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Sheets'!$A$3:$Z$116</definedName>
    <definedName name="_xlnm.Print_Area" localSheetId="1">'Salary Record'!$A$150:$L$1463</definedName>
    <definedName name="_xlnm.Print_Area" localSheetId="0">'Salary Sheets'!$A$1:$Q$82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419" i="8" l="1"/>
  <c r="K1396" i="8" l="1"/>
  <c r="K545" i="8" l="1"/>
  <c r="K1380" i="8" l="1"/>
  <c r="K206" i="8" l="1"/>
  <c r="Q76" i="1" l="1"/>
  <c r="P13" i="12"/>
  <c r="P12" i="12"/>
  <c r="P11" i="12"/>
  <c r="P10" i="12"/>
  <c r="P9" i="12"/>
  <c r="P8" i="12"/>
  <c r="P7" i="12"/>
  <c r="P6" i="12"/>
  <c r="P5" i="12"/>
  <c r="P4" i="12"/>
  <c r="P3" i="12"/>
  <c r="O14" i="12"/>
  <c r="V300" i="8" l="1"/>
  <c r="K1236" i="8" l="1"/>
  <c r="K290" i="8"/>
  <c r="V412" i="8" l="1"/>
  <c r="V491" i="8"/>
  <c r="V252" i="8"/>
  <c r="N14" i="12" l="1"/>
  <c r="P490" i="8" l="1"/>
  <c r="R251" i="8"/>
  <c r="V411" i="8"/>
  <c r="V490" i="8" l="1"/>
  <c r="V251" i="8"/>
  <c r="K1233" i="8" l="1"/>
  <c r="I173" i="8" l="1"/>
  <c r="O102" i="1" l="1"/>
  <c r="N102" i="1"/>
  <c r="M102" i="1"/>
  <c r="L102" i="1"/>
  <c r="K102" i="1"/>
  <c r="J102" i="1"/>
  <c r="I102" i="1"/>
  <c r="H102" i="1"/>
  <c r="G102" i="1"/>
  <c r="F102" i="1"/>
  <c r="E102" i="1"/>
  <c r="B102" i="1"/>
  <c r="R346" i="8" l="1"/>
  <c r="R859" i="8" l="1"/>
  <c r="V521" i="8" l="1"/>
  <c r="L14" i="12" l="1"/>
  <c r="M14" i="12" l="1"/>
  <c r="J14" i="12" l="1"/>
  <c r="I14" i="12"/>
  <c r="H14" i="12"/>
  <c r="G14" i="12"/>
  <c r="F14" i="12"/>
  <c r="E14" i="12"/>
  <c r="D14" i="12"/>
  <c r="C14" i="12"/>
  <c r="B14" i="12"/>
  <c r="K14" i="12"/>
  <c r="P14" i="12" l="1"/>
  <c r="R153" i="8" l="1"/>
  <c r="R489" i="8"/>
  <c r="R490" i="8" s="1"/>
  <c r="R250" i="8"/>
  <c r="Q169" i="8" l="1"/>
  <c r="R378" i="8" l="1"/>
  <c r="R1419" i="8" l="1"/>
  <c r="V410" i="8" l="1"/>
  <c r="V298" i="8"/>
  <c r="V630" i="8" l="1"/>
  <c r="V1419" i="8"/>
  <c r="R1430" i="8" l="1"/>
  <c r="R1427" i="8"/>
  <c r="R1426" i="8"/>
  <c r="R1425" i="8"/>
  <c r="R1424" i="8"/>
  <c r="R1423" i="8"/>
  <c r="R1422" i="8"/>
  <c r="R1421" i="8"/>
  <c r="R1420" i="8"/>
  <c r="R1049" i="8"/>
  <c r="R1060" i="8"/>
  <c r="R1057" i="8"/>
  <c r="R1056" i="8"/>
  <c r="R1055" i="8"/>
  <c r="R1054" i="8"/>
  <c r="R1053" i="8"/>
  <c r="R1052" i="8"/>
  <c r="R1050" i="8"/>
  <c r="R1051" i="8" s="1"/>
  <c r="R955" i="8"/>
  <c r="R956" i="8" s="1"/>
  <c r="R966" i="8"/>
  <c r="R963" i="8"/>
  <c r="R962" i="8"/>
  <c r="R961" i="8"/>
  <c r="R960" i="8"/>
  <c r="R959" i="8"/>
  <c r="R958" i="8"/>
  <c r="R957" i="8"/>
  <c r="R939" i="8"/>
  <c r="R950" i="8"/>
  <c r="R947" i="8"/>
  <c r="R946" i="8"/>
  <c r="R945" i="8"/>
  <c r="R944" i="8"/>
  <c r="R943" i="8"/>
  <c r="R942" i="8"/>
  <c r="R934" i="8"/>
  <c r="R931" i="8"/>
  <c r="R930" i="8"/>
  <c r="R929" i="8"/>
  <c r="R928" i="8"/>
  <c r="R927" i="8"/>
  <c r="R926" i="8"/>
  <c r="R923" i="8"/>
  <c r="R924" i="8" s="1"/>
  <c r="R925" i="8" s="1"/>
  <c r="R918" i="8"/>
  <c r="R915" i="8"/>
  <c r="R914" i="8"/>
  <c r="R913" i="8"/>
  <c r="R912" i="8"/>
  <c r="R911" i="8"/>
  <c r="R910" i="8"/>
  <c r="R907" i="8"/>
  <c r="R908" i="8" s="1"/>
  <c r="R909" i="8" s="1"/>
  <c r="R902" i="8"/>
  <c r="R899" i="8"/>
  <c r="R898" i="8"/>
  <c r="R897" i="8"/>
  <c r="R896" i="8"/>
  <c r="R895" i="8"/>
  <c r="R894" i="8"/>
  <c r="R891" i="8"/>
  <c r="R892" i="8" s="1"/>
  <c r="R893" i="8" s="1"/>
  <c r="R870" i="8"/>
  <c r="R867" i="8"/>
  <c r="R866" i="8"/>
  <c r="R865" i="8"/>
  <c r="R864" i="8"/>
  <c r="R863" i="8"/>
  <c r="R862" i="8"/>
  <c r="R860" i="8"/>
  <c r="R861" i="8" s="1"/>
  <c r="R755" i="8"/>
  <c r="R752" i="8"/>
  <c r="R751" i="8"/>
  <c r="R750" i="8"/>
  <c r="R749" i="8"/>
  <c r="R748" i="8"/>
  <c r="R747" i="8"/>
  <c r="R746" i="8"/>
  <c r="R744" i="8"/>
  <c r="R745" i="8" s="1"/>
  <c r="R723" i="8"/>
  <c r="R720" i="8"/>
  <c r="R719" i="8"/>
  <c r="R718" i="8"/>
  <c r="R717" i="8"/>
  <c r="R716" i="8"/>
  <c r="R715" i="8"/>
  <c r="R712" i="8"/>
  <c r="R713" i="8" s="1"/>
  <c r="R714" i="8" s="1"/>
  <c r="R707" i="8"/>
  <c r="R704" i="8"/>
  <c r="R703" i="8"/>
  <c r="R702" i="8"/>
  <c r="R701" i="8"/>
  <c r="R700" i="8"/>
  <c r="R699" i="8"/>
  <c r="R696" i="8"/>
  <c r="R697" i="8" s="1"/>
  <c r="R698" i="8" s="1"/>
  <c r="R664" i="8"/>
  <c r="R665" i="8" s="1"/>
  <c r="R675" i="8"/>
  <c r="R672" i="8"/>
  <c r="R671" i="8"/>
  <c r="R670" i="8"/>
  <c r="R669" i="8"/>
  <c r="R668" i="8"/>
  <c r="R667" i="8"/>
  <c r="R666" i="8"/>
  <c r="R641" i="8"/>
  <c r="R638" i="8"/>
  <c r="R637" i="8"/>
  <c r="R636" i="8"/>
  <c r="R635" i="8"/>
  <c r="R634" i="8"/>
  <c r="R633" i="8"/>
  <c r="R630" i="8"/>
  <c r="R631" i="8" s="1"/>
  <c r="R632" i="8" s="1"/>
  <c r="R532" i="8"/>
  <c r="R529" i="8"/>
  <c r="R528" i="8"/>
  <c r="R527" i="8"/>
  <c r="R526" i="8"/>
  <c r="R525" i="8"/>
  <c r="R524" i="8"/>
  <c r="R521" i="8"/>
  <c r="R522" i="8" s="1"/>
  <c r="R523" i="8" s="1"/>
  <c r="R516" i="8"/>
  <c r="R513" i="8"/>
  <c r="R512" i="8"/>
  <c r="R511" i="8"/>
  <c r="R510" i="8"/>
  <c r="R509" i="8"/>
  <c r="R508" i="8"/>
  <c r="R505" i="8"/>
  <c r="R506" i="8" s="1"/>
  <c r="R507" i="8" s="1"/>
  <c r="R500" i="8"/>
  <c r="R497" i="8"/>
  <c r="R496" i="8"/>
  <c r="R495" i="8"/>
  <c r="R494" i="8"/>
  <c r="R493" i="8"/>
  <c r="R492" i="8"/>
  <c r="R491" i="8"/>
  <c r="R457" i="8"/>
  <c r="R458" i="8" s="1"/>
  <c r="R468" i="8"/>
  <c r="R465" i="8"/>
  <c r="R464" i="8"/>
  <c r="R463" i="8"/>
  <c r="R462" i="8"/>
  <c r="R461" i="8"/>
  <c r="R460" i="8"/>
  <c r="R459" i="8"/>
  <c r="R202" i="8"/>
  <c r="R421" i="8"/>
  <c r="R418" i="8"/>
  <c r="R417" i="8"/>
  <c r="R416" i="8"/>
  <c r="R415" i="8"/>
  <c r="R414" i="8"/>
  <c r="R413" i="8"/>
  <c r="R389" i="8"/>
  <c r="R386" i="8"/>
  <c r="R385" i="8"/>
  <c r="R384" i="8"/>
  <c r="R383" i="8"/>
  <c r="R382" i="8"/>
  <c r="R381" i="8"/>
  <c r="R379" i="8"/>
  <c r="R380" i="8" s="1"/>
  <c r="R362" i="8"/>
  <c r="R363" i="8" s="1"/>
  <c r="R373" i="8"/>
  <c r="R370" i="8"/>
  <c r="R369" i="8"/>
  <c r="R368" i="8"/>
  <c r="R367" i="8"/>
  <c r="R366" i="8"/>
  <c r="R365" i="8"/>
  <c r="R364" i="8"/>
  <c r="R357" i="8"/>
  <c r="R354" i="8"/>
  <c r="R353" i="8"/>
  <c r="R352" i="8"/>
  <c r="R351" i="8"/>
  <c r="R350" i="8"/>
  <c r="R349" i="8"/>
  <c r="R347" i="8"/>
  <c r="R348" i="8" s="1"/>
  <c r="R298" i="8"/>
  <c r="R309" i="8"/>
  <c r="R306" i="8"/>
  <c r="R305" i="8"/>
  <c r="R304" i="8"/>
  <c r="R303" i="8"/>
  <c r="R302" i="8"/>
  <c r="R301" i="8"/>
  <c r="R300" i="8"/>
  <c r="R299" i="8"/>
  <c r="R277" i="8"/>
  <c r="R274" i="8"/>
  <c r="R273" i="8"/>
  <c r="R272" i="8"/>
  <c r="R271" i="8"/>
  <c r="R270" i="8"/>
  <c r="R269" i="8"/>
  <c r="R266" i="8"/>
  <c r="R267" i="8" s="1"/>
  <c r="R268" i="8" s="1"/>
  <c r="R164" i="8"/>
  <c r="R161" i="8"/>
  <c r="R160" i="8"/>
  <c r="R159" i="8"/>
  <c r="R158" i="8"/>
  <c r="R157" i="8"/>
  <c r="R156" i="8"/>
  <c r="R154" i="8"/>
  <c r="R155" i="8" s="1"/>
  <c r="R40" i="8"/>
  <c r="F9" i="10" l="1"/>
  <c r="F8" i="10"/>
  <c r="F7" i="10"/>
  <c r="E9" i="10"/>
  <c r="E8" i="10"/>
  <c r="E7" i="10"/>
  <c r="G7" i="10" s="1"/>
  <c r="G9" i="10" l="1"/>
  <c r="G8" i="10"/>
  <c r="G10" i="10"/>
  <c r="X79" i="1" l="1"/>
  <c r="C46" i="8" l="1"/>
  <c r="C47" i="8"/>
  <c r="V657" i="8" l="1"/>
  <c r="F18" i="10" l="1"/>
  <c r="E18" i="10"/>
  <c r="G18" i="10" s="1"/>
  <c r="F17" i="10"/>
  <c r="E17" i="10"/>
  <c r="G17" i="10" s="1"/>
  <c r="E16" i="10"/>
  <c r="G16" i="10" s="1"/>
  <c r="G19" i="10" l="1"/>
  <c r="V403" i="8"/>
  <c r="K399" i="8" l="1"/>
  <c r="V656" i="8" l="1"/>
  <c r="K1328" i="8" l="1"/>
  <c r="K604" i="8" l="1"/>
  <c r="U560" i="8" l="1"/>
  <c r="X800" i="8" l="1"/>
  <c r="W207" i="8" l="1"/>
  <c r="K190" i="8" l="1"/>
  <c r="B101" i="1" l="1"/>
  <c r="B69" i="1" l="1"/>
  <c r="G1249" i="8" l="1"/>
  <c r="C131" i="1" l="1"/>
  <c r="I44" i="8" l="1"/>
  <c r="I140" i="8"/>
  <c r="R18" i="1" l="1"/>
  <c r="R11" i="1"/>
  <c r="R46" i="1"/>
  <c r="V845" i="8" l="1"/>
  <c r="R845" i="8" l="1"/>
  <c r="R846" i="8" s="1"/>
  <c r="E30" i="10" l="1"/>
  <c r="F31" i="10"/>
  <c r="F32" i="10"/>
  <c r="E32" i="10"/>
  <c r="G32" i="10" s="1"/>
  <c r="E31" i="10"/>
  <c r="F30" i="10"/>
  <c r="G31" i="10" l="1"/>
  <c r="G30" i="10"/>
  <c r="R285" i="8"/>
  <c r="B42" i="1"/>
  <c r="G33" i="10" l="1"/>
  <c r="R1388" i="8"/>
  <c r="R1389" i="8" s="1"/>
  <c r="V1197" i="8" l="1"/>
  <c r="K298" i="8" l="1"/>
  <c r="R234" i="8" l="1"/>
  <c r="R537" i="8"/>
  <c r="R394" i="8"/>
  <c r="R395" i="8" s="1"/>
  <c r="R396" i="8" s="1"/>
  <c r="C38" i="10" l="1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19" i="8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355" i="8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U1366" i="8" s="1"/>
  <c r="W1366" i="8" s="1"/>
  <c r="Y1366" i="8" s="1"/>
  <c r="W1339" i="8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W1291" i="8"/>
  <c r="Y1291" i="8" s="1"/>
  <c r="W169" i="8"/>
  <c r="Y169" i="8" s="1"/>
  <c r="U170" i="8" s="1"/>
  <c r="W170" i="8" s="1"/>
  <c r="Y170" i="8" s="1"/>
  <c r="U171" i="8" s="1"/>
  <c r="W171" i="8" s="1"/>
  <c r="Y171" i="8" s="1"/>
  <c r="U172" i="8" s="1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177" i="8" s="1"/>
  <c r="Y177" i="8" s="1"/>
  <c r="U178" i="8" s="1"/>
  <c r="W178" i="8" s="1"/>
  <c r="Y178" i="8" s="1"/>
  <c r="U179" i="8" s="1"/>
  <c r="W179" i="8" s="1"/>
  <c r="Y179" i="8" s="1"/>
  <c r="U180" i="8" s="1"/>
  <c r="W180" i="8" s="1"/>
  <c r="Y180" i="8" s="1"/>
  <c r="W1244" i="8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W457" i="8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W466" i="8" s="1"/>
  <c r="Y466" i="8" s="1"/>
  <c r="W467" i="8" s="1"/>
  <c r="Y467" i="8" s="1"/>
  <c r="W468" i="8" s="1"/>
  <c r="Y468" i="8" s="1"/>
  <c r="W1228" i="8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W1212" i="8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W1196" i="8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W696" i="8"/>
  <c r="Y696" i="8" s="1"/>
  <c r="W185" i="8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U196" i="8" s="1"/>
  <c r="W196" i="8" s="1"/>
  <c r="Y196" i="8" s="1"/>
  <c r="W394" i="8"/>
  <c r="Y394" i="8" s="1"/>
  <c r="U395" i="8" s="1"/>
  <c r="W395" i="8" s="1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U399" i="8" s="1"/>
  <c r="W399" i="8" s="1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W907" i="8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W614" i="8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U623" i="8" s="1"/>
  <c r="W623" i="8" s="1"/>
  <c r="Y623" i="8" s="1"/>
  <c r="U624" i="8" s="1"/>
  <c r="W624" i="8" s="1"/>
  <c r="Y624" i="8" s="1"/>
  <c r="U625" i="8" s="1"/>
  <c r="W625" i="8" s="1"/>
  <c r="Y625" i="8" s="1"/>
  <c r="W537" i="8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548" i="8" s="1"/>
  <c r="W548" i="8" s="1"/>
  <c r="Y548" i="8" s="1"/>
  <c r="W1275" i="8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W891" i="8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U898" i="8" s="1"/>
  <c r="W898" i="8" s="1"/>
  <c r="Y898" i="8" s="1"/>
  <c r="U899" i="8" s="1"/>
  <c r="W899" i="8" s="1"/>
  <c r="Y899" i="8" s="1"/>
  <c r="U900" i="8" s="1"/>
  <c r="W900" i="8" s="1"/>
  <c r="Y900" i="8" s="1"/>
  <c r="U901" i="8" s="1"/>
  <c r="W901" i="8" s="1"/>
  <c r="Y901" i="8" s="1"/>
  <c r="U902" i="8" s="1"/>
  <c r="W902" i="8" s="1"/>
  <c r="Y902" i="8" s="1"/>
  <c r="W346" i="8"/>
  <c r="Y346" i="8" s="1"/>
  <c r="W1081" i="8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W1065" i="8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W1049" i="8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U1060" i="8" s="1"/>
  <c r="W1060" i="8" s="1"/>
  <c r="Y1060" i="8" s="1"/>
  <c r="W1033" i="8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W1002" i="8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W1403" i="8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W859" i="8"/>
  <c r="Y859" i="8" s="1"/>
  <c r="W844" i="8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U854" i="8" s="1"/>
  <c r="W854" i="8" s="1"/>
  <c r="Y854" i="8" s="1"/>
  <c r="U855" i="8" s="1"/>
  <c r="W855" i="8" s="1"/>
  <c r="Y855" i="8" s="1"/>
  <c r="W923" i="8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W827" i="8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W795" i="8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W779" i="8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W282" i="8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U287" i="8" s="1"/>
  <c r="W287" i="8" s="1"/>
  <c r="Y287" i="8" s="1"/>
  <c r="U288" i="8" s="1"/>
  <c r="W288" i="8" s="1"/>
  <c r="Y288" i="8" s="1"/>
  <c r="U289" i="8" s="1"/>
  <c r="W289" i="8" s="1"/>
  <c r="Y289" i="8" s="1"/>
  <c r="U290" i="8" s="1"/>
  <c r="W290" i="8" s="1"/>
  <c r="Y290" i="8" s="1"/>
  <c r="U291" i="8" s="1"/>
  <c r="W291" i="8" s="1"/>
  <c r="Y291" i="8" s="1"/>
  <c r="U292" i="8" s="1"/>
  <c r="W292" i="8" s="1"/>
  <c r="Y292" i="8" s="1"/>
  <c r="U293" i="8" s="1"/>
  <c r="W293" i="8" s="1"/>
  <c r="Y293" i="8" s="1"/>
  <c r="W744" i="8"/>
  <c r="Y744" i="8" s="1"/>
  <c r="W712" i="8"/>
  <c r="Y712" i="8" s="1"/>
  <c r="W680" i="8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W664" i="8"/>
  <c r="Y664" i="8" s="1"/>
  <c r="W939" i="8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W648" i="8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W521" i="8"/>
  <c r="Y521" i="8" s="1"/>
  <c r="U713" i="8" l="1"/>
  <c r="W713" i="8" s="1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45" i="8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1292" i="8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860" i="8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U665" i="8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522" i="8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W530" i="8" s="1"/>
  <c r="Y530" i="8" s="1"/>
  <c r="U531" i="8" s="1"/>
  <c r="W531" i="8" s="1"/>
  <c r="Y531" i="8" s="1"/>
  <c r="U532" i="8" s="1"/>
  <c r="W532" i="8" s="1"/>
  <c r="Y532" i="8" s="1"/>
  <c r="U347" i="8"/>
  <c r="W347" i="8" s="1"/>
  <c r="Y347" i="8" s="1"/>
  <c r="U697" i="8"/>
  <c r="W697" i="8" s="1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W1427" i="8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D131" i="1"/>
  <c r="W348" i="8" l="1"/>
  <c r="Y348" i="8" s="1"/>
  <c r="W349" i="8" s="1"/>
  <c r="Y349" i="8" s="1"/>
  <c r="W350" i="8" s="1"/>
  <c r="Y350" i="8" s="1"/>
  <c r="W351" i="8" s="1"/>
  <c r="Y351" i="8" s="1"/>
  <c r="W352" i="8" s="1"/>
  <c r="Y352" i="8" s="1"/>
  <c r="W353" i="8" s="1"/>
  <c r="Y353" i="8" s="1"/>
  <c r="W354" i="8" s="1"/>
  <c r="Y354" i="8" s="1"/>
  <c r="W355" i="8" s="1"/>
  <c r="Y355" i="8" s="1"/>
  <c r="W356" i="8" s="1"/>
  <c r="Y356" i="8" s="1"/>
  <c r="W357" i="8" s="1"/>
  <c r="Y357" i="8" s="1"/>
  <c r="U348" i="8"/>
  <c r="E48" i="10"/>
  <c r="F50" i="10"/>
  <c r="E50" i="10"/>
  <c r="F49" i="10"/>
  <c r="E49" i="10"/>
  <c r="F48" i="10"/>
  <c r="G50" i="10" l="1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9" i="1"/>
  <c r="E79" i="1"/>
  <c r="B79" i="1"/>
  <c r="B65" i="1" l="1"/>
  <c r="E65" i="1"/>
  <c r="H65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43" i="8"/>
  <c r="R244" i="8" s="1"/>
  <c r="R245" i="8" s="1"/>
  <c r="K685" i="8" l="1"/>
  <c r="B96" i="1" l="1"/>
  <c r="W449" i="8" l="1"/>
  <c r="K121" i="8" l="1"/>
  <c r="R852" i="8" l="1"/>
  <c r="R853" i="8" s="1"/>
  <c r="R854" i="8" s="1"/>
  <c r="R855" i="8" s="1"/>
  <c r="W136" i="8" l="1"/>
  <c r="Y136" i="8" s="1"/>
  <c r="U137" i="8" s="1"/>
  <c r="W572" i="8" l="1"/>
  <c r="W447" i="8" l="1"/>
  <c r="K287" i="8" l="1"/>
  <c r="W238" i="8" l="1"/>
  <c r="R427" i="8"/>
  <c r="K664" i="8" l="1"/>
  <c r="K1196" i="8" l="1"/>
  <c r="K346" i="8" l="1"/>
  <c r="M92" i="1" l="1"/>
  <c r="B24" i="1" l="1"/>
  <c r="K542" i="8" l="1"/>
  <c r="W569" i="8" l="1"/>
  <c r="W599" i="8" l="1"/>
  <c r="W568" i="8" l="1"/>
  <c r="R252" i="8" l="1"/>
  <c r="R253" i="8" s="1"/>
  <c r="R1435" i="8" l="1"/>
  <c r="B50" i="1" l="1"/>
  <c r="R235" i="8" l="1"/>
  <c r="R236" i="8" s="1"/>
  <c r="R237" i="8" s="1"/>
  <c r="R238" i="8" s="1"/>
  <c r="R239" i="8" s="1"/>
  <c r="R240" i="8" s="1"/>
  <c r="R1196" i="8" l="1"/>
  <c r="R1081" i="8"/>
  <c r="R1082" i="8" s="1"/>
  <c r="R1083" i="8" s="1"/>
  <c r="B78" i="1" l="1"/>
  <c r="G1426" i="8" l="1"/>
  <c r="K1426" i="8" s="1"/>
  <c r="C1426" i="8"/>
  <c r="G66" i="1" s="1"/>
  <c r="C1425" i="8"/>
  <c r="K1424" i="8"/>
  <c r="J66" i="1" s="1"/>
  <c r="G1424" i="8"/>
  <c r="M66" i="1" s="1"/>
  <c r="H1418" i="8"/>
  <c r="G1418" i="8"/>
  <c r="U1462" i="8"/>
  <c r="W1462" i="8" s="1"/>
  <c r="Y1462" i="8" s="1"/>
  <c r="R1460" i="8"/>
  <c r="C1459" i="8" s="1"/>
  <c r="G1458" i="8"/>
  <c r="K1458" i="8" s="1"/>
  <c r="C1458" i="8"/>
  <c r="G74" i="1" s="1"/>
  <c r="C1457" i="8"/>
  <c r="F74" i="1" s="1"/>
  <c r="K1456" i="8"/>
  <c r="J74" i="1" s="1"/>
  <c r="G1456" i="8"/>
  <c r="M74" i="1" s="1"/>
  <c r="W1451" i="8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H1450" i="8"/>
  <c r="G1450" i="8"/>
  <c r="G95" i="1"/>
  <c r="J95" i="1"/>
  <c r="M95" i="1"/>
  <c r="R1364" i="8"/>
  <c r="C1363" i="8" s="1"/>
  <c r="G1362" i="8"/>
  <c r="K1362" i="8" s="1"/>
  <c r="C1362" i="8"/>
  <c r="G20" i="1" s="1"/>
  <c r="C1361" i="8"/>
  <c r="F20" i="1" s="1"/>
  <c r="K1360" i="8"/>
  <c r="J20" i="1" s="1"/>
  <c r="G1360" i="8"/>
  <c r="M20" i="1" s="1"/>
  <c r="H1354" i="8"/>
  <c r="G1354" i="8"/>
  <c r="R1350" i="8"/>
  <c r="C1347" i="8" s="1"/>
  <c r="G1346" i="8"/>
  <c r="C1346" i="8"/>
  <c r="G26" i="1" s="1"/>
  <c r="C1345" i="8"/>
  <c r="F26" i="1" s="1"/>
  <c r="K1344" i="8"/>
  <c r="J26" i="1" s="1"/>
  <c r="G1344" i="8"/>
  <c r="M26" i="1" s="1"/>
  <c r="H1338" i="8"/>
  <c r="G1338" i="8"/>
  <c r="U1334" i="8"/>
  <c r="W1334" i="8" s="1"/>
  <c r="Y1334" i="8" s="1"/>
  <c r="R1334" i="8"/>
  <c r="R1332" i="8"/>
  <c r="G1330" i="8"/>
  <c r="C1330" i="8"/>
  <c r="G58" i="1" s="1"/>
  <c r="C1329" i="8"/>
  <c r="F58" i="1" s="1"/>
  <c r="J58" i="1"/>
  <c r="G1328" i="8"/>
  <c r="M58" i="1" s="1"/>
  <c r="W1323" i="8"/>
  <c r="Y1323" i="8" s="1"/>
  <c r="H1322" i="8"/>
  <c r="G1322" i="8"/>
  <c r="U1318" i="8"/>
  <c r="W1318" i="8" s="1"/>
  <c r="Y1318" i="8" s="1"/>
  <c r="R1318" i="8"/>
  <c r="R1316" i="8"/>
  <c r="G1314" i="8"/>
  <c r="C1314" i="8"/>
  <c r="G59" i="1" s="1"/>
  <c r="C1313" i="8"/>
  <c r="F59" i="1" s="1"/>
  <c r="K1312" i="8"/>
  <c r="J59" i="1" s="1"/>
  <c r="G1312" i="8"/>
  <c r="M59" i="1" s="1"/>
  <c r="W1307" i="8"/>
  <c r="Y1307" i="8" s="1"/>
  <c r="U1308" i="8" s="1"/>
  <c r="W1308" i="8" s="1"/>
  <c r="Y1308" i="8" s="1"/>
  <c r="U1309" i="8" s="1"/>
  <c r="H1306" i="8"/>
  <c r="G1306" i="8"/>
  <c r="R1302" i="8"/>
  <c r="R1299" i="8"/>
  <c r="G1298" i="8"/>
  <c r="C1298" i="8"/>
  <c r="G24" i="1" s="1"/>
  <c r="C1297" i="8"/>
  <c r="K1296" i="8"/>
  <c r="J24" i="1" s="1"/>
  <c r="G1296" i="8"/>
  <c r="M24" i="1" s="1"/>
  <c r="H1290" i="8"/>
  <c r="G1290" i="8"/>
  <c r="C177" i="8"/>
  <c r="G176" i="8"/>
  <c r="C176" i="8"/>
  <c r="G100" i="1" s="1"/>
  <c r="C175" i="8"/>
  <c r="F100" i="1" s="1"/>
  <c r="K174" i="8"/>
  <c r="J100" i="1" s="1"/>
  <c r="G174" i="8"/>
  <c r="M100" i="1" s="1"/>
  <c r="H168" i="8"/>
  <c r="G168" i="8"/>
  <c r="U1271" i="8"/>
  <c r="W1271" i="8" s="1"/>
  <c r="Y1271" i="8" s="1"/>
  <c r="R1271" i="8"/>
  <c r="U1268" i="8"/>
  <c r="W1268" i="8" s="1"/>
  <c r="Y1268" i="8" s="1"/>
  <c r="U1269" i="8" s="1"/>
  <c r="W1269" i="8" s="1"/>
  <c r="Y1269" i="8" s="1"/>
  <c r="U1270" i="8" s="1"/>
  <c r="G1267" i="8"/>
  <c r="C1267" i="8"/>
  <c r="G75" i="1" s="1"/>
  <c r="C1266" i="8"/>
  <c r="F75" i="1" s="1"/>
  <c r="K1265" i="8"/>
  <c r="J75" i="1" s="1"/>
  <c r="G1265" i="8"/>
  <c r="M75" i="1" s="1"/>
  <c r="R1263" i="8"/>
  <c r="W1260" i="8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H1259" i="8"/>
  <c r="G1259" i="8"/>
  <c r="R1255" i="8"/>
  <c r="R1252" i="8"/>
  <c r="G1251" i="8"/>
  <c r="C1251" i="8"/>
  <c r="G72" i="1" s="1"/>
  <c r="C1250" i="8"/>
  <c r="F72" i="1" s="1"/>
  <c r="K1249" i="8"/>
  <c r="J72" i="1" s="1"/>
  <c r="M72" i="1"/>
  <c r="H1243" i="8"/>
  <c r="G1243" i="8"/>
  <c r="G464" i="8"/>
  <c r="K464" i="8" s="1"/>
  <c r="C464" i="8"/>
  <c r="G33" i="1" s="1"/>
  <c r="C463" i="8"/>
  <c r="F33" i="1" s="1"/>
  <c r="K462" i="8"/>
  <c r="J33" i="1" s="1"/>
  <c r="G462" i="8"/>
  <c r="M33" i="1" s="1"/>
  <c r="C465" i="8"/>
  <c r="H456" i="8"/>
  <c r="G456" i="8"/>
  <c r="C1236" i="8"/>
  <c r="G1235" i="8"/>
  <c r="C1235" i="8"/>
  <c r="G36" i="1" s="1"/>
  <c r="C1234" i="8"/>
  <c r="F36" i="1" s="1"/>
  <c r="J36" i="1"/>
  <c r="G1233" i="8"/>
  <c r="M36" i="1" s="1"/>
  <c r="R1231" i="8"/>
  <c r="H1227" i="8"/>
  <c r="G1227" i="8"/>
  <c r="R1222" i="8"/>
  <c r="G1219" i="8"/>
  <c r="O79" i="1" s="1"/>
  <c r="C1219" i="8"/>
  <c r="G79" i="1" s="1"/>
  <c r="C1218" i="8"/>
  <c r="F79" i="1" s="1"/>
  <c r="K1217" i="8"/>
  <c r="J79" i="1" s="1"/>
  <c r="G1217" i="8"/>
  <c r="M79" i="1" s="1"/>
  <c r="H1211" i="8"/>
  <c r="G1211" i="8"/>
  <c r="G1203" i="8"/>
  <c r="K1203" i="8" s="1"/>
  <c r="C1203" i="8"/>
  <c r="G108" i="1" s="1"/>
  <c r="C1202" i="8"/>
  <c r="F108" i="1" s="1"/>
  <c r="K1201" i="8"/>
  <c r="J108" i="1" s="1"/>
  <c r="G1201" i="8"/>
  <c r="M108" i="1" s="1"/>
  <c r="R1197" i="8"/>
  <c r="R1198" i="8" s="1"/>
  <c r="R1199" i="8" s="1"/>
  <c r="R1200" i="8" s="1"/>
  <c r="R1201" i="8" s="1"/>
  <c r="R1202" i="8" s="1"/>
  <c r="R1203" i="8" s="1"/>
  <c r="R1204" i="8" s="1"/>
  <c r="H1195" i="8"/>
  <c r="G1195" i="8"/>
  <c r="G703" i="8"/>
  <c r="O50" i="1" s="1"/>
  <c r="C703" i="8"/>
  <c r="G50" i="1" s="1"/>
  <c r="C702" i="8"/>
  <c r="C704" i="8"/>
  <c r="K701" i="8"/>
  <c r="J50" i="1" s="1"/>
  <c r="G701" i="8"/>
  <c r="M50" i="1" s="1"/>
  <c r="H695" i="8"/>
  <c r="G695" i="8"/>
  <c r="R196" i="8"/>
  <c r="G192" i="8"/>
  <c r="K192" i="8" s="1"/>
  <c r="C192" i="8"/>
  <c r="G15" i="1" s="1"/>
  <c r="C191" i="8"/>
  <c r="F15" i="1" s="1"/>
  <c r="R190" i="8"/>
  <c r="C193" i="8" s="1"/>
  <c r="J15" i="1"/>
  <c r="G190" i="8"/>
  <c r="M15" i="1" s="1"/>
  <c r="H184" i="8"/>
  <c r="G184" i="8"/>
  <c r="G401" i="8"/>
  <c r="C401" i="8"/>
  <c r="G106" i="1" s="1"/>
  <c r="C400" i="8"/>
  <c r="J106" i="1"/>
  <c r="G399" i="8"/>
  <c r="M106" i="1" s="1"/>
  <c r="C402" i="8"/>
  <c r="H393" i="8"/>
  <c r="G393" i="8"/>
  <c r="G914" i="8"/>
  <c r="K914" i="8" s="1"/>
  <c r="C914" i="8"/>
  <c r="G45" i="1" s="1"/>
  <c r="C913" i="8"/>
  <c r="F45" i="1" s="1"/>
  <c r="K912" i="8"/>
  <c r="G912" i="8"/>
  <c r="M45" i="1" s="1"/>
  <c r="H906" i="8"/>
  <c r="G906" i="8"/>
  <c r="U1187" i="8"/>
  <c r="W1187" i="8" s="1"/>
  <c r="R1187" i="8"/>
  <c r="R1186" i="8"/>
  <c r="R1185" i="8"/>
  <c r="U1184" i="8"/>
  <c r="W1184" i="8" s="1"/>
  <c r="Y1184" i="8" s="1"/>
  <c r="U1185" i="8" s="1"/>
  <c r="W1185" i="8" s="1"/>
  <c r="Y1185" i="8" s="1"/>
  <c r="U1186" i="8" s="1"/>
  <c r="W1186" i="8" s="1"/>
  <c r="Y1186" i="8" s="1"/>
  <c r="R1184" i="8"/>
  <c r="R1183" i="8"/>
  <c r="G1183" i="8"/>
  <c r="K1183" i="8" s="1"/>
  <c r="C1183" i="8"/>
  <c r="R1182" i="8"/>
  <c r="C1182" i="8"/>
  <c r="R1181" i="8"/>
  <c r="K1181" i="8"/>
  <c r="G1181" i="8"/>
  <c r="R1180" i="8"/>
  <c r="K1180" i="8"/>
  <c r="R1179" i="8"/>
  <c r="R1178" i="8"/>
  <c r="R1177" i="8"/>
  <c r="W1176" i="8"/>
  <c r="Y1176" i="8" s="1"/>
  <c r="U1177" i="8" s="1"/>
  <c r="W1177" i="8" s="1"/>
  <c r="Y1177" i="8" s="1"/>
  <c r="U1178" i="8" s="1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H1175" i="8"/>
  <c r="G1175" i="8"/>
  <c r="U1171" i="8"/>
  <c r="W1171" i="8" s="1"/>
  <c r="Y1171" i="8" s="1"/>
  <c r="R1170" i="8"/>
  <c r="U1168" i="8"/>
  <c r="W1168" i="8" s="1"/>
  <c r="Y1168" i="8" s="1"/>
  <c r="U1169" i="8" s="1"/>
  <c r="W1169" i="8" s="1"/>
  <c r="Y1169" i="8" s="1"/>
  <c r="U1170" i="8" s="1"/>
  <c r="R1167" i="8"/>
  <c r="G1167" i="8"/>
  <c r="K1167" i="8" s="1"/>
  <c r="C1167" i="8"/>
  <c r="C1166" i="8"/>
  <c r="K1165" i="8"/>
  <c r="G1165" i="8"/>
  <c r="R1162" i="8"/>
  <c r="W1160" i="8"/>
  <c r="Y1160" i="8" s="1"/>
  <c r="U1161" i="8" s="1"/>
  <c r="W1161" i="8" s="1"/>
  <c r="Y1161" i="8" s="1"/>
  <c r="U1162" i="8" s="1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U1167" i="8" s="1"/>
  <c r="W1167" i="8" s="1"/>
  <c r="Y1167" i="8" s="1"/>
  <c r="H1159" i="8"/>
  <c r="G1159" i="8"/>
  <c r="R621" i="8"/>
  <c r="R622" i="8" s="1"/>
  <c r="G621" i="8"/>
  <c r="K621" i="8" s="1"/>
  <c r="C621" i="8"/>
  <c r="G87" i="1" s="1"/>
  <c r="C620" i="8"/>
  <c r="F87" i="1" s="1"/>
  <c r="K619" i="8"/>
  <c r="J87" i="1" s="1"/>
  <c r="G619" i="8"/>
  <c r="M87" i="1" s="1"/>
  <c r="R615" i="8"/>
  <c r="R616" i="8" s="1"/>
  <c r="H613" i="8"/>
  <c r="G613" i="8"/>
  <c r="U1155" i="8"/>
  <c r="W1155" i="8" s="1"/>
  <c r="Y1155" i="8" s="1"/>
  <c r="R1155" i="8"/>
  <c r="R1154" i="8"/>
  <c r="R1153" i="8"/>
  <c r="U1152" i="8"/>
  <c r="W1152" i="8" s="1"/>
  <c r="Y1152" i="8" s="1"/>
  <c r="U1153" i="8" s="1"/>
  <c r="W1153" i="8" s="1"/>
  <c r="Y1153" i="8" s="1"/>
  <c r="U1154" i="8" s="1"/>
  <c r="R1152" i="8"/>
  <c r="R1151" i="8"/>
  <c r="G1151" i="8"/>
  <c r="K1151" i="8" s="1"/>
  <c r="C1151" i="8"/>
  <c r="R1150" i="8"/>
  <c r="C1150" i="8"/>
  <c r="R1149" i="8"/>
  <c r="K1149" i="8"/>
  <c r="G1149" i="8"/>
  <c r="R1148" i="8"/>
  <c r="K1148" i="8"/>
  <c r="R1147" i="8"/>
  <c r="W1144" i="8"/>
  <c r="Y1144" i="8" s="1"/>
  <c r="U1145" i="8" s="1"/>
  <c r="W1145" i="8" s="1"/>
  <c r="Y1145" i="8" s="1"/>
  <c r="U1146" i="8" s="1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U1151" i="8" s="1"/>
  <c r="W1151" i="8" s="1"/>
  <c r="Y1151" i="8" s="1"/>
  <c r="H1143" i="8"/>
  <c r="G1143" i="8"/>
  <c r="G544" i="8"/>
  <c r="K544" i="8" s="1"/>
  <c r="C544" i="8"/>
  <c r="G57" i="1" s="1"/>
  <c r="C543" i="8"/>
  <c r="F57" i="1" s="1"/>
  <c r="G542" i="8"/>
  <c r="M57" i="1" s="1"/>
  <c r="R538" i="8"/>
  <c r="R539" i="8" s="1"/>
  <c r="R540" i="8" s="1"/>
  <c r="R541" i="8" s="1"/>
  <c r="R542" i="8" s="1"/>
  <c r="R543" i="8" s="1"/>
  <c r="R548" i="8" s="1"/>
  <c r="H536" i="8"/>
  <c r="G536" i="8"/>
  <c r="G1282" i="8"/>
  <c r="C1282" i="8"/>
  <c r="G73" i="1" s="1"/>
  <c r="C1281" i="8"/>
  <c r="F73" i="1" s="1"/>
  <c r="R1280" i="8"/>
  <c r="R1282" i="8" s="1"/>
  <c r="R1284" i="8" s="1"/>
  <c r="K1280" i="8"/>
  <c r="J73" i="1" s="1"/>
  <c r="G1280" i="8"/>
  <c r="M73" i="1" s="1"/>
  <c r="R1276" i="8"/>
  <c r="H1274" i="8"/>
  <c r="G1274" i="8"/>
  <c r="R1140" i="8"/>
  <c r="R1139" i="8"/>
  <c r="R1138" i="8"/>
  <c r="R1137" i="8"/>
  <c r="R1136" i="8"/>
  <c r="G1136" i="8"/>
  <c r="K1136" i="8" s="1"/>
  <c r="C1136" i="8"/>
  <c r="R1135" i="8"/>
  <c r="C1135" i="8"/>
  <c r="R1134" i="8"/>
  <c r="K1134" i="8"/>
  <c r="G1134" i="8"/>
  <c r="R1133" i="8"/>
  <c r="K1133" i="8"/>
  <c r="R1132" i="8"/>
  <c r="W1131" i="8"/>
  <c r="Y1131" i="8" s="1"/>
  <c r="W1132" i="8" s="1"/>
  <c r="Y1132" i="8" s="1"/>
  <c r="W1133" i="8" s="1"/>
  <c r="Y1133" i="8" s="1"/>
  <c r="W1134" i="8" s="1"/>
  <c r="Y1134" i="8" s="1"/>
  <c r="W1135" i="8" s="1"/>
  <c r="Y1135" i="8" s="1"/>
  <c r="W1136" i="8" s="1"/>
  <c r="Y1136" i="8" s="1"/>
  <c r="W1137" i="8" s="1"/>
  <c r="Y1137" i="8" s="1"/>
  <c r="W1138" i="8" s="1"/>
  <c r="Y1138" i="8" s="1"/>
  <c r="R1131" i="8"/>
  <c r="W1130" i="8"/>
  <c r="Y1130" i="8" s="1"/>
  <c r="R1130" i="8"/>
  <c r="W1129" i="8"/>
  <c r="Y1129" i="8" s="1"/>
  <c r="H1128" i="8"/>
  <c r="G1128" i="8"/>
  <c r="U1124" i="8"/>
  <c r="W1124" i="8" s="1"/>
  <c r="Y1124" i="8" s="1"/>
  <c r="R1124" i="8"/>
  <c r="R1123" i="8"/>
  <c r="R1122" i="8"/>
  <c r="U1121" i="8"/>
  <c r="W1121" i="8" s="1"/>
  <c r="Y1121" i="8" s="1"/>
  <c r="U1122" i="8" s="1"/>
  <c r="W1122" i="8" s="1"/>
  <c r="Y1122" i="8" s="1"/>
  <c r="U1123" i="8" s="1"/>
  <c r="R1121" i="8"/>
  <c r="R1120" i="8"/>
  <c r="G1120" i="8"/>
  <c r="K1120" i="8" s="1"/>
  <c r="C1120" i="8"/>
  <c r="R1119" i="8"/>
  <c r="C1119" i="8"/>
  <c r="R1118" i="8"/>
  <c r="K1118" i="8"/>
  <c r="G1118" i="8"/>
  <c r="R1117" i="8"/>
  <c r="K1117" i="8"/>
  <c r="R1116" i="8"/>
  <c r="R1115" i="8"/>
  <c r="R1114" i="8"/>
  <c r="W1113" i="8"/>
  <c r="Y1113" i="8" s="1"/>
  <c r="U1114" i="8" s="1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U1120" i="8" s="1"/>
  <c r="W1120" i="8" s="1"/>
  <c r="Y1120" i="8" s="1"/>
  <c r="H1112" i="8"/>
  <c r="G1112" i="8"/>
  <c r="G898" i="8"/>
  <c r="C898" i="8"/>
  <c r="G44" i="1" s="1"/>
  <c r="C897" i="8"/>
  <c r="K896" i="8"/>
  <c r="J44" i="1" s="1"/>
  <c r="G896" i="8"/>
  <c r="M44" i="1" s="1"/>
  <c r="H890" i="8"/>
  <c r="G890" i="8"/>
  <c r="R1105" i="8"/>
  <c r="G1104" i="8"/>
  <c r="K1104" i="8" s="1"/>
  <c r="C1104" i="8"/>
  <c r="C1103" i="8"/>
  <c r="R1102" i="8"/>
  <c r="K1102" i="8"/>
  <c r="G1102" i="8"/>
  <c r="R1099" i="8"/>
  <c r="R1098" i="8"/>
  <c r="W1097" i="8"/>
  <c r="Y1097" i="8" s="1"/>
  <c r="U1098" i="8" s="1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H1096" i="8"/>
  <c r="G1096" i="8"/>
  <c r="G353" i="8"/>
  <c r="K353" i="8" s="1"/>
  <c r="C353" i="8"/>
  <c r="G80" i="1" s="1"/>
  <c r="C352" i="8"/>
  <c r="F80" i="1" s="1"/>
  <c r="K351" i="8"/>
  <c r="J80" i="1" s="1"/>
  <c r="G351" i="8"/>
  <c r="M80" i="1" s="1"/>
  <c r="H345" i="8"/>
  <c r="G345" i="8"/>
  <c r="G1088" i="8"/>
  <c r="K1088" i="8" s="1"/>
  <c r="C1088" i="8"/>
  <c r="G109" i="1" s="1"/>
  <c r="R1087" i="8"/>
  <c r="C1087" i="8"/>
  <c r="K1086" i="8"/>
  <c r="J109" i="1" s="1"/>
  <c r="G1086" i="8"/>
  <c r="M109" i="1" s="1"/>
  <c r="C1089" i="8"/>
  <c r="H1080" i="8"/>
  <c r="G1080" i="8"/>
  <c r="R1074" i="8"/>
  <c r="R1075" i="8" s="1"/>
  <c r="R1076" i="8" s="1"/>
  <c r="G1072" i="8"/>
  <c r="K1072" i="8" s="1"/>
  <c r="C1072" i="8"/>
  <c r="C1071" i="8"/>
  <c r="K1070" i="8"/>
  <c r="G1070" i="8"/>
  <c r="R1069" i="8"/>
  <c r="R1068" i="8"/>
  <c r="R1067" i="8"/>
  <c r="H1064" i="8"/>
  <c r="G1064" i="8"/>
  <c r="G1056" i="8"/>
  <c r="O67" i="1" s="1"/>
  <c r="C1056" i="8"/>
  <c r="G67" i="1" s="1"/>
  <c r="C1055" i="8"/>
  <c r="K1054" i="8"/>
  <c r="J67" i="1" s="1"/>
  <c r="G1054" i="8"/>
  <c r="M67" i="1" s="1"/>
  <c r="H1048" i="8"/>
  <c r="G1048" i="8"/>
  <c r="R1041" i="8"/>
  <c r="G1040" i="8"/>
  <c r="C1040" i="8"/>
  <c r="G98" i="1" s="1"/>
  <c r="C1039" i="8"/>
  <c r="F98" i="1" s="1"/>
  <c r="R1038" i="8"/>
  <c r="K1038" i="8"/>
  <c r="J98" i="1" s="1"/>
  <c r="G1038" i="8"/>
  <c r="M98" i="1" s="1"/>
  <c r="R1037" i="8"/>
  <c r="R1036" i="8"/>
  <c r="H1032" i="8"/>
  <c r="G1032" i="8"/>
  <c r="U1028" i="8"/>
  <c r="W1028" i="8" s="1"/>
  <c r="Y1028" i="8" s="1"/>
  <c r="R1028" i="8"/>
  <c r="R1027" i="8"/>
  <c r="R1026" i="8"/>
  <c r="U1025" i="8"/>
  <c r="W1025" i="8" s="1"/>
  <c r="Y1025" i="8" s="1"/>
  <c r="U1026" i="8" s="1"/>
  <c r="W1026" i="8" s="1"/>
  <c r="Y1026" i="8" s="1"/>
  <c r="U1027" i="8" s="1"/>
  <c r="R1025" i="8"/>
  <c r="U1024" i="8"/>
  <c r="W1024" i="8" s="1"/>
  <c r="Y1024" i="8" s="1"/>
  <c r="R1024" i="8"/>
  <c r="G1024" i="8"/>
  <c r="O111" i="1" s="1"/>
  <c r="C1024" i="8"/>
  <c r="G111" i="1" s="1"/>
  <c r="R1023" i="8"/>
  <c r="C1023" i="8"/>
  <c r="F111" i="1" s="1"/>
  <c r="R1022" i="8"/>
  <c r="K1022" i="8"/>
  <c r="J111" i="1" s="1"/>
  <c r="G1022" i="8"/>
  <c r="M111" i="1" s="1"/>
  <c r="R1021" i="8"/>
  <c r="K1021" i="8"/>
  <c r="W1017" i="8"/>
  <c r="Y1017" i="8" s="1"/>
  <c r="U1018" i="8" s="1"/>
  <c r="W1018" i="8" s="1"/>
  <c r="Y1018" i="8" s="1"/>
  <c r="U1019" i="8" s="1"/>
  <c r="W1019" i="8" s="1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H1016" i="8"/>
  <c r="G1016" i="8"/>
  <c r="R1013" i="8"/>
  <c r="R1012" i="8"/>
  <c r="R1011" i="8"/>
  <c r="R1010" i="8"/>
  <c r="G1009" i="8"/>
  <c r="K1009" i="8" s="1"/>
  <c r="C1009" i="8"/>
  <c r="G104" i="1" s="1"/>
  <c r="C1008" i="8"/>
  <c r="F104" i="1" s="1"/>
  <c r="K1007" i="8"/>
  <c r="J104" i="1" s="1"/>
  <c r="G1007" i="8"/>
  <c r="M104" i="1" s="1"/>
  <c r="R1002" i="8"/>
  <c r="R1003" i="8" s="1"/>
  <c r="R1004" i="8" s="1"/>
  <c r="R1005" i="8" s="1"/>
  <c r="R1006" i="8" s="1"/>
  <c r="R1007" i="8" s="1"/>
  <c r="R1008" i="8" s="1"/>
  <c r="H1001" i="8"/>
  <c r="G1001" i="8"/>
  <c r="U997" i="8"/>
  <c r="W997" i="8" s="1"/>
  <c r="Y997" i="8" s="1"/>
  <c r="R996" i="8"/>
  <c r="R995" i="8"/>
  <c r="G993" i="8"/>
  <c r="C993" i="8"/>
  <c r="C992" i="8"/>
  <c r="K991" i="8"/>
  <c r="G991" i="8"/>
  <c r="R989" i="8"/>
  <c r="R988" i="8"/>
  <c r="R987" i="8"/>
  <c r="W986" i="8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W994" i="8" s="1"/>
  <c r="Y994" i="8" s="1"/>
  <c r="U995" i="8" s="1"/>
  <c r="W995" i="8" s="1"/>
  <c r="Y995" i="8" s="1"/>
  <c r="U996" i="8" s="1"/>
  <c r="W996" i="8" s="1"/>
  <c r="H985" i="8"/>
  <c r="G985" i="8"/>
  <c r="G1410" i="8"/>
  <c r="K1410" i="8" s="1"/>
  <c r="C1410" i="8"/>
  <c r="G25" i="1" s="1"/>
  <c r="C1409" i="8"/>
  <c r="F25" i="1" s="1"/>
  <c r="K1408" i="8"/>
  <c r="J25" i="1" s="1"/>
  <c r="G1408" i="8"/>
  <c r="M25" i="1" s="1"/>
  <c r="R1407" i="8"/>
  <c r="R1408" i="8" s="1"/>
  <c r="R1409" i="8" s="1"/>
  <c r="R1410" i="8" s="1"/>
  <c r="R1411" i="8" s="1"/>
  <c r="R1412" i="8" s="1"/>
  <c r="R1413" i="8" s="1"/>
  <c r="R1414" i="8" s="1"/>
  <c r="H1402" i="8"/>
  <c r="G1402" i="8"/>
  <c r="R886" i="8"/>
  <c r="R885" i="8"/>
  <c r="R884" i="8"/>
  <c r="R883" i="8"/>
  <c r="R882" i="8"/>
  <c r="G882" i="8"/>
  <c r="K882" i="8" s="1"/>
  <c r="C882" i="8"/>
  <c r="G96" i="1" s="1"/>
  <c r="R881" i="8"/>
  <c r="C881" i="8"/>
  <c r="F96" i="1" s="1"/>
  <c r="R880" i="8"/>
  <c r="K880" i="8"/>
  <c r="J96" i="1" s="1"/>
  <c r="G880" i="8"/>
  <c r="M96" i="1" s="1"/>
  <c r="R879" i="8"/>
  <c r="R878" i="8"/>
  <c r="R877" i="8"/>
  <c r="R876" i="8"/>
  <c r="W875" i="8"/>
  <c r="Y875" i="8" s="1"/>
  <c r="U876" i="8" s="1"/>
  <c r="W876" i="8" s="1"/>
  <c r="Y876" i="8" s="1"/>
  <c r="U877" i="8" s="1"/>
  <c r="W877" i="8" s="1"/>
  <c r="Y877" i="8" s="1"/>
  <c r="H874" i="8"/>
  <c r="G874" i="8"/>
  <c r="G866" i="8"/>
  <c r="K866" i="8" s="1"/>
  <c r="C866" i="8"/>
  <c r="G40" i="1" s="1"/>
  <c r="C865" i="8"/>
  <c r="F40" i="1" s="1"/>
  <c r="K864" i="8"/>
  <c r="J40" i="1" s="1"/>
  <c r="G864" i="8"/>
  <c r="M40" i="1" s="1"/>
  <c r="H858" i="8"/>
  <c r="G858" i="8"/>
  <c r="C852" i="8"/>
  <c r="G851" i="8"/>
  <c r="K851" i="8" s="1"/>
  <c r="C851" i="8"/>
  <c r="G110" i="1" s="1"/>
  <c r="C850" i="8"/>
  <c r="F110" i="1" s="1"/>
  <c r="K849" i="8"/>
  <c r="J110" i="1" s="1"/>
  <c r="G849" i="8"/>
  <c r="M110" i="1" s="1"/>
  <c r="H843" i="8"/>
  <c r="G843" i="8"/>
  <c r="G930" i="8"/>
  <c r="C930" i="8"/>
  <c r="G41" i="1" s="1"/>
  <c r="C929" i="8"/>
  <c r="F41" i="1" s="1"/>
  <c r="K928" i="8"/>
  <c r="J41" i="1" s="1"/>
  <c r="G928" i="8"/>
  <c r="M41" i="1" s="1"/>
  <c r="H922" i="8"/>
  <c r="G922" i="8"/>
  <c r="R836" i="8"/>
  <c r="R834" i="8"/>
  <c r="G834" i="8"/>
  <c r="K834" i="8" s="1"/>
  <c r="C834" i="8"/>
  <c r="G89" i="1" s="1"/>
  <c r="C833" i="8"/>
  <c r="F89" i="1" s="1"/>
  <c r="R832" i="8"/>
  <c r="K832" i="8"/>
  <c r="J89" i="1" s="1"/>
  <c r="G832" i="8"/>
  <c r="M89" i="1" s="1"/>
  <c r="R828" i="8"/>
  <c r="H826" i="8"/>
  <c r="G826" i="8"/>
  <c r="U822" i="8"/>
  <c r="W822" i="8" s="1"/>
  <c r="Y822" i="8" s="1"/>
  <c r="R822" i="8"/>
  <c r="R821" i="8"/>
  <c r="R820" i="8"/>
  <c r="R819" i="8"/>
  <c r="R818" i="8"/>
  <c r="G818" i="8"/>
  <c r="K818" i="8" s="1"/>
  <c r="C818" i="8"/>
  <c r="R817" i="8"/>
  <c r="C817" i="8"/>
  <c r="R816" i="8"/>
  <c r="G816" i="8"/>
  <c r="R815" i="8"/>
  <c r="K815" i="8"/>
  <c r="K817" i="8" s="1"/>
  <c r="R814" i="8"/>
  <c r="R813" i="8"/>
  <c r="R812" i="8"/>
  <c r="W811" i="8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R811" i="8"/>
  <c r="H810" i="8"/>
  <c r="G810" i="8"/>
  <c r="G802" i="8"/>
  <c r="K802" i="8" s="1"/>
  <c r="C802" i="8"/>
  <c r="G107" i="1" s="1"/>
  <c r="C801" i="8"/>
  <c r="F107" i="1" s="1"/>
  <c r="K800" i="8"/>
  <c r="J107" i="1" s="1"/>
  <c r="G800" i="8"/>
  <c r="M107" i="1" s="1"/>
  <c r="R795" i="8"/>
  <c r="R796" i="8" s="1"/>
  <c r="R797" i="8" s="1"/>
  <c r="H794" i="8"/>
  <c r="G794" i="8"/>
  <c r="R790" i="8"/>
  <c r="R787" i="8"/>
  <c r="R788" i="8" s="1"/>
  <c r="G786" i="8"/>
  <c r="K786" i="8" s="1"/>
  <c r="C786" i="8"/>
  <c r="G90" i="1" s="1"/>
  <c r="R785" i="8"/>
  <c r="C785" i="8"/>
  <c r="F90" i="1" s="1"/>
  <c r="R784" i="8"/>
  <c r="K784" i="8"/>
  <c r="J90" i="1" s="1"/>
  <c r="G784" i="8"/>
  <c r="M90" i="1" s="1"/>
  <c r="R782" i="8"/>
  <c r="H778" i="8"/>
  <c r="G778" i="8"/>
  <c r="G289" i="8"/>
  <c r="K289" i="8" s="1"/>
  <c r="C289" i="8"/>
  <c r="G35" i="1" s="1"/>
  <c r="C288" i="8"/>
  <c r="J35" i="1"/>
  <c r="G287" i="8"/>
  <c r="M35" i="1" s="1"/>
  <c r="C290" i="8"/>
  <c r="H281" i="8"/>
  <c r="G281" i="8"/>
  <c r="U772" i="8"/>
  <c r="W772" i="8" s="1"/>
  <c r="Y772" i="8" s="1"/>
  <c r="R772" i="8"/>
  <c r="R771" i="8"/>
  <c r="R770" i="8"/>
  <c r="U769" i="8"/>
  <c r="W769" i="8" s="1"/>
  <c r="Y769" i="8" s="1"/>
  <c r="U770" i="8" s="1"/>
  <c r="W770" i="8" s="1"/>
  <c r="Y770" i="8" s="1"/>
  <c r="U771" i="8" s="1"/>
  <c r="R769" i="8"/>
  <c r="R768" i="8"/>
  <c r="G768" i="8"/>
  <c r="K768" i="8" s="1"/>
  <c r="C768" i="8"/>
  <c r="R767" i="8"/>
  <c r="C767" i="8"/>
  <c r="R766" i="8"/>
  <c r="K766" i="8"/>
  <c r="G766" i="8"/>
  <c r="R765" i="8"/>
  <c r="R764" i="8"/>
  <c r="R763" i="8"/>
  <c r="R762" i="8"/>
  <c r="W761" i="8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H760" i="8"/>
  <c r="G760" i="8"/>
  <c r="C560" i="8"/>
  <c r="G559" i="8"/>
  <c r="K559" i="8" s="1"/>
  <c r="C559" i="8"/>
  <c r="G60" i="1" s="1"/>
  <c r="C558" i="8"/>
  <c r="F60" i="1" s="1"/>
  <c r="K557" i="8"/>
  <c r="J60" i="1" s="1"/>
  <c r="G557" i="8"/>
  <c r="M60" i="1" s="1"/>
  <c r="W552" i="8"/>
  <c r="Y552" i="8" s="1"/>
  <c r="H551" i="8"/>
  <c r="G551" i="8"/>
  <c r="G751" i="8"/>
  <c r="O48" i="1" s="1"/>
  <c r="C751" i="8"/>
  <c r="G48" i="1" s="1"/>
  <c r="C750" i="8"/>
  <c r="F48" i="1" s="1"/>
  <c r="K749" i="8"/>
  <c r="J48" i="1" s="1"/>
  <c r="G749" i="8"/>
  <c r="M48" i="1" s="1"/>
  <c r="H743" i="8"/>
  <c r="G743" i="8"/>
  <c r="G719" i="8"/>
  <c r="C719" i="8"/>
  <c r="G52" i="1" s="1"/>
  <c r="C718" i="8"/>
  <c r="F52" i="1" s="1"/>
  <c r="K717" i="8"/>
  <c r="J52" i="1" s="1"/>
  <c r="G717" i="8"/>
  <c r="M52" i="1" s="1"/>
  <c r="H711" i="8"/>
  <c r="G711" i="8"/>
  <c r="R689" i="8"/>
  <c r="R690" i="8" s="1"/>
  <c r="G687" i="8"/>
  <c r="K687" i="8" s="1"/>
  <c r="C687" i="8"/>
  <c r="G51" i="1" s="1"/>
  <c r="C686" i="8"/>
  <c r="F51" i="1" s="1"/>
  <c r="J51" i="1"/>
  <c r="G685" i="8"/>
  <c r="M51" i="1" s="1"/>
  <c r="H679" i="8"/>
  <c r="G679" i="8"/>
  <c r="G671" i="8"/>
  <c r="K671" i="8" s="1"/>
  <c r="C671" i="8"/>
  <c r="G49" i="1" s="1"/>
  <c r="C670" i="8"/>
  <c r="F49" i="1" s="1"/>
  <c r="K669" i="8"/>
  <c r="J49" i="1" s="1"/>
  <c r="G669" i="8"/>
  <c r="M49" i="1" s="1"/>
  <c r="H663" i="8"/>
  <c r="G663" i="8"/>
  <c r="G946" i="8"/>
  <c r="C946" i="8"/>
  <c r="G43" i="1" s="1"/>
  <c r="C945" i="8"/>
  <c r="F43" i="1" s="1"/>
  <c r="K944" i="8"/>
  <c r="J43" i="1" s="1"/>
  <c r="G944" i="8"/>
  <c r="M43" i="1" s="1"/>
  <c r="H938" i="8"/>
  <c r="G938" i="8"/>
  <c r="G655" i="8"/>
  <c r="K655" i="8" s="1"/>
  <c r="C655" i="8"/>
  <c r="G97" i="1" s="1"/>
  <c r="C654" i="8"/>
  <c r="K653" i="8"/>
  <c r="J97" i="1" s="1"/>
  <c r="G653" i="8"/>
  <c r="M97" i="1" s="1"/>
  <c r="H647" i="8"/>
  <c r="G647" i="8"/>
  <c r="G528" i="8"/>
  <c r="K528" i="8" s="1"/>
  <c r="C528" i="8"/>
  <c r="G63" i="1" s="1"/>
  <c r="C527" i="8"/>
  <c r="F63" i="1" s="1"/>
  <c r="K526" i="8"/>
  <c r="J63" i="1" s="1"/>
  <c r="G526" i="8"/>
  <c r="M63" i="1" s="1"/>
  <c r="H520" i="8"/>
  <c r="G520" i="8"/>
  <c r="G385" i="8"/>
  <c r="K385" i="8" s="1"/>
  <c r="C385" i="8"/>
  <c r="G64" i="1" s="1"/>
  <c r="C384" i="8"/>
  <c r="F64" i="1" s="1"/>
  <c r="K383" i="8"/>
  <c r="J64" i="1" s="1"/>
  <c r="G383" i="8"/>
  <c r="M64" i="1" s="1"/>
  <c r="W378" i="8"/>
  <c r="Y378" i="8" s="1"/>
  <c r="U379" i="8" s="1"/>
  <c r="H377" i="8"/>
  <c r="G377" i="8"/>
  <c r="G735" i="8"/>
  <c r="K735" i="8" s="1"/>
  <c r="C735" i="8"/>
  <c r="G101" i="1" s="1"/>
  <c r="C734" i="8"/>
  <c r="K733" i="8"/>
  <c r="J101" i="1" s="1"/>
  <c r="G733" i="8"/>
  <c r="M101" i="1" s="1"/>
  <c r="R729" i="8"/>
  <c r="W728" i="8"/>
  <c r="Y728" i="8" s="1"/>
  <c r="U729" i="8" s="1"/>
  <c r="H727" i="8"/>
  <c r="G727" i="8"/>
  <c r="R1381" i="8"/>
  <c r="C1379" i="8" s="1"/>
  <c r="G1378" i="8"/>
  <c r="K1378" i="8" s="1"/>
  <c r="C1378" i="8"/>
  <c r="G69" i="1" s="1"/>
  <c r="C1377" i="8"/>
  <c r="F69" i="1" s="1"/>
  <c r="K1376" i="8"/>
  <c r="J69" i="1" s="1"/>
  <c r="G1376" i="8"/>
  <c r="M69" i="1" s="1"/>
  <c r="W1371" i="8"/>
  <c r="Y1371" i="8" s="1"/>
  <c r="U1372" i="8" s="1"/>
  <c r="W1372" i="8" s="1"/>
  <c r="Y1372" i="8" s="1"/>
  <c r="W1373" i="8" s="1"/>
  <c r="Y1373" i="8" s="1"/>
  <c r="W1374" i="8" s="1"/>
  <c r="Y1374" i="8" s="1"/>
  <c r="W1375" i="8" s="1"/>
  <c r="Y1375" i="8" s="1"/>
  <c r="W1376" i="8" s="1"/>
  <c r="Y1376" i="8" s="1"/>
  <c r="W1377" i="8" s="1"/>
  <c r="Y1377" i="8" s="1"/>
  <c r="W1378" i="8" s="1"/>
  <c r="Y1378" i="8" s="1"/>
  <c r="W1379" i="8" s="1"/>
  <c r="Y1379" i="8" s="1"/>
  <c r="W1380" i="8" s="1"/>
  <c r="Y1380" i="8" s="1"/>
  <c r="H1370" i="8"/>
  <c r="G1370" i="8"/>
  <c r="G369" i="8"/>
  <c r="K369" i="8" s="1"/>
  <c r="C369" i="8"/>
  <c r="G29" i="1" s="1"/>
  <c r="C368" i="8"/>
  <c r="F29" i="1" s="1"/>
  <c r="K367" i="8"/>
  <c r="J29" i="1" s="1"/>
  <c r="G367" i="8"/>
  <c r="M29" i="1" s="1"/>
  <c r="W362" i="8"/>
  <c r="Y362" i="8" s="1"/>
  <c r="U363" i="8" s="1"/>
  <c r="H361" i="8"/>
  <c r="G361" i="8"/>
  <c r="G637" i="8"/>
  <c r="C637" i="8"/>
  <c r="G65" i="1" s="1"/>
  <c r="C636" i="8"/>
  <c r="K635" i="8"/>
  <c r="J65" i="1" s="1"/>
  <c r="G635" i="8"/>
  <c r="M65" i="1" s="1"/>
  <c r="W630" i="8"/>
  <c r="Y630" i="8" s="1"/>
  <c r="U631" i="8" s="1"/>
  <c r="H629" i="8"/>
  <c r="G629" i="8"/>
  <c r="R593" i="8"/>
  <c r="R594" i="8" s="1"/>
  <c r="G590" i="8"/>
  <c r="K590" i="8" s="1"/>
  <c r="C590" i="8"/>
  <c r="G21" i="1" s="1"/>
  <c r="R589" i="8"/>
  <c r="C589" i="8"/>
  <c r="F21" i="1" s="1"/>
  <c r="K588" i="8"/>
  <c r="J21" i="1" s="1"/>
  <c r="G588" i="8"/>
  <c r="M21" i="1" s="1"/>
  <c r="R584" i="8"/>
  <c r="W583" i="8"/>
  <c r="Y583" i="8" s="1"/>
  <c r="U584" i="8" s="1"/>
  <c r="W584" i="8" s="1"/>
  <c r="Y584" i="8" s="1"/>
  <c r="H582" i="8"/>
  <c r="G582" i="8"/>
  <c r="G574" i="8"/>
  <c r="K574" i="8" s="1"/>
  <c r="C574" i="8"/>
  <c r="G86" i="1" s="1"/>
  <c r="C573" i="8"/>
  <c r="F86" i="1" s="1"/>
  <c r="K572" i="8"/>
  <c r="J86" i="1" s="1"/>
  <c r="G572" i="8"/>
  <c r="M86" i="1" s="1"/>
  <c r="Y569" i="8"/>
  <c r="W570" i="8" s="1"/>
  <c r="Y570" i="8" s="1"/>
  <c r="W571" i="8" s="1"/>
  <c r="Y571" i="8" s="1"/>
  <c r="Y568" i="8"/>
  <c r="W567" i="8"/>
  <c r="Y567" i="8" s="1"/>
  <c r="R567" i="8"/>
  <c r="R568" i="8" s="1"/>
  <c r="H566" i="8"/>
  <c r="G566" i="8"/>
  <c r="G512" i="8"/>
  <c r="K512" i="8" s="1"/>
  <c r="C512" i="8"/>
  <c r="G55" i="1" s="1"/>
  <c r="C511" i="8"/>
  <c r="F55" i="1" s="1"/>
  <c r="K510" i="8"/>
  <c r="J55" i="1" s="1"/>
  <c r="G510" i="8"/>
  <c r="M55" i="1" s="1"/>
  <c r="W505" i="8"/>
  <c r="Y505" i="8" s="1"/>
  <c r="U506" i="8" s="1"/>
  <c r="H504" i="8"/>
  <c r="G504" i="8"/>
  <c r="R1397" i="8"/>
  <c r="R1398" i="8" s="1"/>
  <c r="G1394" i="8"/>
  <c r="C1394" i="8"/>
  <c r="G68" i="1" s="1"/>
  <c r="C1393" i="8"/>
  <c r="F68" i="1" s="1"/>
  <c r="K1392" i="8"/>
  <c r="J68" i="1" s="1"/>
  <c r="G1392" i="8"/>
  <c r="M68" i="1" s="1"/>
  <c r="W1387" i="8"/>
  <c r="Y1387" i="8" s="1"/>
  <c r="H1386" i="8"/>
  <c r="G1386" i="8"/>
  <c r="G496" i="8"/>
  <c r="O37" i="1" s="1"/>
  <c r="C496" i="8"/>
  <c r="G37" i="1" s="1"/>
  <c r="C497" i="8"/>
  <c r="I493" i="8" s="1"/>
  <c r="C495" i="8"/>
  <c r="F37" i="1" s="1"/>
  <c r="K494" i="8"/>
  <c r="J37" i="1" s="1"/>
  <c r="G494" i="8"/>
  <c r="M37" i="1" s="1"/>
  <c r="W489" i="8"/>
  <c r="Y489" i="8" s="1"/>
  <c r="U490" i="8" s="1"/>
  <c r="H488" i="8"/>
  <c r="G488" i="8"/>
  <c r="U453" i="8"/>
  <c r="W453" i="8" s="1"/>
  <c r="Y453" i="8" s="1"/>
  <c r="R453" i="8"/>
  <c r="C450" i="8" s="1"/>
  <c r="G449" i="8"/>
  <c r="K449" i="8" s="1"/>
  <c r="C449" i="8"/>
  <c r="G99" i="1" s="1"/>
  <c r="C448" i="8"/>
  <c r="F99" i="1" s="1"/>
  <c r="K447" i="8"/>
  <c r="J99" i="1" s="1"/>
  <c r="G447" i="8"/>
  <c r="M99" i="1" s="1"/>
  <c r="W442" i="8"/>
  <c r="Y442" i="8" s="1"/>
  <c r="U443" i="8" s="1"/>
  <c r="W443" i="8" s="1"/>
  <c r="Y443" i="8" s="1"/>
  <c r="W444" i="8" s="1"/>
  <c r="Y444" i="8" s="1"/>
  <c r="U445" i="8" s="1"/>
  <c r="W445" i="8" s="1"/>
  <c r="Y445" i="8" s="1"/>
  <c r="W446" i="8" s="1"/>
  <c r="Y446" i="8" s="1"/>
  <c r="H441" i="8"/>
  <c r="G441" i="8"/>
  <c r="G433" i="8"/>
  <c r="K433" i="8" s="1"/>
  <c r="C433" i="8"/>
  <c r="G103" i="1" s="1"/>
  <c r="C432" i="8"/>
  <c r="F103" i="1" s="1"/>
  <c r="K431" i="8"/>
  <c r="J103" i="1" s="1"/>
  <c r="G431" i="8"/>
  <c r="M103" i="1" s="1"/>
  <c r="R429" i="8"/>
  <c r="R430" i="8" s="1"/>
  <c r="R431" i="8" s="1"/>
  <c r="W426" i="8"/>
  <c r="Y426" i="8" s="1"/>
  <c r="W427" i="8" s="1"/>
  <c r="Y427" i="8" s="1"/>
  <c r="W428" i="8" s="1"/>
  <c r="Y428" i="8" s="1"/>
  <c r="W429" i="8" s="1"/>
  <c r="Y429" i="8" s="1"/>
  <c r="W430" i="8" s="1"/>
  <c r="Y430" i="8" s="1"/>
  <c r="H425" i="8"/>
  <c r="G425" i="8"/>
  <c r="C418" i="8"/>
  <c r="G417" i="8"/>
  <c r="K417" i="8" s="1"/>
  <c r="C417" i="8"/>
  <c r="G34" i="1" s="1"/>
  <c r="C416" i="8"/>
  <c r="K415" i="8"/>
  <c r="J34" i="1" s="1"/>
  <c r="G415" i="8"/>
  <c r="M34" i="1" s="1"/>
  <c r="W410" i="8"/>
  <c r="Y410" i="8" s="1"/>
  <c r="U411" i="8" s="1"/>
  <c r="H409" i="8"/>
  <c r="G409" i="8"/>
  <c r="U341" i="8"/>
  <c r="W341" i="8" s="1"/>
  <c r="Y341" i="8" s="1"/>
  <c r="R341" i="8"/>
  <c r="R340" i="8"/>
  <c r="R339" i="8"/>
  <c r="U338" i="8"/>
  <c r="W338" i="8" s="1"/>
  <c r="Y338" i="8" s="1"/>
  <c r="U339" i="8" s="1"/>
  <c r="W339" i="8" s="1"/>
  <c r="Y339" i="8" s="1"/>
  <c r="U340" i="8" s="1"/>
  <c r="R338" i="8"/>
  <c r="R337" i="8"/>
  <c r="G337" i="8"/>
  <c r="K337" i="8" s="1"/>
  <c r="C337" i="8"/>
  <c r="R336" i="8"/>
  <c r="C336" i="8"/>
  <c r="R335" i="8"/>
  <c r="K335" i="8"/>
  <c r="G335" i="8"/>
  <c r="R334" i="8"/>
  <c r="K334" i="8"/>
  <c r="R333" i="8"/>
  <c r="R332" i="8"/>
  <c r="R331" i="8"/>
  <c r="W330" i="8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U337" i="8" s="1"/>
  <c r="W337" i="8" s="1"/>
  <c r="Y337" i="8" s="1"/>
  <c r="H329" i="8"/>
  <c r="G329" i="8"/>
  <c r="U325" i="8"/>
  <c r="W325" i="8" s="1"/>
  <c r="Y325" i="8" s="1"/>
  <c r="R321" i="8"/>
  <c r="C322" i="8" s="1"/>
  <c r="G321" i="8"/>
  <c r="C321" i="8"/>
  <c r="G93" i="1" s="1"/>
  <c r="C320" i="8"/>
  <c r="K319" i="8"/>
  <c r="J93" i="1" s="1"/>
  <c r="G319" i="8"/>
  <c r="M93" i="1" s="1"/>
  <c r="R318" i="8"/>
  <c r="W314" i="8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H313" i="8"/>
  <c r="G313" i="8"/>
  <c r="G305" i="8"/>
  <c r="K305" i="8" s="1"/>
  <c r="C305" i="8"/>
  <c r="G32" i="1" s="1"/>
  <c r="C304" i="8"/>
  <c r="K303" i="8"/>
  <c r="J32" i="1" s="1"/>
  <c r="G303" i="8"/>
  <c r="M32" i="1" s="1"/>
  <c r="H297" i="8"/>
  <c r="G297" i="8"/>
  <c r="C481" i="8"/>
  <c r="G480" i="8"/>
  <c r="K480" i="8" s="1"/>
  <c r="C480" i="8"/>
  <c r="G56" i="1" s="1"/>
  <c r="C479" i="8"/>
  <c r="K478" i="8"/>
  <c r="J56" i="1" s="1"/>
  <c r="G478" i="8"/>
  <c r="M56" i="1" s="1"/>
  <c r="W473" i="8"/>
  <c r="Y473" i="8" s="1"/>
  <c r="H472" i="8"/>
  <c r="G472" i="8"/>
  <c r="G1442" i="8"/>
  <c r="K1442" i="8" s="1"/>
  <c r="C1442" i="8"/>
  <c r="C1441" i="8"/>
  <c r="F88" i="1" s="1"/>
  <c r="K1440" i="8"/>
  <c r="J88" i="1" s="1"/>
  <c r="G1440" i="8"/>
  <c r="M88" i="1" s="1"/>
  <c r="R1436" i="8"/>
  <c r="R1437" i="8" s="1"/>
  <c r="R1438" i="8" s="1"/>
  <c r="R1439" i="8" s="1"/>
  <c r="R1440" i="8" s="1"/>
  <c r="R1441" i="8" s="1"/>
  <c r="R1442" i="8" s="1"/>
  <c r="R1443" i="8" s="1"/>
  <c r="R1444" i="8" s="1"/>
  <c r="W1435" i="8"/>
  <c r="Y1435" i="8" s="1"/>
  <c r="H1434" i="8"/>
  <c r="G1434" i="8"/>
  <c r="C274" i="8"/>
  <c r="G273" i="8"/>
  <c r="K273" i="8" s="1"/>
  <c r="C273" i="8"/>
  <c r="G31" i="1" s="1"/>
  <c r="C272" i="8"/>
  <c r="K271" i="8"/>
  <c r="J31" i="1" s="1"/>
  <c r="G271" i="8"/>
  <c r="M31" i="1" s="1"/>
  <c r="W266" i="8"/>
  <c r="Y266" i="8" s="1"/>
  <c r="H265" i="8"/>
  <c r="G265" i="8"/>
  <c r="G257" i="8"/>
  <c r="K257" i="8" s="1"/>
  <c r="C257" i="8"/>
  <c r="G30" i="1" s="1"/>
  <c r="C256" i="8"/>
  <c r="K255" i="8"/>
  <c r="J30" i="1" s="1"/>
  <c r="G255" i="8"/>
  <c r="M30" i="1" s="1"/>
  <c r="R254" i="8"/>
  <c r="R255" i="8" s="1"/>
  <c r="R256" i="8" s="1"/>
  <c r="R257" i="8" s="1"/>
  <c r="R258" i="8" s="1"/>
  <c r="R259" i="8" s="1"/>
  <c r="W250" i="8"/>
  <c r="Y250" i="8" s="1"/>
  <c r="U251" i="8" s="1"/>
  <c r="H249" i="8"/>
  <c r="G249" i="8"/>
  <c r="U981" i="8"/>
  <c r="W981" i="8" s="1"/>
  <c r="Y981" i="8" s="1"/>
  <c r="R981" i="8"/>
  <c r="U978" i="8"/>
  <c r="W978" i="8" s="1"/>
  <c r="Y978" i="8" s="1"/>
  <c r="U979" i="8" s="1"/>
  <c r="W979" i="8" s="1"/>
  <c r="Y979" i="8" s="1"/>
  <c r="U980" i="8" s="1"/>
  <c r="R978" i="8"/>
  <c r="R977" i="8"/>
  <c r="G977" i="8"/>
  <c r="K977" i="8" s="1"/>
  <c r="C977" i="8"/>
  <c r="C976" i="8"/>
  <c r="R975" i="8"/>
  <c r="G975" i="8"/>
  <c r="R974" i="8"/>
  <c r="K974" i="8"/>
  <c r="K976" i="8" s="1"/>
  <c r="R973" i="8"/>
  <c r="R971" i="8"/>
  <c r="W970" i="8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74" i="8" s="1"/>
  <c r="W974" i="8" s="1"/>
  <c r="Y974" i="8" s="1"/>
  <c r="U975" i="8" s="1"/>
  <c r="W975" i="8" s="1"/>
  <c r="Y975" i="8" s="1"/>
  <c r="U976" i="8" s="1"/>
  <c r="W976" i="8" s="1"/>
  <c r="Y976" i="8" s="1"/>
  <c r="U977" i="8" s="1"/>
  <c r="W977" i="8" s="1"/>
  <c r="Y977" i="8" s="1"/>
  <c r="H969" i="8"/>
  <c r="G969" i="8"/>
  <c r="C963" i="8"/>
  <c r="G962" i="8"/>
  <c r="K962" i="8" s="1"/>
  <c r="C962" i="8"/>
  <c r="G42" i="1" s="1"/>
  <c r="C961" i="8"/>
  <c r="K960" i="8"/>
  <c r="J42" i="1" s="1"/>
  <c r="G960" i="8"/>
  <c r="M42" i="1" s="1"/>
  <c r="W955" i="8"/>
  <c r="Y955" i="8" s="1"/>
  <c r="H954" i="8"/>
  <c r="G954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3" i="1" s="1"/>
  <c r="C159" i="8"/>
  <c r="F13" i="1" s="1"/>
  <c r="K158" i="8"/>
  <c r="J13" i="1" s="1"/>
  <c r="G158" i="8"/>
  <c r="M13" i="1" s="1"/>
  <c r="W153" i="8"/>
  <c r="Y153" i="8" s="1"/>
  <c r="U154" i="8" s="1"/>
  <c r="H152" i="8"/>
  <c r="G152" i="8"/>
  <c r="C242" i="8"/>
  <c r="G241" i="8"/>
  <c r="C241" i="8"/>
  <c r="G94" i="1" s="1"/>
  <c r="C240" i="8"/>
  <c r="F94" i="1" s="1"/>
  <c r="K239" i="8"/>
  <c r="J94" i="1" s="1"/>
  <c r="G239" i="8"/>
  <c r="M94" i="1" s="1"/>
  <c r="W234" i="8"/>
  <c r="Y234" i="8" s="1"/>
  <c r="H233" i="8"/>
  <c r="G233" i="8"/>
  <c r="U229" i="8"/>
  <c r="W229" i="8" s="1"/>
  <c r="Y229" i="8" s="1"/>
  <c r="R227" i="8"/>
  <c r="U226" i="8"/>
  <c r="W226" i="8" s="1"/>
  <c r="Y226" i="8" s="1"/>
  <c r="U227" i="8" s="1"/>
  <c r="W227" i="8" s="1"/>
  <c r="Y227" i="8" s="1"/>
  <c r="U228" i="8" s="1"/>
  <c r="R226" i="8"/>
  <c r="R225" i="8"/>
  <c r="G225" i="8"/>
  <c r="K225" i="8" s="1"/>
  <c r="C225" i="8"/>
  <c r="R224" i="8"/>
  <c r="C224" i="8"/>
  <c r="R223" i="8"/>
  <c r="G223" i="8"/>
  <c r="U222" i="8"/>
  <c r="W222" i="8" s="1"/>
  <c r="Y222" i="8" s="1"/>
  <c r="U223" i="8" s="1"/>
  <c r="W223" i="8" s="1"/>
  <c r="Y223" i="8" s="1"/>
  <c r="U224" i="8" s="1"/>
  <c r="W224" i="8" s="1"/>
  <c r="Y224" i="8" s="1"/>
  <c r="U225" i="8" s="1"/>
  <c r="W225" i="8" s="1"/>
  <c r="Y225" i="8" s="1"/>
  <c r="R222" i="8"/>
  <c r="W220" i="8"/>
  <c r="Y220" i="8" s="1"/>
  <c r="U221" i="8" s="1"/>
  <c r="W221" i="8" s="1"/>
  <c r="Y221" i="8" s="1"/>
  <c r="R220" i="8"/>
  <c r="W219" i="8"/>
  <c r="Y219" i="8" s="1"/>
  <c r="W218" i="8"/>
  <c r="Y218" i="8" s="1"/>
  <c r="H217" i="8"/>
  <c r="G217" i="8"/>
  <c r="R610" i="8"/>
  <c r="G606" i="8"/>
  <c r="K606" i="8" s="1"/>
  <c r="C606" i="8"/>
  <c r="G92" i="1" s="1"/>
  <c r="W605" i="8"/>
  <c r="Y605" i="8" s="1"/>
  <c r="U606" i="8" s="1"/>
  <c r="W606" i="8" s="1"/>
  <c r="Y606" i="8" s="1"/>
  <c r="C605" i="8"/>
  <c r="F92" i="1" s="1"/>
  <c r="J92" i="1"/>
  <c r="G604" i="8"/>
  <c r="W603" i="8"/>
  <c r="Y603" i="8" s="1"/>
  <c r="U604" i="8" s="1"/>
  <c r="W604" i="8" s="1"/>
  <c r="Y604" i="8" s="1"/>
  <c r="U605" i="8" s="1"/>
  <c r="R601" i="8"/>
  <c r="Y599" i="8"/>
  <c r="U600" i="8" s="1"/>
  <c r="W600" i="8" s="1"/>
  <c r="H598" i="8"/>
  <c r="G598" i="8"/>
  <c r="G208" i="8"/>
  <c r="K208" i="8" s="1"/>
  <c r="C208" i="8"/>
  <c r="G78" i="1" s="1"/>
  <c r="C207" i="8"/>
  <c r="F78" i="1" s="1"/>
  <c r="J78" i="1"/>
  <c r="G206" i="8"/>
  <c r="M78" i="1" s="1"/>
  <c r="C209" i="8"/>
  <c r="H200" i="8"/>
  <c r="G200" i="8"/>
  <c r="R143" i="8"/>
  <c r="G143" i="8"/>
  <c r="C143" i="8"/>
  <c r="G8" i="1" s="1"/>
  <c r="R142" i="8"/>
  <c r="C142" i="8"/>
  <c r="F8" i="1" s="1"/>
  <c r="R141" i="8"/>
  <c r="C144" i="8" s="1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R91" i="8"/>
  <c r="R90" i="8"/>
  <c r="U89" i="8"/>
  <c r="W89" i="8" s="1"/>
  <c r="Y89" i="8" s="1"/>
  <c r="U90" i="8" s="1"/>
  <c r="W90" i="8" s="1"/>
  <c r="Y90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4" i="1"/>
  <c r="F14" i="1"/>
  <c r="G45" i="8"/>
  <c r="U41" i="8"/>
  <c r="W41" i="8" s="1"/>
  <c r="Y41" i="8" s="1"/>
  <c r="U42" i="8" s="1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W40" i="8"/>
  <c r="Y40" i="8" s="1"/>
  <c r="P14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R9" i="8"/>
  <c r="W8" i="8"/>
  <c r="Y8" i="8" s="1"/>
  <c r="U9" i="8" s="1"/>
  <c r="W9" i="8" s="1"/>
  <c r="Y9" i="8" s="1"/>
  <c r="U10" i="8" s="1"/>
  <c r="W10" i="8" s="1"/>
  <c r="Y10" i="8" s="1"/>
  <c r="H7" i="8"/>
  <c r="G7" i="8"/>
  <c r="H33" i="1"/>
  <c r="E33" i="1"/>
  <c r="B33" i="1"/>
  <c r="H67" i="1"/>
  <c r="E67" i="1"/>
  <c r="B67" i="1"/>
  <c r="H99" i="1"/>
  <c r="E99" i="1"/>
  <c r="B99" i="1"/>
  <c r="H101" i="1"/>
  <c r="E101" i="1"/>
  <c r="H107" i="1"/>
  <c r="E107" i="1"/>
  <c r="J57" i="1"/>
  <c r="H57" i="1"/>
  <c r="E57" i="1"/>
  <c r="B57" i="1"/>
  <c r="H63" i="1"/>
  <c r="E63" i="1"/>
  <c r="I111" i="1"/>
  <c r="H111" i="1"/>
  <c r="E111" i="1"/>
  <c r="B111" i="1"/>
  <c r="H36" i="1"/>
  <c r="E36" i="1"/>
  <c r="B36" i="1"/>
  <c r="H110" i="1"/>
  <c r="E110" i="1"/>
  <c r="B110" i="1"/>
  <c r="H109" i="1"/>
  <c r="E109" i="1"/>
  <c r="H50" i="1"/>
  <c r="E50" i="1"/>
  <c r="H64" i="1"/>
  <c r="E64" i="1"/>
  <c r="H55" i="1"/>
  <c r="E55" i="1"/>
  <c r="H52" i="1"/>
  <c r="E52" i="1"/>
  <c r="B52" i="1"/>
  <c r="H93" i="1"/>
  <c r="E93" i="1"/>
  <c r="B93" i="1"/>
  <c r="H98" i="1"/>
  <c r="E98" i="1"/>
  <c r="B98" i="1"/>
  <c r="H49" i="1"/>
  <c r="E49" i="1"/>
  <c r="H48" i="1"/>
  <c r="E48" i="1"/>
  <c r="H40" i="1"/>
  <c r="E40" i="1"/>
  <c r="H35" i="1"/>
  <c r="E35" i="1"/>
  <c r="B35" i="1"/>
  <c r="H60" i="1"/>
  <c r="E60" i="1"/>
  <c r="B60" i="1"/>
  <c r="H43" i="1"/>
  <c r="E43" i="1"/>
  <c r="B43" i="1"/>
  <c r="H90" i="1"/>
  <c r="E90" i="1"/>
  <c r="B90" i="1"/>
  <c r="H51" i="1"/>
  <c r="E51" i="1"/>
  <c r="B51" i="1"/>
  <c r="H68" i="1"/>
  <c r="E68" i="1"/>
  <c r="B68" i="1"/>
  <c r="H45" i="1"/>
  <c r="E45" i="1"/>
  <c r="B45" i="1"/>
  <c r="H44" i="1"/>
  <c r="E44" i="1"/>
  <c r="B44" i="1"/>
  <c r="H41" i="1"/>
  <c r="E41" i="1"/>
  <c r="H104" i="1"/>
  <c r="E104" i="1"/>
  <c r="H96" i="1"/>
  <c r="E96" i="1"/>
  <c r="H37" i="1"/>
  <c r="E37" i="1"/>
  <c r="B37" i="1"/>
  <c r="H69" i="1"/>
  <c r="E69" i="1"/>
  <c r="H34" i="1"/>
  <c r="E34" i="1"/>
  <c r="B34" i="1"/>
  <c r="H106" i="1"/>
  <c r="E106" i="1"/>
  <c r="B106" i="1"/>
  <c r="H86" i="1"/>
  <c r="E86" i="1"/>
  <c r="H32" i="1"/>
  <c r="E32" i="1"/>
  <c r="H97" i="1"/>
  <c r="E97" i="1"/>
  <c r="B97" i="1"/>
  <c r="H56" i="1"/>
  <c r="E56" i="1"/>
  <c r="B56" i="1"/>
  <c r="H108" i="1"/>
  <c r="E108" i="1"/>
  <c r="B108" i="1"/>
  <c r="H88" i="1"/>
  <c r="E88" i="1"/>
  <c r="H80" i="1"/>
  <c r="E80" i="1"/>
  <c r="H31" i="1"/>
  <c r="E31" i="1"/>
  <c r="H30" i="1"/>
  <c r="E30" i="1"/>
  <c r="B30" i="1"/>
  <c r="H42" i="1"/>
  <c r="E42" i="1"/>
  <c r="H29" i="1"/>
  <c r="E29" i="1"/>
  <c r="H26" i="1"/>
  <c r="E26" i="1"/>
  <c r="B26" i="1"/>
  <c r="H58" i="1"/>
  <c r="E58" i="1"/>
  <c r="B58" i="1"/>
  <c r="H59" i="1"/>
  <c r="E59" i="1"/>
  <c r="B59" i="1"/>
  <c r="H100" i="1"/>
  <c r="E100" i="1"/>
  <c r="B100" i="1"/>
  <c r="H66" i="1"/>
  <c r="E66" i="1"/>
  <c r="B66" i="1"/>
  <c r="H74" i="1"/>
  <c r="E74" i="1"/>
  <c r="B74" i="1"/>
  <c r="H95" i="1"/>
  <c r="E95" i="1"/>
  <c r="B95" i="1"/>
  <c r="H20" i="1"/>
  <c r="E20" i="1"/>
  <c r="B20" i="1"/>
  <c r="H89" i="1"/>
  <c r="E89" i="1"/>
  <c r="B89" i="1"/>
  <c r="H75" i="1"/>
  <c r="E75" i="1"/>
  <c r="B75" i="1"/>
  <c r="H24" i="1"/>
  <c r="E24" i="1"/>
  <c r="H72" i="1"/>
  <c r="E72" i="1"/>
  <c r="B72" i="1"/>
  <c r="H87" i="1"/>
  <c r="E87" i="1"/>
  <c r="B87" i="1"/>
  <c r="H21" i="1"/>
  <c r="E21" i="1"/>
  <c r="B21" i="1"/>
  <c r="H25" i="1"/>
  <c r="E25" i="1"/>
  <c r="B25" i="1"/>
  <c r="H73" i="1"/>
  <c r="E73" i="1"/>
  <c r="B73" i="1"/>
  <c r="H17" i="1"/>
  <c r="E17" i="1"/>
  <c r="B17" i="1"/>
  <c r="E16" i="1"/>
  <c r="B16" i="1"/>
  <c r="H103" i="1"/>
  <c r="E103" i="1"/>
  <c r="B103" i="1"/>
  <c r="Y15" i="1"/>
  <c r="H15" i="1"/>
  <c r="E15" i="1"/>
  <c r="B15" i="1"/>
  <c r="H94" i="1"/>
  <c r="E94" i="1"/>
  <c r="B94" i="1"/>
  <c r="H92" i="1"/>
  <c r="E92" i="1"/>
  <c r="B92" i="1"/>
  <c r="H78" i="1"/>
  <c r="E78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E119" i="1" s="1"/>
  <c r="C607" i="8" l="1"/>
  <c r="I189" i="8"/>
  <c r="K189" i="8" s="1"/>
  <c r="K191" i="8" s="1"/>
  <c r="K193" i="8" s="1"/>
  <c r="I1232" i="8"/>
  <c r="K1232" i="8" s="1"/>
  <c r="C1105" i="8"/>
  <c r="U553" i="8"/>
  <c r="W553" i="8" s="1"/>
  <c r="Y553" i="8" s="1"/>
  <c r="C48" i="8"/>
  <c r="C575" i="8"/>
  <c r="I556" i="8"/>
  <c r="I461" i="8"/>
  <c r="K461" i="8" s="1"/>
  <c r="K463" i="8" s="1"/>
  <c r="K33" i="1" s="1"/>
  <c r="M82" i="1"/>
  <c r="C994" i="8"/>
  <c r="I990" i="8" s="1"/>
  <c r="C1168" i="8"/>
  <c r="F65" i="1"/>
  <c r="I1343" i="8"/>
  <c r="K1343" i="8" s="1"/>
  <c r="K1345" i="8" s="1"/>
  <c r="I1359" i="8"/>
  <c r="I20" i="1" s="1"/>
  <c r="C1315" i="8"/>
  <c r="I603" i="8"/>
  <c r="K603" i="8" s="1"/>
  <c r="C978" i="8"/>
  <c r="C1220" i="8"/>
  <c r="I1216" i="8" s="1"/>
  <c r="I79" i="1" s="1"/>
  <c r="C129" i="8"/>
  <c r="I125" i="8" s="1"/>
  <c r="K125" i="8" s="1"/>
  <c r="K127" i="8" s="1"/>
  <c r="K129" i="8" s="1"/>
  <c r="C1137" i="8"/>
  <c r="I1375" i="8"/>
  <c r="K1375" i="8" s="1"/>
  <c r="K1377" i="8" s="1"/>
  <c r="K1379" i="8" s="1"/>
  <c r="C64" i="8"/>
  <c r="C16" i="8"/>
  <c r="I12" i="8" s="1"/>
  <c r="K12" i="8" s="1"/>
  <c r="K14" i="8" s="1"/>
  <c r="C112" i="8"/>
  <c r="I108" i="8" s="1"/>
  <c r="K108" i="8" s="1"/>
  <c r="K110" i="8" s="1"/>
  <c r="Q10" i="1" s="1"/>
  <c r="I286" i="8"/>
  <c r="K286" i="8" s="1"/>
  <c r="C819" i="8"/>
  <c r="C226" i="8"/>
  <c r="I222" i="8" s="1"/>
  <c r="K222" i="8" s="1"/>
  <c r="K224" i="8" s="1"/>
  <c r="K226" i="8" s="1"/>
  <c r="I270" i="8"/>
  <c r="K270" i="8" s="1"/>
  <c r="K272" i="8" s="1"/>
  <c r="K31" i="1" s="1"/>
  <c r="C32" i="8"/>
  <c r="I28" i="8" s="1"/>
  <c r="K28" i="8" s="1"/>
  <c r="K30" i="8" s="1"/>
  <c r="W122" i="8"/>
  <c r="Y122" i="8" s="1"/>
  <c r="U123" i="8" s="1"/>
  <c r="C1152" i="8"/>
  <c r="W267" i="8"/>
  <c r="Y267" i="8" s="1"/>
  <c r="W268" i="8" s="1"/>
  <c r="Y268" i="8" s="1"/>
  <c r="C338" i="8"/>
  <c r="C1395" i="8"/>
  <c r="C1184" i="8"/>
  <c r="C80" i="8"/>
  <c r="I76" i="8" s="1"/>
  <c r="K76" i="8" s="1"/>
  <c r="K78" i="8" s="1"/>
  <c r="Q7" i="1" s="1"/>
  <c r="C96" i="8"/>
  <c r="I92" i="8" s="1"/>
  <c r="K92" i="8" s="1"/>
  <c r="K94" i="8" s="1"/>
  <c r="Q9" i="1" s="1"/>
  <c r="U1388" i="8"/>
  <c r="W1388" i="8" s="1"/>
  <c r="Y1388" i="8" s="1"/>
  <c r="U1389" i="8" s="1"/>
  <c r="W1389" i="8" s="1"/>
  <c r="Y1389" i="8" s="1"/>
  <c r="U1390" i="8" s="1"/>
  <c r="C1025" i="8"/>
  <c r="C1121" i="8"/>
  <c r="K493" i="8"/>
  <c r="K495" i="8" s="1"/>
  <c r="I1085" i="8"/>
  <c r="K1085" i="8" s="1"/>
  <c r="K1087" i="8" s="1"/>
  <c r="Q109" i="1" s="1"/>
  <c r="I205" i="8"/>
  <c r="I78" i="1" s="1"/>
  <c r="I848" i="8"/>
  <c r="K848" i="8" s="1"/>
  <c r="K850" i="8" s="1"/>
  <c r="R731" i="8"/>
  <c r="R732" i="8" s="1"/>
  <c r="R730" i="8"/>
  <c r="C258" i="8"/>
  <c r="I254" i="8" s="1"/>
  <c r="F34" i="1"/>
  <c r="I414" i="8"/>
  <c r="K414" i="8" s="1"/>
  <c r="K416" i="8" s="1"/>
  <c r="F97" i="1"/>
  <c r="F31" i="1"/>
  <c r="F67" i="1"/>
  <c r="U1436" i="8"/>
  <c r="W1436" i="8" s="1"/>
  <c r="Y1436" i="8" s="1"/>
  <c r="F42" i="1"/>
  <c r="I959" i="8"/>
  <c r="F50" i="1"/>
  <c r="I700" i="8"/>
  <c r="K700" i="8" s="1"/>
  <c r="K702" i="8" s="1"/>
  <c r="F106" i="1"/>
  <c r="C835" i="8"/>
  <c r="I831" i="8" s="1"/>
  <c r="K831" i="8" s="1"/>
  <c r="K833" i="8" s="1"/>
  <c r="K89" i="1" s="1"/>
  <c r="U235" i="8"/>
  <c r="W235" i="8" s="1"/>
  <c r="Y235" i="8" s="1"/>
  <c r="W236" i="8" s="1"/>
  <c r="Y236" i="8" s="1"/>
  <c r="W237" i="8" s="1"/>
  <c r="Y237" i="8" s="1"/>
  <c r="Y238" i="8" s="1"/>
  <c r="U239" i="8" s="1"/>
  <c r="W239" i="8" s="1"/>
  <c r="Y239" i="8" s="1"/>
  <c r="U474" i="8"/>
  <c r="W474" i="8" s="1"/>
  <c r="Y474" i="8" s="1"/>
  <c r="O94" i="1"/>
  <c r="K241" i="8"/>
  <c r="U585" i="8"/>
  <c r="W585" i="8" s="1"/>
  <c r="Y585" i="8" s="1"/>
  <c r="K62" i="8"/>
  <c r="K1135" i="8"/>
  <c r="C1268" i="8"/>
  <c r="I1264" i="8" s="1"/>
  <c r="K1264" i="8" s="1"/>
  <c r="K1266" i="8" s="1"/>
  <c r="K142" i="8"/>
  <c r="K8" i="1" s="1"/>
  <c r="U139" i="8"/>
  <c r="W139" i="8" s="1"/>
  <c r="Y139" i="8" s="1"/>
  <c r="U140" i="8" s="1"/>
  <c r="W140" i="8" s="1"/>
  <c r="Y140" i="8" s="1"/>
  <c r="Y447" i="8"/>
  <c r="W448" i="8" s="1"/>
  <c r="Y448" i="8" s="1"/>
  <c r="U447" i="8"/>
  <c r="W729" i="8"/>
  <c r="Y729" i="8" s="1"/>
  <c r="U730" i="8" s="1"/>
  <c r="W379" i="8"/>
  <c r="Y379" i="8" s="1"/>
  <c r="U380" i="8" s="1"/>
  <c r="N14" i="1"/>
  <c r="U607" i="8"/>
  <c r="W607" i="8" s="1"/>
  <c r="Y607" i="8" s="1"/>
  <c r="U608" i="8" s="1"/>
  <c r="W608" i="8" s="1"/>
  <c r="Y608" i="8" s="1"/>
  <c r="W154" i="8"/>
  <c r="Y154" i="8" s="1"/>
  <c r="U155" i="8" s="1"/>
  <c r="W1438" i="8"/>
  <c r="Y1438" i="8" s="1"/>
  <c r="W363" i="8"/>
  <c r="Y363" i="8" s="1"/>
  <c r="U364" i="8" s="1"/>
  <c r="R691" i="8"/>
  <c r="C688" i="8" s="1"/>
  <c r="I684" i="8" s="1"/>
  <c r="W251" i="8"/>
  <c r="Y251" i="8" s="1"/>
  <c r="U252" i="8" s="1"/>
  <c r="U956" i="8"/>
  <c r="W956" i="8" s="1"/>
  <c r="Y956" i="8" s="1"/>
  <c r="R432" i="8"/>
  <c r="R433" i="8" s="1"/>
  <c r="R434" i="8" s="1"/>
  <c r="R435" i="8" s="1"/>
  <c r="R436" i="8" s="1"/>
  <c r="R437" i="8" s="1"/>
  <c r="C434" i="8" s="1"/>
  <c r="W631" i="8"/>
  <c r="Y631" i="8" s="1"/>
  <c r="U632" i="8" s="1"/>
  <c r="W411" i="8"/>
  <c r="Y411" i="8" s="1"/>
  <c r="U412" i="8" s="1"/>
  <c r="W490" i="8"/>
  <c r="Y490" i="8" s="1"/>
  <c r="U491" i="8" s="1"/>
  <c r="W506" i="8"/>
  <c r="Y506" i="8" s="1"/>
  <c r="U507" i="8" s="1"/>
  <c r="C899" i="8"/>
  <c r="I895" i="8" s="1"/>
  <c r="C787" i="8"/>
  <c r="K783" i="8" s="1"/>
  <c r="K785" i="8" s="1"/>
  <c r="U321" i="8"/>
  <c r="W321" i="8" s="1"/>
  <c r="Y321" i="8" s="1"/>
  <c r="U322" i="8" s="1"/>
  <c r="W322" i="8" s="1"/>
  <c r="Y322" i="8" s="1"/>
  <c r="K637" i="8"/>
  <c r="O65" i="1"/>
  <c r="C1041" i="8"/>
  <c r="C656" i="8"/>
  <c r="I652" i="8" s="1"/>
  <c r="F93" i="1"/>
  <c r="I318" i="8"/>
  <c r="K318" i="8" s="1"/>
  <c r="K320" i="8" s="1"/>
  <c r="K143" i="8"/>
  <c r="U878" i="8"/>
  <c r="W878" i="8" s="1"/>
  <c r="Y878" i="8" s="1"/>
  <c r="F56" i="1"/>
  <c r="I477" i="8"/>
  <c r="K477" i="8" s="1"/>
  <c r="K479" i="8" s="1"/>
  <c r="K56" i="1" s="1"/>
  <c r="W1324" i="8"/>
  <c r="Y1324" i="8" s="1"/>
  <c r="C545" i="8"/>
  <c r="F101" i="1"/>
  <c r="O90" i="1"/>
  <c r="G943" i="8"/>
  <c r="L43" i="1" s="1"/>
  <c r="F32" i="1"/>
  <c r="C306" i="8"/>
  <c r="I302" i="8" s="1"/>
  <c r="Y572" i="8"/>
  <c r="W573" i="8" s="1"/>
  <c r="Y573" i="8" s="1"/>
  <c r="W574" i="8" s="1"/>
  <c r="Y574" i="8" s="1"/>
  <c r="W575" i="8" s="1"/>
  <c r="Y575" i="8" s="1"/>
  <c r="W576" i="8" s="1"/>
  <c r="Y576" i="8" s="1"/>
  <c r="U577" i="8" s="1"/>
  <c r="W577" i="8" s="1"/>
  <c r="U572" i="8"/>
  <c r="C915" i="8"/>
  <c r="I911" i="8" s="1"/>
  <c r="C672" i="8"/>
  <c r="I668" i="8" s="1"/>
  <c r="K556" i="8"/>
  <c r="K558" i="8" s="1"/>
  <c r="W431" i="8"/>
  <c r="Y431" i="8" s="1"/>
  <c r="U1265" i="8"/>
  <c r="W1265" i="8" s="1"/>
  <c r="Y1265" i="8" s="1"/>
  <c r="U1266" i="8" s="1"/>
  <c r="W1266" i="8" s="1"/>
  <c r="Y1266" i="8" s="1"/>
  <c r="U1267" i="8" s="1"/>
  <c r="W1267" i="8" s="1"/>
  <c r="Y1267" i="8" s="1"/>
  <c r="C769" i="8"/>
  <c r="C622" i="8"/>
  <c r="I618" i="8" s="1"/>
  <c r="K618" i="8" s="1"/>
  <c r="K620" i="8" s="1"/>
  <c r="K87" i="1" s="1"/>
  <c r="C386" i="8"/>
  <c r="I382" i="8" s="1"/>
  <c r="G1006" i="8"/>
  <c r="L104" i="1" s="1"/>
  <c r="F95" i="1"/>
  <c r="C883" i="8"/>
  <c r="K879" i="8" s="1"/>
  <c r="K881" i="8" s="1"/>
  <c r="F35" i="1"/>
  <c r="C513" i="8"/>
  <c r="I509" i="8" s="1"/>
  <c r="K509" i="8" s="1"/>
  <c r="K511" i="8" s="1"/>
  <c r="K571" i="8"/>
  <c r="K573" i="8" s="1"/>
  <c r="C1331" i="8"/>
  <c r="C803" i="8"/>
  <c r="I799" i="8" s="1"/>
  <c r="C1411" i="8"/>
  <c r="I1407" i="8" s="1"/>
  <c r="K1407" i="8" s="1"/>
  <c r="K1409" i="8" s="1"/>
  <c r="K1023" i="8"/>
  <c r="K111" i="1" s="1"/>
  <c r="O104" i="1"/>
  <c r="G990" i="8"/>
  <c r="G1010" i="8"/>
  <c r="P104" i="1" s="1"/>
  <c r="O87" i="1"/>
  <c r="O89" i="1"/>
  <c r="O45" i="1"/>
  <c r="K1024" i="8"/>
  <c r="C1252" i="8"/>
  <c r="I1248" i="8" s="1"/>
  <c r="K1248" i="8" s="1"/>
  <c r="C1299" i="8"/>
  <c r="I1295" i="8" s="1"/>
  <c r="I24" i="1" s="1"/>
  <c r="C1204" i="8"/>
  <c r="I1200" i="8" s="1"/>
  <c r="W1309" i="8"/>
  <c r="Y1309" i="8" s="1"/>
  <c r="C1443" i="8"/>
  <c r="F44" i="1"/>
  <c r="C867" i="8"/>
  <c r="I863" i="8" s="1"/>
  <c r="Y600" i="8"/>
  <c r="O95" i="1"/>
  <c r="O74" i="1"/>
  <c r="G352" i="8"/>
  <c r="N80" i="1" s="1"/>
  <c r="C591" i="8"/>
  <c r="I587" i="8" s="1"/>
  <c r="K587" i="8" s="1"/>
  <c r="K589" i="8" s="1"/>
  <c r="K591" i="8" s="1"/>
  <c r="C1283" i="8"/>
  <c r="I1279" i="8" s="1"/>
  <c r="C1073" i="8"/>
  <c r="I1069" i="8" s="1"/>
  <c r="F30" i="1"/>
  <c r="F66" i="1"/>
  <c r="F24" i="1"/>
  <c r="K336" i="8"/>
  <c r="K338" i="8" s="1"/>
  <c r="K1150" i="8"/>
  <c r="K1152" i="8" s="1"/>
  <c r="O80" i="1"/>
  <c r="K446" i="8"/>
  <c r="K448" i="8" s="1"/>
  <c r="C947" i="8"/>
  <c r="I943" i="8" s="1"/>
  <c r="K1101" i="8"/>
  <c r="K1103" i="8" s="1"/>
  <c r="K1164" i="8"/>
  <c r="K1166" i="8" s="1"/>
  <c r="O57" i="1"/>
  <c r="O109" i="1"/>
  <c r="O60" i="1"/>
  <c r="O110" i="1"/>
  <c r="O8" i="1"/>
  <c r="K1040" i="8"/>
  <c r="O98" i="1"/>
  <c r="K1282" i="8"/>
  <c r="O73" i="1"/>
  <c r="K1219" i="8"/>
  <c r="O59" i="1"/>
  <c r="K1314" i="8"/>
  <c r="K1346" i="8"/>
  <c r="O26" i="1"/>
  <c r="K1298" i="8"/>
  <c r="O24" i="1"/>
  <c r="O31" i="1"/>
  <c r="K176" i="8"/>
  <c r="O100" i="1"/>
  <c r="O25" i="1"/>
  <c r="K930" i="8"/>
  <c r="O41" i="1"/>
  <c r="K1267" i="8"/>
  <c r="O75" i="1"/>
  <c r="K719" i="8"/>
  <c r="O52" i="1"/>
  <c r="K1251" i="8"/>
  <c r="O72" i="1"/>
  <c r="O103" i="1"/>
  <c r="O20" i="1"/>
  <c r="O30" i="1"/>
  <c r="O96" i="1"/>
  <c r="O35" i="1"/>
  <c r="O99" i="1"/>
  <c r="K1235" i="8"/>
  <c r="O36" i="1"/>
  <c r="I1455" i="8"/>
  <c r="F109" i="1"/>
  <c r="O69" i="1"/>
  <c r="O17" i="1"/>
  <c r="C931" i="8"/>
  <c r="I927" i="8" s="1"/>
  <c r="I41" i="1" s="1"/>
  <c r="C1010" i="8"/>
  <c r="O49" i="1"/>
  <c r="O40" i="1"/>
  <c r="C1427" i="8"/>
  <c r="I1423" i="8" s="1"/>
  <c r="O32" i="1"/>
  <c r="O56" i="1"/>
  <c r="C1057" i="8"/>
  <c r="I1053" i="8" s="1"/>
  <c r="K1119" i="8"/>
  <c r="K1121" i="8" s="1"/>
  <c r="K1182" i="8"/>
  <c r="K1184" i="8" s="1"/>
  <c r="O13" i="1"/>
  <c r="K160" i="8"/>
  <c r="K401" i="8"/>
  <c r="O106" i="1"/>
  <c r="K1330" i="8"/>
  <c r="O58" i="1"/>
  <c r="G1182" i="8"/>
  <c r="Y1187" i="8"/>
  <c r="O55" i="1"/>
  <c r="K993" i="8"/>
  <c r="G354" i="8"/>
  <c r="P80" i="1" s="1"/>
  <c r="G1184" i="8"/>
  <c r="O107" i="1"/>
  <c r="O93" i="1"/>
  <c r="K321" i="8"/>
  <c r="K898" i="8"/>
  <c r="O44" i="1"/>
  <c r="G1407" i="8"/>
  <c r="L25" i="1" s="1"/>
  <c r="O63" i="1"/>
  <c r="O101" i="1"/>
  <c r="G1180" i="8"/>
  <c r="O21" i="1"/>
  <c r="O66" i="1"/>
  <c r="O97" i="1"/>
  <c r="O86" i="1"/>
  <c r="O51" i="1"/>
  <c r="G1232" i="8"/>
  <c r="L36" i="1" s="1"/>
  <c r="K765" i="8"/>
  <c r="K767" i="8" s="1"/>
  <c r="O92" i="1"/>
  <c r="O64" i="1"/>
  <c r="O42" i="1"/>
  <c r="K1056" i="8"/>
  <c r="O88" i="1"/>
  <c r="O29" i="1"/>
  <c r="O15" i="1"/>
  <c r="J45" i="1"/>
  <c r="K703" i="8"/>
  <c r="K751" i="8"/>
  <c r="O34" i="1"/>
  <c r="O33" i="1"/>
  <c r="O108" i="1"/>
  <c r="G1133" i="8"/>
  <c r="W1139" i="8"/>
  <c r="Y1139" i="8" s="1"/>
  <c r="K978" i="8"/>
  <c r="K819" i="8"/>
  <c r="W34" i="8"/>
  <c r="W82" i="8"/>
  <c r="W228" i="8"/>
  <c r="G222" i="8"/>
  <c r="W980" i="8"/>
  <c r="G974" i="8"/>
  <c r="G334" i="8"/>
  <c r="W340" i="8"/>
  <c r="W18" i="8"/>
  <c r="W50" i="8"/>
  <c r="G815" i="8"/>
  <c r="W821" i="8"/>
  <c r="W885" i="8"/>
  <c r="O78" i="1"/>
  <c r="W609" i="8"/>
  <c r="W965" i="8"/>
  <c r="G88" i="1"/>
  <c r="K1394" i="8"/>
  <c r="O68" i="1"/>
  <c r="G525" i="8"/>
  <c r="L63" i="1" s="1"/>
  <c r="G1148" i="8"/>
  <c r="W1154" i="8"/>
  <c r="G1375" i="8"/>
  <c r="L69" i="1" s="1"/>
  <c r="W1381" i="8"/>
  <c r="G684" i="8"/>
  <c r="L51" i="1" s="1"/>
  <c r="K496" i="8"/>
  <c r="Y1101" i="8"/>
  <c r="G1279" i="8"/>
  <c r="L73" i="1" s="1"/>
  <c r="W98" i="8"/>
  <c r="W114" i="8"/>
  <c r="K946" i="8"/>
  <c r="O43" i="1"/>
  <c r="G947" i="8"/>
  <c r="P43" i="1" s="1"/>
  <c r="G945" i="8"/>
  <c r="N43" i="1" s="1"/>
  <c r="G765" i="8"/>
  <c r="W771" i="8"/>
  <c r="G783" i="8"/>
  <c r="L90" i="1" s="1"/>
  <c r="G350" i="8"/>
  <c r="L80" i="1" s="1"/>
  <c r="G1008" i="8"/>
  <c r="N104" i="1" s="1"/>
  <c r="G1359" i="8"/>
  <c r="L20" i="1" s="1"/>
  <c r="W1027" i="8"/>
  <c r="G1021" i="8"/>
  <c r="L111" i="1" s="1"/>
  <c r="G1069" i="8"/>
  <c r="W1123" i="8"/>
  <c r="G1117" i="8"/>
  <c r="G1164" i="8"/>
  <c r="W1170" i="8"/>
  <c r="Y996" i="8"/>
  <c r="G994" i="8" s="1"/>
  <c r="G992" i="8"/>
  <c r="G911" i="8"/>
  <c r="L45" i="1" s="1"/>
  <c r="G1216" i="8"/>
  <c r="L79" i="1" s="1"/>
  <c r="G618" i="8"/>
  <c r="L87" i="1" s="1"/>
  <c r="W1270" i="8"/>
  <c r="G541" i="8"/>
  <c r="L57" i="1" s="1"/>
  <c r="W1317" i="8"/>
  <c r="W1333" i="8"/>
  <c r="G1327" i="8"/>
  <c r="L58" i="1" s="1"/>
  <c r="W1461" i="8"/>
  <c r="G1455" i="8"/>
  <c r="L74" i="1" s="1"/>
  <c r="I1327" i="8" l="1"/>
  <c r="K1327" i="8" s="1"/>
  <c r="K1329" i="8" s="1"/>
  <c r="K58" i="1" s="1"/>
  <c r="I1311" i="8"/>
  <c r="K1311" i="8" s="1"/>
  <c r="K1313" i="8" s="1"/>
  <c r="I1391" i="8"/>
  <c r="I68" i="1" s="1"/>
  <c r="U957" i="8"/>
  <c r="G959" i="8" s="1"/>
  <c r="L42" i="1" s="1"/>
  <c r="U475" i="8"/>
  <c r="W475" i="8" s="1"/>
  <c r="Y475" i="8" s="1"/>
  <c r="W476" i="8" s="1"/>
  <c r="Y476" i="8" s="1"/>
  <c r="U477" i="8" s="1"/>
  <c r="C736" i="8"/>
  <c r="W554" i="8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W560" i="8" s="1"/>
  <c r="Y560" i="8" s="1"/>
  <c r="U561" i="8" s="1"/>
  <c r="W561" i="8" s="1"/>
  <c r="Y561" i="8" s="1"/>
  <c r="U562" i="8" s="1"/>
  <c r="W562" i="8" s="1"/>
  <c r="Y562" i="8" s="1"/>
  <c r="U563" i="8" s="1"/>
  <c r="G556" i="8" s="1"/>
  <c r="L60" i="1" s="1"/>
  <c r="U554" i="8"/>
  <c r="K1250" i="8"/>
  <c r="K1252" i="8" s="1"/>
  <c r="Q102" i="1"/>
  <c r="K64" i="8"/>
  <c r="Q16" i="1" s="1"/>
  <c r="K60" i="1"/>
  <c r="K560" i="8"/>
  <c r="K863" i="8"/>
  <c r="K865" i="8" s="1"/>
  <c r="K911" i="8"/>
  <c r="K913" i="8" s="1"/>
  <c r="O82" i="1"/>
  <c r="K254" i="8"/>
  <c r="K256" i="8" s="1"/>
  <c r="K258" i="8" s="1"/>
  <c r="K895" i="8"/>
  <c r="K897" i="8" s="1"/>
  <c r="C529" i="8"/>
  <c r="I525" i="8" s="1"/>
  <c r="I63" i="1" s="1"/>
  <c r="C161" i="8"/>
  <c r="I157" i="8" s="1"/>
  <c r="K398" i="8"/>
  <c r="K400" i="8" s="1"/>
  <c r="K497" i="8"/>
  <c r="K25" i="1"/>
  <c r="K1411" i="8"/>
  <c r="Q72" i="1"/>
  <c r="K37" i="1"/>
  <c r="W123" i="8"/>
  <c r="Y123" i="8" s="1"/>
  <c r="W124" i="8" s="1"/>
  <c r="Y124" i="8" s="1"/>
  <c r="U125" i="8" s="1"/>
  <c r="W125" i="8" s="1"/>
  <c r="Y125" i="8" s="1"/>
  <c r="W412" i="8"/>
  <c r="Y412" i="8" s="1"/>
  <c r="W413" i="8" s="1"/>
  <c r="Y413" i="8" s="1"/>
  <c r="C370" i="8"/>
  <c r="I366" i="8" s="1"/>
  <c r="K366" i="8" s="1"/>
  <c r="K368" i="8" s="1"/>
  <c r="K370" i="8" s="1"/>
  <c r="Q29" i="1" s="1"/>
  <c r="K110" i="1"/>
  <c r="U1437" i="8"/>
  <c r="W1437" i="8" s="1"/>
  <c r="Y1437" i="8" s="1"/>
  <c r="K1234" i="8"/>
  <c r="I67" i="1"/>
  <c r="K541" i="8"/>
  <c r="K543" i="8" s="1"/>
  <c r="K57" i="1" s="1"/>
  <c r="K668" i="8"/>
  <c r="K670" i="8" s="1"/>
  <c r="K672" i="8" s="1"/>
  <c r="Q49" i="1" s="1"/>
  <c r="K652" i="8"/>
  <c r="K654" i="8" s="1"/>
  <c r="K656" i="8" s="1"/>
  <c r="I430" i="8"/>
  <c r="I103" i="1" s="1"/>
  <c r="K274" i="8"/>
  <c r="U586" i="8"/>
  <c r="W1390" i="8"/>
  <c r="Y1390" i="8" s="1"/>
  <c r="U1391" i="8" s="1"/>
  <c r="I16" i="1"/>
  <c r="Q8" i="1"/>
  <c r="W507" i="8"/>
  <c r="Y507" i="8" s="1"/>
  <c r="U508" i="8" s="1"/>
  <c r="W632" i="8"/>
  <c r="Y632" i="8" s="1"/>
  <c r="U633" i="8" s="1"/>
  <c r="W491" i="8"/>
  <c r="Y491" i="8" s="1"/>
  <c r="W252" i="8"/>
  <c r="Y252" i="8" s="1"/>
  <c r="W380" i="8"/>
  <c r="Y380" i="8" s="1"/>
  <c r="U240" i="8"/>
  <c r="W240" i="8" s="1"/>
  <c r="Y240" i="8" s="1"/>
  <c r="W155" i="8"/>
  <c r="Y155" i="8" s="1"/>
  <c r="U156" i="8" s="1"/>
  <c r="W730" i="8"/>
  <c r="Y730" i="8" s="1"/>
  <c r="U731" i="8" s="1"/>
  <c r="U141" i="8"/>
  <c r="W141" i="8" s="1"/>
  <c r="Y141" i="8" s="1"/>
  <c r="W364" i="8"/>
  <c r="Y364" i="8" s="1"/>
  <c r="U365" i="8" s="1"/>
  <c r="Y449" i="8"/>
  <c r="U450" i="8" s="1"/>
  <c r="W450" i="8" s="1"/>
  <c r="Y450" i="8" s="1"/>
  <c r="U449" i="8"/>
  <c r="U1439" i="8"/>
  <c r="W1439" i="8" s="1"/>
  <c r="Y1439" i="8" s="1"/>
  <c r="W269" i="8"/>
  <c r="Y269" i="8" s="1"/>
  <c r="K16" i="1"/>
  <c r="K835" i="8"/>
  <c r="Q89" i="1" s="1"/>
  <c r="U323" i="8"/>
  <c r="W323" i="8" s="1"/>
  <c r="Y323" i="8" s="1"/>
  <c r="U324" i="8" s="1"/>
  <c r="I108" i="1"/>
  <c r="K1037" i="8"/>
  <c r="K1039" i="8" s="1"/>
  <c r="K15" i="1"/>
  <c r="Q15" i="1"/>
  <c r="K382" i="8"/>
  <c r="K384" i="8" s="1"/>
  <c r="K684" i="8"/>
  <c r="K686" i="8" s="1"/>
  <c r="I51" i="1"/>
  <c r="I109" i="1"/>
  <c r="K1006" i="8"/>
  <c r="K1008" i="8" s="1"/>
  <c r="K90" i="1"/>
  <c r="K787" i="8"/>
  <c r="Q90" i="1" s="1"/>
  <c r="U879" i="8"/>
  <c r="W879" i="8" s="1"/>
  <c r="Y879" i="8" s="1"/>
  <c r="W1325" i="8"/>
  <c r="Y1325" i="8" s="1"/>
  <c r="W432" i="8"/>
  <c r="Y432" i="8" s="1"/>
  <c r="I101" i="1"/>
  <c r="K799" i="8"/>
  <c r="K801" i="8" s="1"/>
  <c r="K302" i="8"/>
  <c r="K304" i="8" s="1"/>
  <c r="K306" i="8" s="1"/>
  <c r="Q32" i="1" s="1"/>
  <c r="G835" i="8"/>
  <c r="P89" i="1" s="1"/>
  <c r="G1264" i="8"/>
  <c r="L75" i="1" s="1"/>
  <c r="K1391" i="8"/>
  <c r="K1393" i="8" s="1"/>
  <c r="K1279" i="8"/>
  <c r="K1281" i="8" s="1"/>
  <c r="K1283" i="8" s="1"/>
  <c r="K17" i="1"/>
  <c r="Q17" i="1"/>
  <c r="I35" i="1"/>
  <c r="I26" i="1"/>
  <c r="I86" i="1"/>
  <c r="I50" i="1"/>
  <c r="I58" i="1"/>
  <c r="I15" i="1"/>
  <c r="I17" i="1"/>
  <c r="K205" i="8"/>
  <c r="K207" i="8" s="1"/>
  <c r="K209" i="8" s="1"/>
  <c r="U1310" i="8"/>
  <c r="W1310" i="8" s="1"/>
  <c r="K1359" i="8"/>
  <c r="K1361" i="8" s="1"/>
  <c r="K1025" i="8"/>
  <c r="Q111" i="1" s="1"/>
  <c r="I72" i="1"/>
  <c r="I40" i="1"/>
  <c r="U601" i="8"/>
  <c r="W601" i="8" s="1"/>
  <c r="Y601" i="8" s="1"/>
  <c r="U602" i="8" s="1"/>
  <c r="W602" i="8" s="1"/>
  <c r="Y602" i="8" s="1"/>
  <c r="U603" i="8" s="1"/>
  <c r="G603" i="8" s="1"/>
  <c r="L92" i="1" s="1"/>
  <c r="K605" i="8"/>
  <c r="I36" i="1"/>
  <c r="I99" i="1"/>
  <c r="K704" i="8"/>
  <c r="K322" i="8"/>
  <c r="Q93" i="1" s="1"/>
  <c r="S93" i="1" s="1"/>
  <c r="K1216" i="8"/>
  <c r="K1218" i="8" s="1"/>
  <c r="K1069" i="8"/>
  <c r="K1071" i="8" s="1"/>
  <c r="K1073" i="8" s="1"/>
  <c r="I30" i="1"/>
  <c r="K1423" i="8"/>
  <c r="K1425" i="8" s="1"/>
  <c r="K1427" i="8" s="1"/>
  <c r="I31" i="1"/>
  <c r="I33" i="1"/>
  <c r="I34" i="1"/>
  <c r="I69" i="1"/>
  <c r="K990" i="8"/>
  <c r="K992" i="8" s="1"/>
  <c r="I37" i="1"/>
  <c r="I95" i="1"/>
  <c r="I93" i="1"/>
  <c r="Q5" i="1"/>
  <c r="K288" i="8"/>
  <c r="K35" i="1" s="1"/>
  <c r="I96" i="1"/>
  <c r="I25" i="1"/>
  <c r="K943" i="8"/>
  <c r="K945" i="8" s="1"/>
  <c r="K43" i="1" s="1"/>
  <c r="I43" i="1"/>
  <c r="I60" i="1"/>
  <c r="I32" i="1"/>
  <c r="I87" i="1"/>
  <c r="I21" i="1"/>
  <c r="I45" i="1"/>
  <c r="K927" i="8"/>
  <c r="K929" i="8" s="1"/>
  <c r="K931" i="8" s="1"/>
  <c r="K1295" i="8"/>
  <c r="K1297" i="8" s="1"/>
  <c r="K24" i="1" s="1"/>
  <c r="I89" i="1"/>
  <c r="I110" i="1"/>
  <c r="I100" i="1"/>
  <c r="K173" i="8"/>
  <c r="K175" i="8" s="1"/>
  <c r="K177" i="8" s="1"/>
  <c r="I57" i="1"/>
  <c r="K1053" i="8"/>
  <c r="K1055" i="8" s="1"/>
  <c r="K67" i="1" s="1"/>
  <c r="I56" i="1"/>
  <c r="K75" i="1"/>
  <c r="K1268" i="8"/>
  <c r="Q75" i="1" s="1"/>
  <c r="W1140" i="8"/>
  <c r="I90" i="1"/>
  <c r="I74" i="1"/>
  <c r="K1455" i="8"/>
  <c r="K1457" i="8" s="1"/>
  <c r="I106" i="1"/>
  <c r="I75" i="1"/>
  <c r="I66" i="1"/>
  <c r="K95" i="1"/>
  <c r="Q95" i="1"/>
  <c r="G1234" i="8"/>
  <c r="N36" i="1" s="1"/>
  <c r="G1236" i="8"/>
  <c r="P36" i="1" s="1"/>
  <c r="K769" i="8"/>
  <c r="G1411" i="8"/>
  <c r="P25" i="1" s="1"/>
  <c r="G1409" i="8"/>
  <c r="N25" i="1" s="1"/>
  <c r="K93" i="1"/>
  <c r="K50" i="1"/>
  <c r="I55" i="1"/>
  <c r="K622" i="8"/>
  <c r="Q87" i="1" s="1"/>
  <c r="Q69" i="1"/>
  <c r="K69" i="1"/>
  <c r="K481" i="8"/>
  <c r="K482" i="8" s="1"/>
  <c r="I92" i="1"/>
  <c r="K109" i="1"/>
  <c r="K465" i="8"/>
  <c r="K1105" i="8"/>
  <c r="K883" i="8"/>
  <c r="K96" i="1"/>
  <c r="K513" i="8"/>
  <c r="K55" i="1"/>
  <c r="K418" i="8"/>
  <c r="Q34" i="1" s="1"/>
  <c r="K34" i="1"/>
  <c r="K1168" i="8"/>
  <c r="K72" i="1"/>
  <c r="Q21" i="1"/>
  <c r="K21" i="1"/>
  <c r="K1347" i="8"/>
  <c r="Q26" i="1" s="1"/>
  <c r="U102" i="1" s="1"/>
  <c r="K26" i="1"/>
  <c r="K575" i="8"/>
  <c r="Q86" i="1" s="1"/>
  <c r="K86" i="1"/>
  <c r="Y1461" i="8"/>
  <c r="G1459" i="8" s="1"/>
  <c r="P74" i="1" s="1"/>
  <c r="G1457" i="8"/>
  <c r="N74" i="1" s="1"/>
  <c r="Y1333" i="8"/>
  <c r="Y1270" i="8"/>
  <c r="G1268" i="8" s="1"/>
  <c r="P75" i="1" s="1"/>
  <c r="G1266" i="8"/>
  <c r="N75" i="1" s="1"/>
  <c r="Y1170" i="8"/>
  <c r="G1168" i="8" s="1"/>
  <c r="G1166" i="8"/>
  <c r="G767" i="8"/>
  <c r="Y771" i="8"/>
  <c r="G769" i="8" s="1"/>
  <c r="Y114" i="8"/>
  <c r="G1281" i="8"/>
  <c r="N73" i="1" s="1"/>
  <c r="G1283" i="8"/>
  <c r="P73" i="1" s="1"/>
  <c r="Y965" i="8"/>
  <c r="G817" i="8"/>
  <c r="Y821" i="8"/>
  <c r="G819" i="8" s="1"/>
  <c r="Y50" i="8"/>
  <c r="G336" i="8"/>
  <c r="Y340" i="8"/>
  <c r="G338" i="8" s="1"/>
  <c r="Y34" i="8"/>
  <c r="Y1317" i="8"/>
  <c r="G915" i="8"/>
  <c r="P45" i="1" s="1"/>
  <c r="G913" i="8"/>
  <c r="N45" i="1" s="1"/>
  <c r="G1073" i="8"/>
  <c r="G1071" i="8"/>
  <c r="G1363" i="8"/>
  <c r="P20" i="1" s="1"/>
  <c r="G1361" i="8"/>
  <c r="N20" i="1" s="1"/>
  <c r="G688" i="8"/>
  <c r="P51" i="1" s="1"/>
  <c r="G686" i="8"/>
  <c r="N51" i="1" s="1"/>
  <c r="Y1381" i="8"/>
  <c r="G1150" i="8"/>
  <c r="Y1154" i="8"/>
  <c r="G1152" i="8" s="1"/>
  <c r="G620" i="8"/>
  <c r="N87" i="1" s="1"/>
  <c r="G622" i="8"/>
  <c r="P87" i="1" s="1"/>
  <c r="G1220" i="8"/>
  <c r="P79" i="1" s="1"/>
  <c r="G1218" i="8"/>
  <c r="N79" i="1" s="1"/>
  <c r="G787" i="8"/>
  <c r="P90" i="1" s="1"/>
  <c r="G785" i="8"/>
  <c r="N90" i="1" s="1"/>
  <c r="K450" i="8"/>
  <c r="Q99" i="1" s="1"/>
  <c r="K99" i="1"/>
  <c r="K959" i="8"/>
  <c r="K961" i="8" s="1"/>
  <c r="I42" i="1"/>
  <c r="Y98" i="8"/>
  <c r="U1102" i="8"/>
  <c r="K1439" i="8"/>
  <c r="K1441" i="8" s="1"/>
  <c r="I88" i="1"/>
  <c r="Y609" i="8"/>
  <c r="Y577" i="8"/>
  <c r="G288" i="8"/>
  <c r="N35" i="1" s="1"/>
  <c r="Y1123" i="8"/>
  <c r="G1121" i="8" s="1"/>
  <c r="G1119" i="8"/>
  <c r="Y1027" i="8"/>
  <c r="G1025" i="8" s="1"/>
  <c r="P111" i="1" s="1"/>
  <c r="G1023" i="8"/>
  <c r="N111" i="1" s="1"/>
  <c r="K238" i="8"/>
  <c r="K240" i="8" s="1"/>
  <c r="I94" i="1"/>
  <c r="Y885" i="8"/>
  <c r="Y18" i="8"/>
  <c r="Y980" i="8"/>
  <c r="G978" i="8" s="1"/>
  <c r="G976" i="8"/>
  <c r="G224" i="8"/>
  <c r="Y228" i="8"/>
  <c r="G226" i="8" s="1"/>
  <c r="Y82" i="8"/>
  <c r="K1315" i="8" l="1"/>
  <c r="Q59" i="1" s="1"/>
  <c r="K59" i="1"/>
  <c r="I59" i="1"/>
  <c r="W957" i="8"/>
  <c r="Y957" i="8" s="1"/>
  <c r="W958" i="8" s="1"/>
  <c r="Y958" i="8" s="1"/>
  <c r="U959" i="8" s="1"/>
  <c r="W959" i="8" s="1"/>
  <c r="Y959" i="8" s="1"/>
  <c r="W960" i="8" s="1"/>
  <c r="Y960" i="8" s="1"/>
  <c r="W961" i="8" s="1"/>
  <c r="Y961" i="8" s="1"/>
  <c r="W962" i="8" s="1"/>
  <c r="Y962" i="8" s="1"/>
  <c r="W963" i="8" s="1"/>
  <c r="Y963" i="8" s="1"/>
  <c r="W964" i="8" s="1"/>
  <c r="Y964" i="8" s="1"/>
  <c r="K68" i="1"/>
  <c r="K1395" i="8"/>
  <c r="K79" i="1"/>
  <c r="K1220" i="8"/>
  <c r="Q37" i="1"/>
  <c r="I13" i="1"/>
  <c r="K40" i="1"/>
  <c r="K867" i="8"/>
  <c r="Q40" i="1" s="1"/>
  <c r="S15" i="1"/>
  <c r="K45" i="1"/>
  <c r="K915" i="8"/>
  <c r="Q45" i="1" s="1"/>
  <c r="D45" i="1" s="1"/>
  <c r="S26" i="1"/>
  <c r="I44" i="1"/>
  <c r="Q60" i="1"/>
  <c r="K44" i="1"/>
  <c r="K899" i="8"/>
  <c r="Q44" i="1" s="1"/>
  <c r="K525" i="8"/>
  <c r="K527" i="8" s="1"/>
  <c r="K30" i="1"/>
  <c r="C720" i="8"/>
  <c r="I716" i="8" s="1"/>
  <c r="K716" i="8" s="1"/>
  <c r="K718" i="8" s="1"/>
  <c r="K720" i="8" s="1"/>
  <c r="Q52" i="1" s="1"/>
  <c r="K106" i="1"/>
  <c r="K402" i="8"/>
  <c r="Q106" i="1" s="1"/>
  <c r="S106" i="1" s="1"/>
  <c r="C638" i="8"/>
  <c r="I634" i="8" s="1"/>
  <c r="C354" i="8"/>
  <c r="I350" i="8" s="1"/>
  <c r="K100" i="1"/>
  <c r="Q66" i="1"/>
  <c r="Q50" i="1"/>
  <c r="K29" i="1"/>
  <c r="I29" i="1"/>
  <c r="U414" i="8"/>
  <c r="Y414" i="8" s="1"/>
  <c r="W415" i="8" s="1"/>
  <c r="Y415" i="8" s="1"/>
  <c r="U416" i="8" s="1"/>
  <c r="Q33" i="1"/>
  <c r="Q25" i="1"/>
  <c r="K78" i="1"/>
  <c r="Q36" i="1"/>
  <c r="K36" i="1"/>
  <c r="W586" i="8"/>
  <c r="Q11" i="1"/>
  <c r="S11" i="1"/>
  <c r="S21" i="1"/>
  <c r="R90" i="1"/>
  <c r="R89" i="1"/>
  <c r="S87" i="1"/>
  <c r="I49" i="1"/>
  <c r="Q56" i="1"/>
  <c r="Q97" i="1"/>
  <c r="K97" i="1"/>
  <c r="K430" i="8"/>
  <c r="K432" i="8" s="1"/>
  <c r="K103" i="1" s="1"/>
  <c r="I97" i="1"/>
  <c r="W1391" i="8"/>
  <c r="D7" i="1"/>
  <c r="W365" i="8"/>
  <c r="Y365" i="8" s="1"/>
  <c r="U366" i="8" s="1"/>
  <c r="W156" i="8"/>
  <c r="Y156" i="8" s="1"/>
  <c r="U157" i="8" s="1"/>
  <c r="W492" i="8"/>
  <c r="Y492" i="8" s="1"/>
  <c r="U241" i="8"/>
  <c r="W241" i="8" s="1"/>
  <c r="Y241" i="8" s="1"/>
  <c r="W633" i="8"/>
  <c r="Y633" i="8" s="1"/>
  <c r="U634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81" i="8"/>
  <c r="Y381" i="8" s="1"/>
  <c r="W508" i="8"/>
  <c r="Y508" i="8" s="1"/>
  <c r="U509" i="8" s="1"/>
  <c r="U1440" i="8"/>
  <c r="W1440" i="8" s="1"/>
  <c r="Y1440" i="8" s="1"/>
  <c r="W731" i="8"/>
  <c r="Y731" i="8" s="1"/>
  <c r="U732" i="8" s="1"/>
  <c r="W253" i="8"/>
  <c r="Y253" i="8" s="1"/>
  <c r="U254" i="8" s="1"/>
  <c r="U126" i="8"/>
  <c r="W126" i="8" s="1"/>
  <c r="Y126" i="8" s="1"/>
  <c r="U127" i="8" s="1"/>
  <c r="U451" i="8"/>
  <c r="W451" i="8" s="1"/>
  <c r="Y1140" i="8"/>
  <c r="G1137" i="8" s="1"/>
  <c r="G1135" i="8"/>
  <c r="W270" i="8"/>
  <c r="Y270" i="8" s="1"/>
  <c r="G290" i="8"/>
  <c r="P35" i="1" s="1"/>
  <c r="K1200" i="8"/>
  <c r="K1202" i="8" s="1"/>
  <c r="G318" i="8"/>
  <c r="L93" i="1" s="1"/>
  <c r="W324" i="8"/>
  <c r="G286" i="8"/>
  <c r="L35" i="1" s="1"/>
  <c r="K1041" i="8"/>
  <c r="Q98" i="1" s="1"/>
  <c r="S98" i="1" s="1"/>
  <c r="K98" i="1"/>
  <c r="I98" i="1"/>
  <c r="Q55" i="1"/>
  <c r="I64" i="1"/>
  <c r="K688" i="8"/>
  <c r="Q51" i="1" s="1"/>
  <c r="R51" i="1" s="1"/>
  <c r="R53" i="1" s="1"/>
  <c r="K51" i="1"/>
  <c r="K386" i="8"/>
  <c r="Q64" i="1" s="1"/>
  <c r="K64" i="1"/>
  <c r="G831" i="8"/>
  <c r="L89" i="1" s="1"/>
  <c r="Q41" i="1"/>
  <c r="I104" i="1"/>
  <c r="K104" i="1"/>
  <c r="K1010" i="8"/>
  <c r="Q104" i="1" s="1"/>
  <c r="G833" i="8"/>
  <c r="N89" i="1" s="1"/>
  <c r="W433" i="8"/>
  <c r="Y433" i="8" s="1"/>
  <c r="U880" i="8"/>
  <c r="W880" i="8" s="1"/>
  <c r="Y880" i="8" s="1"/>
  <c r="W1326" i="8"/>
  <c r="Y1326" i="8" s="1"/>
  <c r="K32" i="1"/>
  <c r="K732" i="8"/>
  <c r="K734" i="8" s="1"/>
  <c r="K107" i="1"/>
  <c r="Q107" i="1"/>
  <c r="I107" i="1"/>
  <c r="Q30" i="1"/>
  <c r="G1252" i="8"/>
  <c r="P72" i="1" s="1"/>
  <c r="G1248" i="8"/>
  <c r="Q31" i="1"/>
  <c r="Q96" i="1"/>
  <c r="G1250" i="8"/>
  <c r="N72" i="1" s="1"/>
  <c r="K20" i="1"/>
  <c r="K1363" i="8"/>
  <c r="Q20" i="1" s="1"/>
  <c r="Q22" i="1" s="1"/>
  <c r="I73" i="1"/>
  <c r="K73" i="1"/>
  <c r="Q73" i="1"/>
  <c r="W1102" i="8"/>
  <c r="W477" i="8"/>
  <c r="K1331" i="8"/>
  <c r="Q58" i="1" s="1"/>
  <c r="Y1310" i="8"/>
  <c r="K994" i="8"/>
  <c r="K92" i="1"/>
  <c r="Q92" i="1"/>
  <c r="Q79" i="1"/>
  <c r="K66" i="1"/>
  <c r="K947" i="8"/>
  <c r="Q43" i="1" s="1"/>
  <c r="Q35" i="1"/>
  <c r="K41" i="1"/>
  <c r="K1299" i="8"/>
  <c r="K1057" i="8"/>
  <c r="W610" i="8"/>
  <c r="Y610" i="8" s="1"/>
  <c r="G607" i="8" s="1"/>
  <c r="P92" i="1" s="1"/>
  <c r="W886" i="8"/>
  <c r="Y886" i="8" s="1"/>
  <c r="U578" i="8"/>
  <c r="W1382" i="8"/>
  <c r="W563" i="8"/>
  <c r="W966" i="8"/>
  <c r="K1459" i="8"/>
  <c r="Q74" i="1" s="1"/>
  <c r="K74" i="1"/>
  <c r="Q110" i="1"/>
  <c r="K42" i="1"/>
  <c r="K963" i="8"/>
  <c r="Q42" i="1" s="1"/>
  <c r="K49" i="1"/>
  <c r="U51" i="8"/>
  <c r="U83" i="8"/>
  <c r="U19" i="8"/>
  <c r="U99" i="8"/>
  <c r="U35" i="8"/>
  <c r="U115" i="8"/>
  <c r="K1443" i="8"/>
  <c r="Q88" i="1" s="1"/>
  <c r="S88" i="1" s="1"/>
  <c r="K88" i="1"/>
  <c r="K242" i="8"/>
  <c r="Q94" i="1" s="1"/>
  <c r="S94" i="1" s="1"/>
  <c r="K94" i="1"/>
  <c r="R1" i="8" l="1"/>
  <c r="Q46" i="1"/>
  <c r="V10" i="1" s="1"/>
  <c r="S36" i="1"/>
  <c r="L72" i="1"/>
  <c r="P102" i="1"/>
  <c r="I80" i="1"/>
  <c r="K157" i="8"/>
  <c r="K159" i="8" s="1"/>
  <c r="K161" i="8" s="1"/>
  <c r="Q13" i="1" s="1"/>
  <c r="S18" i="1" s="1"/>
  <c r="S79" i="1"/>
  <c r="K529" i="8"/>
  <c r="Q63" i="1" s="1"/>
  <c r="Q57" i="1"/>
  <c r="Q61" i="1" s="1"/>
  <c r="Q100" i="1"/>
  <c r="K63" i="1"/>
  <c r="K52" i="1"/>
  <c r="I52" i="1"/>
  <c r="Y451" i="8"/>
  <c r="U452" i="8" s="1"/>
  <c r="W452" i="8" s="1"/>
  <c r="Y452" i="8" s="1"/>
  <c r="G450" i="8" s="1"/>
  <c r="P99" i="1" s="1"/>
  <c r="C752" i="8"/>
  <c r="I748" i="8" s="1"/>
  <c r="K748" i="8" s="1"/>
  <c r="K750" i="8" s="1"/>
  <c r="K48" i="1" s="1"/>
  <c r="Q67" i="1"/>
  <c r="K634" i="8"/>
  <c r="K636" i="8" s="1"/>
  <c r="S92" i="1"/>
  <c r="K350" i="8"/>
  <c r="K352" i="8" s="1"/>
  <c r="K354" i="8" s="1"/>
  <c r="K101" i="1"/>
  <c r="K736" i="8"/>
  <c r="Q101" i="1" s="1"/>
  <c r="R38" i="1"/>
  <c r="S22" i="1"/>
  <c r="S20" i="1"/>
  <c r="Q78" i="1"/>
  <c r="Y1391" i="8"/>
  <c r="U1392" i="8" s="1"/>
  <c r="Q24" i="1"/>
  <c r="Q27" i="1" s="1"/>
  <c r="Y586" i="8"/>
  <c r="U587" i="8" s="1"/>
  <c r="D41" i="1"/>
  <c r="S46" i="1"/>
  <c r="S56" i="1"/>
  <c r="K434" i="8"/>
  <c r="Q103" i="1" s="1"/>
  <c r="S103" i="1" s="1"/>
  <c r="Y966" i="8"/>
  <c r="G963" i="8" s="1"/>
  <c r="P42" i="1" s="1"/>
  <c r="G961" i="8"/>
  <c r="N42" i="1" s="1"/>
  <c r="Y1382" i="8"/>
  <c r="G1379" i="8" s="1"/>
  <c r="P69" i="1" s="1"/>
  <c r="G1377" i="8"/>
  <c r="N69" i="1" s="1"/>
  <c r="W509" i="8"/>
  <c r="Y509" i="8" s="1"/>
  <c r="U510" i="8" s="1"/>
  <c r="W634" i="8"/>
  <c r="Y634" i="8" s="1"/>
  <c r="U635" i="8" s="1"/>
  <c r="U242" i="8"/>
  <c r="W242" i="8" s="1"/>
  <c r="Y242" i="8" s="1"/>
  <c r="W157" i="8"/>
  <c r="Y157" i="8" s="1"/>
  <c r="U158" i="8" s="1"/>
  <c r="G605" i="8"/>
  <c r="N92" i="1" s="1"/>
  <c r="G189" i="8"/>
  <c r="L15" i="1" s="1"/>
  <c r="G527" i="8"/>
  <c r="N63" i="1" s="1"/>
  <c r="Y563" i="8"/>
  <c r="G560" i="8" s="1"/>
  <c r="P60" i="1" s="1"/>
  <c r="G558" i="8"/>
  <c r="N60" i="1" s="1"/>
  <c r="W416" i="8"/>
  <c r="Y416" i="8" s="1"/>
  <c r="U417" i="8" s="1"/>
  <c r="W127" i="8"/>
  <c r="Y127" i="8" s="1"/>
  <c r="U128" i="8" s="1"/>
  <c r="W254" i="8"/>
  <c r="Y254" i="8" s="1"/>
  <c r="U255" i="8" s="1"/>
  <c r="W732" i="8"/>
  <c r="Y732" i="8" s="1"/>
  <c r="U733" i="8" s="1"/>
  <c r="U1441" i="8"/>
  <c r="W1441" i="8" s="1"/>
  <c r="Y1441" i="8" s="1"/>
  <c r="W382" i="8"/>
  <c r="Y382" i="8" s="1"/>
  <c r="W493" i="8"/>
  <c r="Y493" i="8" s="1"/>
  <c r="W366" i="8"/>
  <c r="Y366" i="8" s="1"/>
  <c r="U367" i="8" s="1"/>
  <c r="G545" i="8"/>
  <c r="P57" i="1" s="1"/>
  <c r="G543" i="8"/>
  <c r="N57" i="1" s="1"/>
  <c r="W578" i="8"/>
  <c r="G571" i="8"/>
  <c r="L86" i="1" s="1"/>
  <c r="K108" i="1"/>
  <c r="Q108" i="1"/>
  <c r="S108" i="1" s="1"/>
  <c r="W271" i="8"/>
  <c r="Y271" i="8" s="1"/>
  <c r="G173" i="8"/>
  <c r="L100" i="1" s="1"/>
  <c r="G1295" i="8"/>
  <c r="L24" i="1" s="1"/>
  <c r="G1037" i="8"/>
  <c r="L98" i="1" s="1"/>
  <c r="Y324" i="8"/>
  <c r="G322" i="8" s="1"/>
  <c r="P93" i="1" s="1"/>
  <c r="G320" i="8"/>
  <c r="N93" i="1" s="1"/>
  <c r="Q68" i="1"/>
  <c r="Q70" i="1" s="1"/>
  <c r="D107" i="1"/>
  <c r="U881" i="8"/>
  <c r="W881" i="8" s="1"/>
  <c r="Y881" i="8" s="1"/>
  <c r="U882" i="8" s="1"/>
  <c r="W1327" i="8"/>
  <c r="Y1327" i="8" s="1"/>
  <c r="Y1102" i="8"/>
  <c r="Y477" i="8"/>
  <c r="U478" i="8" s="1"/>
  <c r="W478" i="8" s="1"/>
  <c r="U1311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V19" i="1" l="1"/>
  <c r="V67" i="1"/>
  <c r="S38" i="1"/>
  <c r="K65" i="1"/>
  <c r="K638" i="8"/>
  <c r="Q80" i="1"/>
  <c r="K13" i="1"/>
  <c r="U82" i="1"/>
  <c r="U73" i="1"/>
  <c r="G448" i="8"/>
  <c r="N99" i="1" s="1"/>
  <c r="G446" i="8"/>
  <c r="L99" i="1" s="1"/>
  <c r="K752" i="8"/>
  <c r="Q48" i="1" s="1"/>
  <c r="I48" i="1"/>
  <c r="I65" i="1"/>
  <c r="K80" i="1"/>
  <c r="W1392" i="8"/>
  <c r="S27" i="1"/>
  <c r="W587" i="8"/>
  <c r="S53" i="1"/>
  <c r="G848" i="8"/>
  <c r="L110" i="1" s="1"/>
  <c r="W158" i="8"/>
  <c r="Y158" i="8" s="1"/>
  <c r="U159" i="8" s="1"/>
  <c r="W635" i="8"/>
  <c r="Y635" i="8" s="1"/>
  <c r="U636" i="8" s="1"/>
  <c r="U243" i="8"/>
  <c r="W243" i="8" s="1"/>
  <c r="Y243" i="8" s="1"/>
  <c r="U244" i="8" s="1"/>
  <c r="W244" i="8" s="1"/>
  <c r="Y244" i="8" s="1"/>
  <c r="U245" i="8" s="1"/>
  <c r="W510" i="8"/>
  <c r="Y510" i="8" s="1"/>
  <c r="U511" i="8" s="1"/>
  <c r="W494" i="8"/>
  <c r="Y494" i="8" s="1"/>
  <c r="W383" i="8"/>
  <c r="Y383" i="8" s="1"/>
  <c r="U1442" i="8"/>
  <c r="W1442" i="8" s="1"/>
  <c r="Y1442" i="8" s="1"/>
  <c r="W255" i="8"/>
  <c r="Y255" i="8" s="1"/>
  <c r="U256" i="8" s="1"/>
  <c r="W417" i="8"/>
  <c r="Y417" i="8" s="1"/>
  <c r="L95" i="1"/>
  <c r="Y578" i="8"/>
  <c r="G575" i="8" s="1"/>
  <c r="P86" i="1" s="1"/>
  <c r="G573" i="8"/>
  <c r="N86" i="1" s="1"/>
  <c r="W367" i="8"/>
  <c r="Y367" i="8" s="1"/>
  <c r="U368" i="8" s="1"/>
  <c r="W733" i="8"/>
  <c r="Y733" i="8" s="1"/>
  <c r="U734" i="8" s="1"/>
  <c r="W128" i="8"/>
  <c r="Y128" i="8" s="1"/>
  <c r="G193" i="8"/>
  <c r="P15" i="1" s="1"/>
  <c r="G191" i="8"/>
  <c r="N15" i="1" s="1"/>
  <c r="G852" i="8"/>
  <c r="P110" i="1" s="1"/>
  <c r="G850" i="8"/>
  <c r="N110" i="1" s="1"/>
  <c r="W272" i="8"/>
  <c r="Y272" i="8" s="1"/>
  <c r="G177" i="8"/>
  <c r="P100" i="1" s="1"/>
  <c r="G175" i="8"/>
  <c r="N100" i="1" s="1"/>
  <c r="G1299" i="8"/>
  <c r="P24" i="1" s="1"/>
  <c r="G1297" i="8"/>
  <c r="N24" i="1" s="1"/>
  <c r="G1041" i="8"/>
  <c r="P98" i="1" s="1"/>
  <c r="G1039" i="8"/>
  <c r="N98" i="1" s="1"/>
  <c r="W434" i="8"/>
  <c r="W882" i="8"/>
  <c r="W1328" i="8"/>
  <c r="Y1328" i="8" s="1"/>
  <c r="U1103" i="8"/>
  <c r="Y478" i="8"/>
  <c r="U479" i="8" s="1"/>
  <c r="W1311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38" i="1" l="1"/>
  <c r="U40" i="1" s="1"/>
  <c r="U42" i="1" s="1"/>
  <c r="Q81" i="1"/>
  <c r="K639" i="8"/>
  <c r="Q53" i="1"/>
  <c r="X66" i="1" s="1"/>
  <c r="X76" i="1" s="1"/>
  <c r="Q65" i="1"/>
  <c r="W273" i="8"/>
  <c r="Y273" i="8" s="1"/>
  <c r="Y1392" i="8"/>
  <c r="U1393" i="8" s="1"/>
  <c r="Y587" i="8"/>
  <c r="U588" i="8" s="1"/>
  <c r="W159" i="8"/>
  <c r="Y159" i="8" s="1"/>
  <c r="U160" i="8" s="1"/>
  <c r="W511" i="8"/>
  <c r="Y511" i="8" s="1"/>
  <c r="U512" i="8" s="1"/>
  <c r="G238" i="8"/>
  <c r="L94" i="1" s="1"/>
  <c r="W245" i="8"/>
  <c r="W636" i="8"/>
  <c r="Y636" i="8" s="1"/>
  <c r="U637" i="8" s="1"/>
  <c r="U129" i="8"/>
  <c r="W129" i="8" s="1"/>
  <c r="Y129" i="8" s="1"/>
  <c r="W368" i="8"/>
  <c r="Y368" i="8" s="1"/>
  <c r="U369" i="8" s="1"/>
  <c r="U418" i="8"/>
  <c r="W418" i="8" s="1"/>
  <c r="Y418" i="8" s="1"/>
  <c r="U1443" i="8"/>
  <c r="W1443" i="8" s="1"/>
  <c r="Y1443" i="8" s="1"/>
  <c r="G716" i="8"/>
  <c r="L52" i="1" s="1"/>
  <c r="P95" i="1"/>
  <c r="N95" i="1"/>
  <c r="W734" i="8"/>
  <c r="Y734" i="8" s="1"/>
  <c r="U735" i="8" s="1"/>
  <c r="W256" i="8"/>
  <c r="Y256" i="8" s="1"/>
  <c r="U257" i="8" s="1"/>
  <c r="W384" i="8"/>
  <c r="Y384" i="8" s="1"/>
  <c r="W495" i="8"/>
  <c r="Y495" i="8" s="1"/>
  <c r="W274" i="8"/>
  <c r="Y274" i="8" s="1"/>
  <c r="Y434" i="8"/>
  <c r="Y882" i="8"/>
  <c r="W1329" i="8"/>
  <c r="Y1329" i="8" s="1"/>
  <c r="W1330" i="8" s="1"/>
  <c r="W479" i="8"/>
  <c r="Y479" i="8" s="1"/>
  <c r="U480" i="8" s="1"/>
  <c r="W1103" i="8"/>
  <c r="Y1311" i="8"/>
  <c r="E128" i="1"/>
  <c r="Q82" i="1" l="1"/>
  <c r="W85" i="1"/>
  <c r="W75" i="1"/>
  <c r="P155" i="1"/>
  <c r="E127" i="1"/>
  <c r="D65" i="1"/>
  <c r="W1393" i="8"/>
  <c r="W588" i="8"/>
  <c r="W257" i="8"/>
  <c r="Y257" i="8" s="1"/>
  <c r="U258" i="8" s="1"/>
  <c r="G1053" i="8"/>
  <c r="L67" i="1" s="1"/>
  <c r="G398" i="8"/>
  <c r="L106" i="1" s="1"/>
  <c r="W369" i="8"/>
  <c r="Y369" i="8" s="1"/>
  <c r="U370" i="8" s="1"/>
  <c r="W496" i="8"/>
  <c r="Y496" i="8" s="1"/>
  <c r="W735" i="8"/>
  <c r="Y735" i="8" s="1"/>
  <c r="U736" i="8" s="1"/>
  <c r="U1444" i="8"/>
  <c r="W1444" i="8" s="1"/>
  <c r="Y1444" i="8" s="1"/>
  <c r="U130" i="8"/>
  <c r="W130" i="8" s="1"/>
  <c r="Y130" i="8" s="1"/>
  <c r="U131" i="8" s="1"/>
  <c r="W512" i="8"/>
  <c r="Y512" i="8" s="1"/>
  <c r="U513" i="8" s="1"/>
  <c r="W385" i="8"/>
  <c r="Y385" i="8" s="1"/>
  <c r="U419" i="8"/>
  <c r="W419" i="8" s="1"/>
  <c r="Y419" i="8" s="1"/>
  <c r="W637" i="8"/>
  <c r="Y637" i="8" s="1"/>
  <c r="U638" i="8" s="1"/>
  <c r="W160" i="8"/>
  <c r="Y160" i="8" s="1"/>
  <c r="U161" i="8" s="1"/>
  <c r="Y245" i="8"/>
  <c r="G242" i="8" s="1"/>
  <c r="P94" i="1" s="1"/>
  <c r="G240" i="8"/>
  <c r="N94" i="1" s="1"/>
  <c r="G720" i="8"/>
  <c r="P52" i="1" s="1"/>
  <c r="G718" i="8"/>
  <c r="N52" i="1" s="1"/>
  <c r="W275" i="8"/>
  <c r="Y275" i="8" s="1"/>
  <c r="W435" i="8"/>
  <c r="U883" i="8"/>
  <c r="Y1330" i="8"/>
  <c r="W480" i="8"/>
  <c r="Y1103" i="8"/>
  <c r="U1312" i="8"/>
  <c r="Y1393" i="8" l="1"/>
  <c r="Y588" i="8"/>
  <c r="U589" i="8" s="1"/>
  <c r="W497" i="8"/>
  <c r="Y497" i="8" s="1"/>
  <c r="W161" i="8"/>
  <c r="Y161" i="8" s="1"/>
  <c r="U162" i="8" s="1"/>
  <c r="W513" i="8"/>
  <c r="Y513" i="8" s="1"/>
  <c r="U514" i="8" s="1"/>
  <c r="W638" i="8"/>
  <c r="Y638" i="8" s="1"/>
  <c r="U639" i="8" s="1"/>
  <c r="W131" i="8"/>
  <c r="Y131" i="8" s="1"/>
  <c r="U132" i="8" s="1"/>
  <c r="U420" i="8"/>
  <c r="W420" i="8" s="1"/>
  <c r="Y420" i="8" s="1"/>
  <c r="U1445" i="8"/>
  <c r="W1445" i="8" s="1"/>
  <c r="Y1445" i="8" s="1"/>
  <c r="U1446" i="8" s="1"/>
  <c r="W370" i="8"/>
  <c r="Y370" i="8" s="1"/>
  <c r="U371" i="8" s="1"/>
  <c r="W386" i="8"/>
  <c r="Y386" i="8" s="1"/>
  <c r="W736" i="8"/>
  <c r="Y736" i="8" s="1"/>
  <c r="U737" i="8" s="1"/>
  <c r="G748" i="8"/>
  <c r="L48" i="1" s="1"/>
  <c r="W258" i="8"/>
  <c r="Y258" i="8" s="1"/>
  <c r="G402" i="8"/>
  <c r="P106" i="1" s="1"/>
  <c r="G400" i="8"/>
  <c r="N106" i="1" s="1"/>
  <c r="G700" i="8"/>
  <c r="L50" i="1" s="1"/>
  <c r="G1057" i="8"/>
  <c r="P67" i="1" s="1"/>
  <c r="G1055" i="8"/>
  <c r="N67" i="1" s="1"/>
  <c r="G1343" i="8"/>
  <c r="L26" i="1" s="1"/>
  <c r="W276" i="8"/>
  <c r="Y276" i="8" s="1"/>
  <c r="Y435" i="8"/>
  <c r="W883" i="8"/>
  <c r="G879" i="8"/>
  <c r="L96" i="1" s="1"/>
  <c r="W884" i="8"/>
  <c r="Y884" i="8" s="1"/>
  <c r="W1331" i="8"/>
  <c r="Y480" i="8"/>
  <c r="U481" i="8" s="1"/>
  <c r="U1104" i="8"/>
  <c r="W1312" i="8"/>
  <c r="U259" i="8" l="1"/>
  <c r="W498" i="8"/>
  <c r="Y498" i="8" s="1"/>
  <c r="W499" i="8" s="1"/>
  <c r="Y499" i="8" s="1"/>
  <c r="Y1331" i="8"/>
  <c r="W589" i="8"/>
  <c r="U1394" i="8"/>
  <c r="G1439" i="8"/>
  <c r="L88" i="1" s="1"/>
  <c r="W1446" i="8"/>
  <c r="W514" i="8"/>
  <c r="Y514" i="8" s="1"/>
  <c r="U515" i="8" s="1"/>
  <c r="W371" i="8"/>
  <c r="Y371" i="8" s="1"/>
  <c r="W737" i="8"/>
  <c r="Y737" i="8" s="1"/>
  <c r="G125" i="8"/>
  <c r="L17" i="1" s="1"/>
  <c r="W132" i="8"/>
  <c r="W387" i="8"/>
  <c r="Y387" i="8" s="1"/>
  <c r="W639" i="8"/>
  <c r="Y639" i="8" s="1"/>
  <c r="U640" i="8" s="1"/>
  <c r="W162" i="8"/>
  <c r="Y162" i="8" s="1"/>
  <c r="U163" i="8" s="1"/>
  <c r="G750" i="8"/>
  <c r="N48" i="1" s="1"/>
  <c r="G752" i="8"/>
  <c r="P48" i="1" s="1"/>
  <c r="U421" i="8"/>
  <c r="G414" i="8" s="1"/>
  <c r="L34" i="1" s="1"/>
  <c r="G1200" i="8"/>
  <c r="L108" i="1" s="1"/>
  <c r="G704" i="8"/>
  <c r="P50" i="1" s="1"/>
  <c r="G702" i="8"/>
  <c r="N50" i="1" s="1"/>
  <c r="G461" i="8"/>
  <c r="L33" i="1" s="1"/>
  <c r="G1347" i="8"/>
  <c r="P26" i="1" s="1"/>
  <c r="G1345" i="8"/>
  <c r="N26" i="1" s="1"/>
  <c r="W436" i="8"/>
  <c r="Y436" i="8" s="1"/>
  <c r="Y883" i="8"/>
  <c r="G883" i="8" s="1"/>
  <c r="P96" i="1" s="1"/>
  <c r="G881" i="8"/>
  <c r="N96" i="1" s="1"/>
  <c r="W481" i="8"/>
  <c r="Y481" i="8" s="1"/>
  <c r="U482" i="8" s="1"/>
  <c r="W482" i="8" s="1"/>
  <c r="W1104" i="8"/>
  <c r="Y1312" i="8"/>
  <c r="W500" i="8" l="1"/>
  <c r="Y500" i="8" s="1"/>
  <c r="G497" i="8" s="1"/>
  <c r="P37" i="1" s="1"/>
  <c r="G493" i="8"/>
  <c r="L37" i="1" s="1"/>
  <c r="W259" i="8"/>
  <c r="W1332" i="8"/>
  <c r="W1394" i="8"/>
  <c r="Y589" i="8"/>
  <c r="G529" i="8"/>
  <c r="P63" i="1" s="1"/>
  <c r="W388" i="8"/>
  <c r="Y388" i="8" s="1"/>
  <c r="W389" i="8" s="1"/>
  <c r="U738" i="8"/>
  <c r="W738" i="8" s="1"/>
  <c r="Y738" i="8" s="1"/>
  <c r="U739" i="8" s="1"/>
  <c r="W739" i="8" s="1"/>
  <c r="U372" i="8"/>
  <c r="W372" i="8" s="1"/>
  <c r="Y372" i="8" s="1"/>
  <c r="U373" i="8" s="1"/>
  <c r="W373" i="8" s="1"/>
  <c r="W515" i="8"/>
  <c r="Y515" i="8" s="1"/>
  <c r="W163" i="8"/>
  <c r="Y163" i="8" s="1"/>
  <c r="G799" i="8"/>
  <c r="L107" i="1" s="1"/>
  <c r="G668" i="8"/>
  <c r="L49" i="1" s="1"/>
  <c r="W640" i="8"/>
  <c r="Y640" i="8" s="1"/>
  <c r="U641" i="8" s="1"/>
  <c r="G1085" i="8"/>
  <c r="L109" i="1" s="1"/>
  <c r="G863" i="8"/>
  <c r="L40" i="1" s="1"/>
  <c r="Y1446" i="8"/>
  <c r="G1443" i="8" s="1"/>
  <c r="P88" i="1" s="1"/>
  <c r="G1441" i="8"/>
  <c r="N88" i="1" s="1"/>
  <c r="Y482" i="8"/>
  <c r="U483" i="8" s="1"/>
  <c r="Y132" i="8"/>
  <c r="G129" i="8" s="1"/>
  <c r="P17" i="1" s="1"/>
  <c r="G127" i="8"/>
  <c r="N17" i="1" s="1"/>
  <c r="G495" i="8"/>
  <c r="N37" i="1" s="1"/>
  <c r="G465" i="8"/>
  <c r="P33" i="1" s="1"/>
  <c r="G463" i="8"/>
  <c r="N33" i="1" s="1"/>
  <c r="G1204" i="8"/>
  <c r="P108" i="1" s="1"/>
  <c r="G1202" i="8"/>
  <c r="N108" i="1" s="1"/>
  <c r="W437" i="8"/>
  <c r="G430" i="8"/>
  <c r="L103" i="1" s="1"/>
  <c r="W421" i="8"/>
  <c r="W277" i="8"/>
  <c r="G270" i="8"/>
  <c r="L31" i="1" s="1"/>
  <c r="Y1104" i="8"/>
  <c r="U1313" i="8"/>
  <c r="U164" i="8" l="1"/>
  <c r="G157" i="8" s="1"/>
  <c r="L13" i="1" s="1"/>
  <c r="G382" i="8"/>
  <c r="L64" i="1" s="1"/>
  <c r="G732" i="8"/>
  <c r="L101" i="1" s="1"/>
  <c r="G366" i="8"/>
  <c r="L29" i="1" s="1"/>
  <c r="Y1332" i="8"/>
  <c r="G1331" i="8" s="1"/>
  <c r="P58" i="1" s="1"/>
  <c r="G1329" i="8"/>
  <c r="N58" i="1" s="1"/>
  <c r="Y259" i="8"/>
  <c r="Y1394" i="8"/>
  <c r="U590" i="8"/>
  <c r="U516" i="8"/>
  <c r="W483" i="8"/>
  <c r="Y483" i="8" s="1"/>
  <c r="U484" i="8" s="1"/>
  <c r="W641" i="8"/>
  <c r="G634" i="8"/>
  <c r="L65" i="1" s="1"/>
  <c r="G867" i="8"/>
  <c r="P40" i="1" s="1"/>
  <c r="G865" i="8"/>
  <c r="N40" i="1" s="1"/>
  <c r="Y389" i="8"/>
  <c r="G386" i="8" s="1"/>
  <c r="P64" i="1" s="1"/>
  <c r="G384" i="8"/>
  <c r="N64" i="1" s="1"/>
  <c r="Y739" i="8"/>
  <c r="G736" i="8" s="1"/>
  <c r="P101" i="1" s="1"/>
  <c r="G734" i="8"/>
  <c r="N101" i="1" s="1"/>
  <c r="G672" i="8"/>
  <c r="P49" i="1" s="1"/>
  <c r="G670" i="8"/>
  <c r="N49" i="1" s="1"/>
  <c r="Y421" i="8"/>
  <c r="G418" i="8" s="1"/>
  <c r="P34" i="1" s="1"/>
  <c r="G416" i="8"/>
  <c r="N34" i="1" s="1"/>
  <c r="G1089" i="8"/>
  <c r="P109" i="1" s="1"/>
  <c r="G1087" i="8"/>
  <c r="N109" i="1" s="1"/>
  <c r="Y373" i="8"/>
  <c r="G370" i="8" s="1"/>
  <c r="P29" i="1" s="1"/>
  <c r="G368" i="8"/>
  <c r="N29" i="1" s="1"/>
  <c r="G803" i="8"/>
  <c r="P107" i="1" s="1"/>
  <c r="G801" i="8"/>
  <c r="N107" i="1" s="1"/>
  <c r="Y437" i="8"/>
  <c r="G434" i="8" s="1"/>
  <c r="P103" i="1" s="1"/>
  <c r="G432" i="8"/>
  <c r="N103" i="1" s="1"/>
  <c r="Y277" i="8"/>
  <c r="G274" i="8" s="1"/>
  <c r="P31" i="1" s="1"/>
  <c r="G272" i="8"/>
  <c r="N31" i="1" s="1"/>
  <c r="U1105" i="8"/>
  <c r="W1313" i="8"/>
  <c r="G1311" i="8"/>
  <c r="L59" i="1" s="1"/>
  <c r="W164" i="8" l="1"/>
  <c r="W516" i="8"/>
  <c r="G509" i="8"/>
  <c r="L55" i="1" s="1"/>
  <c r="U260" i="8"/>
  <c r="W590" i="8"/>
  <c r="U1395" i="8"/>
  <c r="Y641" i="8"/>
  <c r="G638" i="8" s="1"/>
  <c r="P65" i="1" s="1"/>
  <c r="G636" i="8"/>
  <c r="N65" i="1" s="1"/>
  <c r="G927" i="8"/>
  <c r="L41" i="1" s="1"/>
  <c r="W484" i="8"/>
  <c r="G477" i="8"/>
  <c r="L56" i="1" s="1"/>
  <c r="G895" i="8"/>
  <c r="L44" i="1" s="1"/>
  <c r="G1423" i="8"/>
  <c r="L66" i="1" s="1"/>
  <c r="W1105" i="8"/>
  <c r="Y1313" i="8"/>
  <c r="Y164" i="8" l="1"/>
  <c r="G161" i="8" s="1"/>
  <c r="P13" i="1" s="1"/>
  <c r="G159" i="8"/>
  <c r="N13" i="1" s="1"/>
  <c r="Y516" i="8"/>
  <c r="G513" i="8" s="1"/>
  <c r="P55" i="1" s="1"/>
  <c r="G511" i="8"/>
  <c r="N55" i="1" s="1"/>
  <c r="W260" i="8"/>
  <c r="W1395" i="8"/>
  <c r="Y590" i="8"/>
  <c r="Y484" i="8"/>
  <c r="G481" i="8" s="1"/>
  <c r="P56" i="1" s="1"/>
  <c r="G479" i="8"/>
  <c r="N56" i="1" s="1"/>
  <c r="G899" i="8"/>
  <c r="P44" i="1" s="1"/>
  <c r="G897" i="8"/>
  <c r="N44" i="1" s="1"/>
  <c r="G931" i="8"/>
  <c r="P41" i="1" s="1"/>
  <c r="G929" i="8"/>
  <c r="N41" i="1" s="1"/>
  <c r="G1427" i="8"/>
  <c r="P66" i="1" s="1"/>
  <c r="G1425" i="8"/>
  <c r="N66" i="1" s="1"/>
  <c r="Y1105" i="8"/>
  <c r="W1314" i="8"/>
  <c r="Y260" i="8" l="1"/>
  <c r="Y1395" i="8"/>
  <c r="Y1314" i="8"/>
  <c r="U591" i="8"/>
  <c r="U1106" i="8"/>
  <c r="D40" i="1"/>
  <c r="E126" i="1"/>
  <c r="E129" i="1"/>
  <c r="U261" i="8" l="1"/>
  <c r="W591" i="8"/>
  <c r="U1396" i="8"/>
  <c r="W1315" i="8"/>
  <c r="W1106" i="8"/>
  <c r="W261" i="8" l="1"/>
  <c r="G254" i="8"/>
  <c r="L30" i="1" s="1"/>
  <c r="W1396" i="8"/>
  <c r="Y1315" i="8"/>
  <c r="Y591" i="8"/>
  <c r="Y1106" i="8"/>
  <c r="Y261" i="8" l="1"/>
  <c r="G258" i="8" s="1"/>
  <c r="P30" i="1" s="1"/>
  <c r="G256" i="8"/>
  <c r="N30" i="1" s="1"/>
  <c r="Y1396" i="8"/>
  <c r="W1316" i="8"/>
  <c r="U592" i="8"/>
  <c r="U1107" i="8"/>
  <c r="Y1316" i="8" l="1"/>
  <c r="G1315" i="8" s="1"/>
  <c r="P59" i="1" s="1"/>
  <c r="G1313" i="8"/>
  <c r="N59" i="1" s="1"/>
  <c r="W592" i="8"/>
  <c r="U1397" i="8"/>
  <c r="G652" i="8"/>
  <c r="L97" i="1" s="1"/>
  <c r="Y1107" i="8"/>
  <c r="U1108" i="8" s="1"/>
  <c r="W1108" i="8" s="1"/>
  <c r="W1397" i="8" l="1"/>
  <c r="Y592" i="8"/>
  <c r="G1101" i="8"/>
  <c r="Y1108" i="8"/>
  <c r="G1105" i="8" s="1"/>
  <c r="G1103" i="8"/>
  <c r="G656" i="8"/>
  <c r="P97" i="1" s="1"/>
  <c r="G654" i="8"/>
  <c r="N97" i="1" s="1"/>
  <c r="Y1397" i="8" l="1"/>
  <c r="U593" i="8"/>
  <c r="W201" i="8"/>
  <c r="Y201" i="8" s="1"/>
  <c r="W593" i="8" l="1"/>
  <c r="U1398" i="8"/>
  <c r="W202" i="8"/>
  <c r="Y202" i="8" s="1"/>
  <c r="W1398" i="8" l="1"/>
  <c r="G1391" i="8"/>
  <c r="L68" i="1" s="1"/>
  <c r="Y593" i="8"/>
  <c r="W203" i="8"/>
  <c r="Y203" i="8" s="1"/>
  <c r="Y1398" i="8" l="1"/>
  <c r="G1395" i="8" s="1"/>
  <c r="P68" i="1" s="1"/>
  <c r="G1393" i="8"/>
  <c r="N68" i="1" s="1"/>
  <c r="U594" i="8"/>
  <c r="W204" i="8"/>
  <c r="Y204" i="8" s="1"/>
  <c r="W205" i="8" s="1"/>
  <c r="Y205" i="8" s="1"/>
  <c r="W206" i="8" s="1"/>
  <c r="W56" i="8"/>
  <c r="Y56" i="8" s="1"/>
  <c r="U57" i="8" s="1"/>
  <c r="W57" i="8" s="1"/>
  <c r="Y57" i="8" s="1"/>
  <c r="W594" i="8" l="1"/>
  <c r="G587" i="8"/>
  <c r="L21" i="1" s="1"/>
  <c r="Y206" i="8"/>
  <c r="W58" i="8"/>
  <c r="Y58" i="8" s="1"/>
  <c r="W59" i="8" s="1"/>
  <c r="Y59" i="8" s="1"/>
  <c r="Y594" i="8" l="1"/>
  <c r="G591" i="8" s="1"/>
  <c r="P21" i="1" s="1"/>
  <c r="G589" i="8"/>
  <c r="N21" i="1" s="1"/>
  <c r="U60" i="8"/>
  <c r="W60" i="8" s="1"/>
  <c r="Y60" i="8" s="1"/>
  <c r="Y207" i="8"/>
  <c r="U208" i="8" l="1"/>
  <c r="U61" i="8"/>
  <c r="G60" i="8" s="1"/>
  <c r="L16" i="1" s="1"/>
  <c r="E123" i="1"/>
  <c r="W208" i="8" l="1"/>
  <c r="Y208" i="8" s="1"/>
  <c r="W61" i="8"/>
  <c r="U209" i="8" l="1"/>
  <c r="Y61" i="8"/>
  <c r="W209" i="8" l="1"/>
  <c r="W62" i="8"/>
  <c r="Y209" i="8" l="1"/>
  <c r="U210" i="8" s="1"/>
  <c r="Y62" i="8"/>
  <c r="W210" i="8" l="1"/>
  <c r="W63" i="8"/>
  <c r="Y210" i="8" l="1"/>
  <c r="U211" i="8" s="1"/>
  <c r="Y63" i="8"/>
  <c r="W211" i="8" l="1"/>
  <c r="W64" i="8"/>
  <c r="Y211" i="8" l="1"/>
  <c r="Y64" i="8"/>
  <c r="O140" i="1"/>
  <c r="U212" i="8" l="1"/>
  <c r="W65" i="8"/>
  <c r="W212" i="8" l="1"/>
  <c r="G205" i="8"/>
  <c r="L78" i="1" s="1"/>
  <c r="Y65" i="8"/>
  <c r="Y212" i="8" l="1"/>
  <c r="G209" i="8" s="1"/>
  <c r="P78" i="1" s="1"/>
  <c r="G207" i="8"/>
  <c r="N78" i="1" s="1"/>
  <c r="W66" i="8"/>
  <c r="Y66" i="8" l="1"/>
  <c r="W67" i="8" l="1"/>
  <c r="Y67" i="8" l="1"/>
  <c r="G64" i="8" s="1"/>
  <c r="P16" i="1" s="1"/>
  <c r="G62" i="8"/>
  <c r="N16" i="1" s="1"/>
  <c r="E14" i="1"/>
  <c r="K45" i="8"/>
  <c r="J14" i="1" s="1"/>
  <c r="K44" i="8"/>
  <c r="K46" i="8" l="1"/>
  <c r="K14" i="1" s="1"/>
  <c r="K48" i="8" l="1"/>
  <c r="Q14" i="1" l="1"/>
  <c r="Q18" i="1" s="1"/>
  <c r="U7" i="1" l="1"/>
  <c r="E122" i="1"/>
  <c r="D42" i="1" l="1"/>
  <c r="E125" i="1"/>
  <c r="E130" i="1"/>
  <c r="I122" i="1" l="1"/>
  <c r="D43" i="1"/>
  <c r="D14" i="1"/>
  <c r="E124" i="1"/>
  <c r="E131" i="1" s="1"/>
  <c r="D55" i="1" l="1"/>
  <c r="D104" i="1" l="1"/>
  <c r="W298" i="8"/>
  <c r="Y298" i="8" s="1"/>
  <c r="U299" i="8" l="1"/>
  <c r="W299" i="8" s="1"/>
  <c r="Y299" i="8" s="1"/>
  <c r="W300" i="8" l="1"/>
  <c r="Y300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U306" i="8" s="1"/>
  <c r="W306" i="8" s="1"/>
  <c r="Y306" i="8" s="1"/>
  <c r="U307" i="8" s="1"/>
  <c r="W307" i="8" s="1"/>
  <c r="Y307" i="8" s="1"/>
  <c r="U308" i="8" s="1"/>
  <c r="W308" i="8" s="1"/>
  <c r="Y308" i="8" s="1"/>
  <c r="U309" i="8" s="1"/>
  <c r="W309" i="8" s="1"/>
  <c r="Y309" i="8" s="1"/>
  <c r="G306" i="8" s="1"/>
  <c r="P32" i="1" s="1"/>
  <c r="P82" i="1" s="1"/>
  <c r="U300" i="8"/>
  <c r="G302" i="8" s="1"/>
  <c r="L32" i="1" s="1"/>
  <c r="L82" i="1" s="1"/>
  <c r="G304" i="8"/>
  <c r="N32" i="1" s="1"/>
  <c r="N82" i="1" s="1"/>
  <c r="R76" i="1" l="1"/>
  <c r="S61" i="1"/>
  <c r="S82" i="1"/>
  <c r="S76" i="1"/>
  <c r="S70" i="1"/>
  <c r="S81" i="1"/>
  <c r="R61" i="1"/>
  <c r="R22" i="1"/>
  <c r="R27" i="1"/>
  <c r="R70" i="1"/>
  <c r="R81" i="1"/>
  <c r="R82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2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00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500 by jahangeer on 6-4-21</t>
        </r>
      </text>
    </comment>
    <comment ref="X3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46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6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60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5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35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25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2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39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<sst xmlns="http://schemas.openxmlformats.org/spreadsheetml/2006/main" count="5638" uniqueCount="265">
  <si>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</si>
  <si>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</si>
  <si>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</si>
  <si>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</si>
  <si>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</si>
  <si>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</si>
  <si>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</si>
  <si>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</si>
  <si>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</si>
  <si>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</si>
  <si>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</si>
  <si>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</si>
  <si>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</si>
  <si>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</si>
  <si>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</si>
  <si>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</si>
  <si>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</si>
  <si>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</si>
  <si>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</si>
  <si>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</si>
  <si>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</si>
  <si>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</si>
  <si>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</si>
  <si>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</si>
  <si>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</si>
  <si>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</si>
  <si>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</si>
  <si>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</si>
  <si>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</si>
  <si>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</si>
  <si>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</si>
  <si>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</si>
  <si>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</si>
  <si>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</si>
  <si>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</si>
  <si>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</si>
  <si>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</si>
  <si>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</si>
  <si>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</si>
  <si>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</si>
  <si>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</si>
  <si>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</si>
  <si>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</si>
  <si>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</si>
  <si>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</si>
  <si>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</si>
  <si>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</si>
  <si>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</si>
  <si>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</si>
  <si>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</si>
  <si>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</si>
  <si>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</si>
  <si>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</si>
  <si>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</si>
  <si>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</si>
  <si>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</si>
  <si>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</si>
  <si>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</si>
  <si>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</si>
  <si>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</si>
  <si>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</si>
  <si>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</si>
  <si>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</si>
  <si>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</si>
  <si>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</si>
  <si>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</si>
  <si>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</si>
  <si>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</si>
  <si>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</si>
  <si>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</si>
  <si>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</si>
  <si>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</si>
  <si>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</si>
  <si>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</si>
  <si>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</si>
  <si>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</si>
  <si>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</si>
  <si>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</si>
  <si>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</si>
  <si>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</si>
  <si>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</si>
  <si>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</si>
  <si>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</si>
  <si>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</si>
  <si>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</si>
  <si>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</si>
  <si>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</si>
  <si>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</si>
  <si>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</si>
  <si>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</si>
  <si>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</si>
  <si>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</si>
  <si>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</si>
  <si>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</si>
  <si>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</si>
  <si>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</si>
  <si>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</si>
  <si>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</si>
  <si>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</si>
  <si>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</si>
  <si>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</si>
  <si>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</si>
  <si>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</si>
  <si>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</si>
  <si>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</si>
  <si>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</si>
  <si>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</si>
  <si>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</si>
  <si>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</si>
  <si>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</si>
  <si>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</si>
  <si>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</si>
  <si>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</si>
  <si>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</si>
  <si>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</si>
  <si>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</si>
  <si>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</si>
  <si>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</si>
  <si>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</si>
  <si>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</si>
  <si>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</si>
  <si>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</si>
  <si>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</si>
  <si>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</si>
  <si>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</si>
  <si>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</si>
  <si>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</si>
  <si>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</si>
  <si>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</si>
  <si>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</si>
  <si>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</si>
  <si>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</si>
  <si>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Adil (FTC)</t>
  </si>
  <si>
    <t>Noman Hussain</t>
  </si>
  <si>
    <t>Salahuddin</t>
  </si>
  <si>
    <t>A. Lateef</t>
  </si>
  <si>
    <t>Zeeshan AC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</si>
  <si>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</si>
  <si>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</si>
  <si>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</si>
  <si>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</si>
  <si>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</si>
  <si>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</si>
  <si>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</si>
  <si>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</si>
  <si>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</si>
  <si>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</si>
  <si>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</si>
  <si>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</si>
  <si>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</si>
  <si>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</si>
  <si>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</si>
  <si>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</si>
  <si>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</si>
  <si>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</si>
  <si>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</si>
  <si>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</si>
  <si>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</si>
  <si>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</si>
  <si>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</si>
  <si>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</si>
  <si>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</si>
  <si>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</si>
  <si>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</si>
  <si>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</si>
  <si>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</si>
  <si>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</si>
  <si>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</si>
  <si>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</si>
  <si>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</si>
  <si>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>July 2020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</si>
  <si>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</si>
  <si>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</si>
  <si>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</si>
  <si>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</si>
  <si>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</si>
  <si>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</si>
  <si>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</si>
  <si>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</si>
  <si>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</si>
  <si>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</si>
  <si>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</si>
  <si>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</si>
  <si>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</si>
  <si>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</si>
  <si>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</si>
  <si>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</si>
  <si>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</si>
  <si>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</si>
  <si>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</si>
  <si>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</si>
  <si>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</si>
  <si>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</si>
  <si>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</si>
  <si>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</si>
  <si>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</si>
  <si>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</si>
  <si>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</si>
  <si>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</si>
  <si>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</si>
  <si>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</si>
  <si>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</si>
  <si>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</si>
  <si>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</si>
  <si>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</si>
  <si>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</si>
  <si>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</si>
  <si>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Junaid</t>
  </si>
  <si>
    <t>Ahsan Razak</t>
  </si>
  <si>
    <t>0332-2461020</t>
  </si>
  <si>
    <t>0324-2824549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</si>
  <si>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</si>
  <si>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</si>
  <si>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</si>
  <si>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</si>
  <si>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</si>
  <si>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</si>
  <si>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</si>
  <si>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</si>
  <si>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</si>
  <si>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</si>
  <si>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</si>
  <si>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</si>
  <si>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</si>
  <si>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</si>
  <si>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</si>
  <si>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</si>
  <si>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</si>
  <si>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</si>
  <si>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</si>
  <si>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Jalaluddin</t>
  </si>
  <si>
    <t>Join Date      19-1-21</t>
  </si>
  <si>
    <t>Owais Qadri</t>
  </si>
  <si>
    <t>Join Date      20-1-21</t>
  </si>
  <si>
    <t>0345-3128545</t>
  </si>
  <si>
    <t>Riyaz</t>
  </si>
  <si>
    <t>Nov 2020</t>
  </si>
  <si>
    <t>Dec 2020</t>
  </si>
  <si>
    <t>Jan 21</t>
  </si>
  <si>
    <t>Salary Summary  for last 06 months</t>
  </si>
  <si>
    <t>Difference from last month</t>
  </si>
  <si>
    <t>The Forum</t>
  </si>
  <si>
    <t>Nisar</t>
  </si>
  <si>
    <t>0333-3162891</t>
  </si>
  <si>
    <t>Suleman Dilawer</t>
  </si>
  <si>
    <t>Shadab</t>
  </si>
  <si>
    <t>0300 3393136</t>
  </si>
  <si>
    <t>Hammad Ahmed</t>
  </si>
  <si>
    <t>Sheheryar Shahid</t>
  </si>
  <si>
    <t>0310-1020972</t>
  </si>
  <si>
    <t>0311-2424649</t>
  </si>
  <si>
    <t>Feb 21</t>
  </si>
  <si>
    <t>Touqeer</t>
  </si>
  <si>
    <t>Amjad Ustad</t>
  </si>
  <si>
    <t>Hamza</t>
  </si>
  <si>
    <t>Ali Islam</t>
  </si>
  <si>
    <t>March 21</t>
  </si>
  <si>
    <t>Jameel baig/ naveed malik</t>
  </si>
  <si>
    <t>The Forum / JS The Forum / JS Shaheen</t>
  </si>
  <si>
    <t>Indus Hospital / AL Hamd</t>
  </si>
  <si>
    <t xml:space="preserve"> Jameel baig  / Naveed Malik</t>
  </si>
  <si>
    <t>0333-3867784</t>
  </si>
  <si>
    <t>0300-2206271</t>
  </si>
  <si>
    <t>M. Ali</t>
  </si>
  <si>
    <t>0300-2517398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</si>
</sst>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b/>
      <sz val="24"/>
      <name val="Calibri"/>
      <family val="2"/>
      <scheme val="minor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09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15" fillId="0" borderId="1" xfId="1" applyNumberFormat="1" applyFont="1" applyBorder="1"/>
    <xf numFmtId="164" fontId="5" fillId="0" borderId="1" xfId="1" applyNumberFormat="1" applyFont="1" applyFill="1" applyBorder="1"/>
    <xf numFmtId="17" fontId="16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5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/>
    </xf>
    <xf numFmtId="164" fontId="14" fillId="3" borderId="1" xfId="1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18" fillId="0" borderId="0" xfId="0" applyNumberFormat="1" applyFont="1" applyFill="1" applyBorder="1" applyAlignment="1">
      <alignment vertical="center"/>
    </xf>
    <xf numFmtId="14" fontId="18" fillId="0" borderId="15" xfId="0" applyNumberFormat="1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164" fontId="19" fillId="0" borderId="0" xfId="1" applyNumberFormat="1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164" fontId="19" fillId="0" borderId="15" xfId="1" applyNumberFormat="1" applyFont="1" applyFill="1" applyBorder="1" applyAlignment="1">
      <alignment vertical="center"/>
    </xf>
    <xf numFmtId="164" fontId="18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vertical="center"/>
    </xf>
    <xf numFmtId="164" fontId="18" fillId="0" borderId="0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4" fontId="18" fillId="0" borderId="1" xfId="0" applyNumberFormat="1" applyFont="1" applyFill="1" applyBorder="1" applyAlignment="1">
      <alignment horizontal="right" vertical="center"/>
    </xf>
    <xf numFmtId="164" fontId="18" fillId="0" borderId="15" xfId="0" applyNumberFormat="1" applyFont="1" applyFill="1" applyBorder="1" applyAlignment="1">
      <alignment horizontal="right" vertical="center"/>
    </xf>
    <xf numFmtId="164" fontId="18" fillId="0" borderId="1" xfId="0" applyNumberFormat="1" applyFont="1" applyFill="1" applyBorder="1" applyAlignment="1">
      <alignment vertical="center"/>
    </xf>
    <xf numFmtId="164" fontId="18" fillId="0" borderId="15" xfId="0" applyNumberFormat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164" fontId="19" fillId="0" borderId="1" xfId="0" applyNumberFormat="1" applyFont="1" applyFill="1" applyBorder="1" applyAlignment="1">
      <alignment vertical="center"/>
    </xf>
    <xf numFmtId="164" fontId="19" fillId="0" borderId="15" xfId="0" applyNumberFormat="1" applyFont="1" applyFill="1" applyBorder="1" applyAlignment="1">
      <alignment vertical="center"/>
    </xf>
    <xf numFmtId="0" fontId="18" fillId="0" borderId="16" xfId="0" applyFont="1" applyFill="1" applyBorder="1" applyAlignment="1">
      <alignment vertical="center"/>
    </xf>
    <xf numFmtId="0" fontId="18" fillId="0" borderId="13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15" fontId="21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1" xfId="1" applyNumberFormat="1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64" fontId="24" fillId="0" borderId="15" xfId="1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5" fillId="0" borderId="8" xfId="1" applyNumberFormat="1" applyFont="1" applyBorder="1"/>
    <xf numFmtId="164" fontId="8" fillId="0" borderId="8" xfId="1" applyNumberFormat="1" applyFont="1" applyBorder="1"/>
    <xf numFmtId="164" fontId="27" fillId="0" borderId="0" xfId="1" applyNumberFormat="1" applyFont="1" applyFill="1" applyAlignment="1">
      <alignment vertical="center"/>
    </xf>
    <xf numFmtId="1" fontId="18" fillId="0" borderId="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center" vertical="center"/>
    </xf>
    <xf numFmtId="14" fontId="18" fillId="0" borderId="14" xfId="0" applyNumberFormat="1" applyFont="1" applyFill="1" applyBorder="1" applyAlignment="1">
      <alignment vertical="center"/>
    </xf>
    <xf numFmtId="0" fontId="24" fillId="0" borderId="25" xfId="0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vertical="center"/>
    </xf>
    <xf numFmtId="0" fontId="23" fillId="0" borderId="22" xfId="0" applyFont="1" applyFill="1" applyBorder="1" applyAlignment="1">
      <alignment vertical="center"/>
    </xf>
    <xf numFmtId="164" fontId="15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4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4" fillId="0" borderId="1" xfId="1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4" fillId="0" borderId="0" xfId="0" applyFont="1" applyBorder="1" applyAlignment="1">
      <alignment vertical="center"/>
    </xf>
    <xf numFmtId="164" fontId="15" fillId="12" borderId="1" xfId="0" applyNumberFormat="1" applyFont="1" applyFill="1" applyBorder="1"/>
    <xf numFmtId="164" fontId="18" fillId="0" borderId="0" xfId="0" applyNumberFormat="1" applyFont="1" applyFill="1" applyBorder="1" applyAlignment="1">
      <alignment vertical="center"/>
    </xf>
    <xf numFmtId="1" fontId="32" fillId="0" borderId="5" xfId="0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center" vertical="center"/>
    </xf>
    <xf numFmtId="164" fontId="2" fillId="0" borderId="0" xfId="1" applyNumberFormat="1" applyFont="1"/>
    <xf numFmtId="164" fontId="8" fillId="0" borderId="0" xfId="0" applyNumberFormat="1" applyFont="1"/>
    <xf numFmtId="166" fontId="18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18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15" fillId="0" borderId="8" xfId="0" applyNumberFormat="1" applyFont="1" applyFill="1" applyBorder="1"/>
    <xf numFmtId="0" fontId="9" fillId="0" borderId="0" xfId="0" applyFont="1" applyFill="1" applyBorder="1" applyAlignment="1"/>
    <xf numFmtId="164" fontId="9" fillId="0" borderId="0" xfId="1" applyNumberFormat="1" applyFont="1" applyFill="1" applyBorder="1" applyAlignment="1"/>
    <xf numFmtId="164" fontId="15" fillId="0" borderId="0" xfId="1" applyNumberFormat="1" applyFont="1"/>
    <xf numFmtId="164" fontId="19" fillId="8" borderId="0" xfId="1" applyNumberFormat="1" applyFont="1" applyFill="1" applyBorder="1" applyAlignment="1">
      <alignment vertical="center"/>
    </xf>
    <xf numFmtId="164" fontId="15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0" fontId="8" fillId="0" borderId="1" xfId="0" applyFont="1" applyFill="1" applyBorder="1"/>
    <xf numFmtId="0" fontId="34" fillId="0" borderId="1" xfId="0" applyFont="1" applyBorder="1"/>
    <xf numFmtId="164" fontId="37" fillId="0" borderId="1" xfId="0" applyNumberFormat="1" applyFont="1" applyBorder="1"/>
    <xf numFmtId="0" fontId="34" fillId="0" borderId="1" xfId="0" applyFont="1" applyBorder="1" applyAlignment="1">
      <alignment horizontal="right"/>
    </xf>
    <xf numFmtId="164" fontId="18" fillId="0" borderId="5" xfId="1" applyNumberFormat="1" applyFont="1" applyFill="1" applyBorder="1" applyAlignment="1">
      <alignment vertical="center"/>
    </xf>
    <xf numFmtId="164" fontId="15" fillId="10" borderId="1" xfId="0" applyNumberFormat="1" applyFont="1" applyFill="1" applyBorder="1"/>
    <xf numFmtId="14" fontId="0" fillId="0" borderId="0" xfId="0" applyNumberFormat="1"/>
    <xf numFmtId="0" fontId="38" fillId="0" borderId="0" xfId="0" applyFont="1"/>
    <xf numFmtId="0" fontId="39" fillId="0" borderId="1" xfId="0" applyFont="1" applyFill="1" applyBorder="1"/>
    <xf numFmtId="0" fontId="6" fillId="9" borderId="1" xfId="0" applyFont="1" applyFill="1" applyBorder="1"/>
    <xf numFmtId="0" fontId="34" fillId="0" borderId="22" xfId="0" applyFont="1" applyBorder="1" applyAlignment="1">
      <alignment horizontal="right"/>
    </xf>
    <xf numFmtId="164" fontId="37" fillId="0" borderId="22" xfId="0" applyNumberFormat="1" applyFont="1" applyBorder="1"/>
    <xf numFmtId="0" fontId="23" fillId="19" borderId="1" xfId="0" applyFont="1" applyFill="1" applyBorder="1" applyAlignment="1">
      <alignment vertical="center"/>
    </xf>
    <xf numFmtId="164" fontId="13" fillId="3" borderId="0" xfId="1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/>
    <xf numFmtId="0" fontId="29" fillId="7" borderId="0" xfId="0" applyFont="1" applyFill="1" applyBorder="1" applyAlignment="1">
      <alignment horizontal="center"/>
    </xf>
    <xf numFmtId="164" fontId="15" fillId="7" borderId="0" xfId="0" applyNumberFormat="1" applyFont="1" applyFill="1" applyBorder="1"/>
    <xf numFmtId="164" fontId="15" fillId="12" borderId="0" xfId="0" applyNumberFormat="1" applyFont="1" applyFill="1" applyBorder="1"/>
    <xf numFmtId="164" fontId="15" fillId="10" borderId="0" xfId="0" applyNumberFormat="1" applyFont="1" applyFill="1" applyBorder="1"/>
    <xf numFmtId="164" fontId="10" fillId="0" borderId="0" xfId="1" applyNumberFormat="1" applyFont="1" applyBorder="1" applyAlignment="1">
      <alignment vertical="center"/>
    </xf>
    <xf numFmtId="0" fontId="39" fillId="9" borderId="1" xfId="0" applyFont="1" applyFill="1" applyBorder="1"/>
    <xf numFmtId="0" fontId="6" fillId="0" borderId="0" xfId="0" applyFont="1" applyFill="1" applyBorder="1" applyAlignment="1">
      <alignment horizontal="right"/>
    </xf>
    <xf numFmtId="0" fontId="40" fillId="0" borderId="0" xfId="0" applyFont="1" applyAlignment="1">
      <alignment horizontal="right"/>
    </xf>
    <xf numFmtId="164" fontId="41" fillId="0" borderId="0" xfId="1" applyNumberFormat="1" applyFont="1" applyFill="1" applyBorder="1" applyAlignment="1">
      <alignment vertical="center"/>
    </xf>
    <xf numFmtId="164" fontId="4" fillId="22" borderId="27" xfId="1" applyNumberFormat="1" applyFont="1" applyFill="1" applyBorder="1"/>
    <xf numFmtId="164" fontId="4" fillId="22" borderId="27" xfId="1" applyNumberFormat="1" applyFont="1" applyFill="1" applyBorder="1" applyAlignment="1"/>
    <xf numFmtId="164" fontId="4" fillId="22" borderId="27" xfId="1" applyNumberFormat="1" applyFont="1" applyFill="1" applyBorder="1" applyAlignment="1">
      <alignment horizontal="left"/>
    </xf>
    <xf numFmtId="164" fontId="4" fillId="22" borderId="27" xfId="1" applyNumberFormat="1" applyFont="1" applyFill="1" applyBorder="1" applyAlignment="1">
      <alignment horizontal="left" vertical="top" wrapText="1"/>
    </xf>
    <xf numFmtId="164" fontId="8" fillId="22" borderId="27" xfId="1" applyNumberFormat="1" applyFont="1" applyFill="1" applyBorder="1"/>
    <xf numFmtId="164" fontId="4" fillId="14" borderId="27" xfId="1" applyNumberFormat="1" applyFont="1" applyFill="1" applyBorder="1"/>
    <xf numFmtId="164" fontId="4" fillId="14" borderId="27" xfId="1" applyNumberFormat="1" applyFont="1" applyFill="1" applyBorder="1" applyAlignment="1">
      <alignment horizontal="left"/>
    </xf>
    <xf numFmtId="164" fontId="4" fillId="14" borderId="27" xfId="1" applyNumberFormat="1" applyFont="1" applyFill="1" applyBorder="1" applyAlignment="1">
      <alignment horizontal="left" vertical="top" wrapText="1"/>
    </xf>
    <xf numFmtId="164" fontId="4" fillId="14" borderId="28" xfId="1" applyNumberFormat="1" applyFont="1" applyFill="1" applyBorder="1"/>
    <xf numFmtId="164" fontId="4" fillId="22" borderId="28" xfId="1" applyNumberFormat="1" applyFont="1" applyFill="1" applyBorder="1"/>
    <xf numFmtId="164" fontId="4" fillId="22" borderId="28" xfId="1" applyNumberFormat="1" applyFont="1" applyFill="1" applyBorder="1" applyAlignment="1"/>
    <xf numFmtId="164" fontId="2" fillId="0" borderId="0" xfId="0" applyNumberFormat="1" applyFont="1"/>
    <xf numFmtId="0" fontId="29" fillId="7" borderId="1" xfId="0" applyFont="1" applyFill="1" applyBorder="1" applyAlignment="1">
      <alignment horizontal="center"/>
    </xf>
    <xf numFmtId="164" fontId="42" fillId="21" borderId="29" xfId="1" applyNumberFormat="1" applyFont="1" applyFill="1" applyBorder="1"/>
    <xf numFmtId="164" fontId="42" fillId="21" borderId="29" xfId="1" quotePrefix="1" applyNumberFormat="1" applyFont="1" applyFill="1" applyBorder="1" applyAlignment="1"/>
    <xf numFmtId="164" fontId="6" fillId="0" borderId="1" xfId="0" applyNumberFormat="1" applyFont="1" applyFill="1" applyBorder="1" applyAlignment="1">
      <alignment horizontal="right"/>
    </xf>
    <xf numFmtId="164" fontId="10" fillId="0" borderId="1" xfId="0" applyNumberFormat="1" applyFont="1" applyFill="1" applyBorder="1"/>
    <xf numFmtId="164" fontId="10" fillId="13" borderId="1" xfId="0" applyNumberFormat="1" applyFont="1" applyFill="1" applyBorder="1"/>
    <xf numFmtId="164" fontId="10" fillId="12" borderId="1" xfId="0" applyNumberFormat="1" applyFont="1" applyFill="1" applyBorder="1"/>
    <xf numFmtId="164" fontId="46" fillId="7" borderId="1" xfId="0" applyNumberFormat="1" applyFont="1" applyFill="1" applyBorder="1"/>
    <xf numFmtId="0" fontId="18" fillId="10" borderId="5" xfId="0" applyFont="1" applyFill="1" applyBorder="1" applyAlignment="1">
      <alignment vertical="center"/>
    </xf>
    <xf numFmtId="0" fontId="18" fillId="13" borderId="5" xfId="0" applyFont="1" applyFill="1" applyBorder="1" applyAlignment="1">
      <alignment vertical="center"/>
    </xf>
    <xf numFmtId="0" fontId="6" fillId="18" borderId="1" xfId="0" applyFont="1" applyFill="1" applyBorder="1"/>
    <xf numFmtId="0" fontId="34" fillId="18" borderId="1" xfId="0" applyFont="1" applyFill="1" applyBorder="1"/>
    <xf numFmtId="0" fontId="6" fillId="24" borderId="1" xfId="0" applyFont="1" applyFill="1" applyBorder="1"/>
    <xf numFmtId="0" fontId="47" fillId="0" borderId="5" xfId="0" applyFont="1" applyFill="1" applyBorder="1" applyAlignment="1">
      <alignment vertical="center"/>
    </xf>
    <xf numFmtId="164" fontId="15" fillId="0" borderId="6" xfId="0" applyNumberFormat="1" applyFont="1" applyFill="1" applyBorder="1"/>
    <xf numFmtId="164" fontId="15" fillId="0" borderId="6" xfId="1" applyNumberFormat="1" applyFont="1" applyFill="1" applyBorder="1"/>
    <xf numFmtId="164" fontId="15" fillId="10" borderId="6" xfId="0" applyNumberFormat="1" applyFont="1" applyFill="1" applyBorder="1"/>
    <xf numFmtId="164" fontId="15" fillId="12" borderId="6" xfId="0" applyNumberFormat="1" applyFont="1" applyFill="1" applyBorder="1"/>
    <xf numFmtId="164" fontId="15" fillId="7" borderId="6" xfId="0" applyNumberFormat="1" applyFont="1" applyFill="1" applyBorder="1"/>
    <xf numFmtId="0" fontId="4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0" fontId="6" fillId="0" borderId="1" xfId="0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8" fillId="0" borderId="1" xfId="1" applyNumberFormat="1" applyFont="1" applyBorder="1"/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4" fontId="7" fillId="0" borderId="2" xfId="1" applyNumberFormat="1" applyFont="1" applyBorder="1" applyAlignment="1">
      <alignment horizontal="right"/>
    </xf>
    <xf numFmtId="164" fontId="7" fillId="0" borderId="0" xfId="1" applyNumberFormat="1" applyFont="1" applyBorder="1" applyAlignment="1">
      <alignment horizontal="right"/>
    </xf>
    <xf numFmtId="164" fontId="46" fillId="0" borderId="0" xfId="1" applyNumberFormat="1" applyFont="1" applyBorder="1" applyAlignment="1">
      <alignment vertical="center"/>
    </xf>
    <xf numFmtId="164" fontId="44" fillId="10" borderId="0" xfId="1" applyNumberFormat="1" applyFont="1" applyFill="1" applyBorder="1" applyAlignment="1">
      <alignment vertical="center"/>
    </xf>
    <xf numFmtId="164" fontId="46" fillId="7" borderId="1" xfId="0" applyNumberFormat="1" applyFont="1" applyFill="1" applyBorder="1" applyAlignment="1">
      <alignment vertical="center"/>
    </xf>
    <xf numFmtId="0" fontId="15" fillId="0" borderId="1" xfId="0" applyFont="1" applyFill="1" applyBorder="1"/>
    <xf numFmtId="0" fontId="48" fillId="0" borderId="5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164" fontId="46" fillId="7" borderId="8" xfId="0" applyNumberFormat="1" applyFont="1" applyFill="1" applyBorder="1"/>
    <xf numFmtId="164" fontId="49" fillId="0" borderId="28" xfId="1" applyNumberFormat="1" applyFont="1" applyFill="1" applyBorder="1"/>
    <xf numFmtId="164" fontId="49" fillId="0" borderId="28" xfId="1" applyNumberFormat="1" applyFont="1" applyFill="1" applyBorder="1" applyAlignment="1"/>
    <xf numFmtId="164" fontId="49" fillId="0" borderId="27" xfId="1" applyNumberFormat="1" applyFont="1" applyFill="1" applyBorder="1" applyAlignment="1">
      <alignment horizontal="left"/>
    </xf>
    <xf numFmtId="164" fontId="49" fillId="0" borderId="27" xfId="1" applyNumberFormat="1" applyFont="1" applyFill="1" applyBorder="1" applyAlignment="1"/>
    <xf numFmtId="164" fontId="49" fillId="0" borderId="27" xfId="1" applyNumberFormat="1" applyFont="1" applyFill="1" applyBorder="1"/>
    <xf numFmtId="164" fontId="49" fillId="0" borderId="27" xfId="1" applyNumberFormat="1" applyFont="1" applyFill="1" applyBorder="1" applyAlignment="1">
      <alignment horizontal="left" vertical="top" wrapText="1"/>
    </xf>
    <xf numFmtId="164" fontId="52" fillId="0" borderId="1" xfId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/>
    </xf>
    <xf numFmtId="164" fontId="52" fillId="0" borderId="1" xfId="1" quotePrefix="1" applyNumberFormat="1" applyFont="1" applyFill="1" applyBorder="1" applyAlignment="1">
      <alignment horizontal="center" vertical="center" wrapText="1"/>
    </xf>
    <xf numFmtId="164" fontId="51" fillId="0" borderId="27" xfId="1" applyNumberFormat="1" applyFont="1" applyFill="1" applyBorder="1"/>
    <xf numFmtId="164" fontId="51" fillId="0" borderId="28" xfId="1" applyNumberFormat="1" applyFont="1" applyFill="1" applyBorder="1"/>
    <xf numFmtId="164" fontId="51" fillId="0" borderId="27" xfId="1" applyNumberFormat="1" applyFont="1" applyFill="1" applyBorder="1" applyAlignment="1">
      <alignment horizontal="left"/>
    </xf>
    <xf numFmtId="164" fontId="52" fillId="0" borderId="1" xfId="1" applyNumberFormat="1" applyFont="1" applyFill="1" applyBorder="1" applyAlignment="1">
      <alignment horizontal="center" vertical="center" wrapText="1"/>
    </xf>
    <xf numFmtId="164" fontId="51" fillId="0" borderId="28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vertical="center"/>
    </xf>
    <xf numFmtId="164" fontId="51" fillId="0" borderId="27" xfId="1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vertical="center"/>
    </xf>
    <xf numFmtId="0" fontId="34" fillId="0" borderId="1" xfId="0" applyFont="1" applyFill="1" applyBorder="1"/>
    <xf numFmtId="164" fontId="23" fillId="0" borderId="0" xfId="0" applyNumberFormat="1" applyFont="1" applyFill="1" applyBorder="1" applyAlignment="1">
      <alignment vertical="center"/>
    </xf>
    <xf numFmtId="164" fontId="54" fillId="0" borderId="1" xfId="1" applyNumberFormat="1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horizontal="centerContinuous" vertical="center"/>
    </xf>
    <xf numFmtId="164" fontId="10" fillId="0" borderId="0" xfId="0" applyNumberFormat="1" applyFont="1" applyFill="1" applyBorder="1"/>
    <xf numFmtId="0" fontId="10" fillId="0" borderId="0" xfId="0" applyFont="1"/>
    <xf numFmtId="164" fontId="10" fillId="0" borderId="0" xfId="1" applyNumberFormat="1" applyFont="1"/>
    <xf numFmtId="164" fontId="10" fillId="0" borderId="0" xfId="0" applyNumberFormat="1" applyFont="1"/>
    <xf numFmtId="43" fontId="10" fillId="0" borderId="0" xfId="1" applyNumberFormat="1" applyFont="1"/>
    <xf numFmtId="0" fontId="29" fillId="0" borderId="9" xfId="0" applyFont="1" applyFill="1" applyBorder="1" applyAlignment="1">
      <alignment vertical="center" textRotation="90"/>
    </xf>
    <xf numFmtId="164" fontId="29" fillId="0" borderId="9" xfId="0" applyNumberFormat="1" applyFont="1" applyFill="1" applyBorder="1" applyAlignment="1">
      <alignment vertical="center"/>
    </xf>
    <xf numFmtId="0" fontId="29" fillId="0" borderId="7" xfId="0" applyFont="1" applyFill="1" applyBorder="1" applyAlignment="1">
      <alignment vertical="center" textRotation="90"/>
    </xf>
    <xf numFmtId="164" fontId="29" fillId="0" borderId="7" xfId="0" applyNumberFormat="1" applyFont="1" applyFill="1" applyBorder="1" applyAlignment="1">
      <alignment vertical="center"/>
    </xf>
    <xf numFmtId="164" fontId="10" fillId="0" borderId="0" xfId="1" applyNumberFormat="1" applyFont="1" applyFill="1"/>
    <xf numFmtId="0" fontId="10" fillId="0" borderId="0" xfId="0" applyFont="1" applyFill="1"/>
    <xf numFmtId="0" fontId="29" fillId="0" borderId="8" xfId="0" applyFont="1" applyFill="1" applyBorder="1" applyAlignment="1">
      <alignment vertical="center" textRotation="90"/>
    </xf>
    <xf numFmtId="164" fontId="29" fillId="0" borderId="8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horizontal="center" vertical="center"/>
    </xf>
    <xf numFmtId="164" fontId="55" fillId="0" borderId="1" xfId="0" applyNumberFormat="1" applyFont="1" applyFill="1" applyBorder="1" applyAlignment="1">
      <alignment horizontal="center" vertical="center"/>
    </xf>
    <xf numFmtId="164" fontId="45" fillId="0" borderId="1" xfId="1" applyNumberFormat="1" applyFont="1" applyFill="1" applyBorder="1"/>
    <xf numFmtId="164" fontId="45" fillId="0" borderId="1" xfId="0" applyNumberFormat="1" applyFont="1" applyFill="1" applyBorder="1"/>
    <xf numFmtId="0" fontId="45" fillId="0" borderId="0" xfId="0" applyFont="1"/>
    <xf numFmtId="164" fontId="45" fillId="0" borderId="0" xfId="1" applyNumberFormat="1" applyFont="1"/>
    <xf numFmtId="0" fontId="29" fillId="2" borderId="9" xfId="0" applyFont="1" applyFill="1" applyBorder="1" applyAlignment="1">
      <alignment vertical="center" textRotation="90"/>
    </xf>
    <xf numFmtId="164" fontId="29" fillId="2" borderId="9" xfId="0" applyNumberFormat="1" applyFont="1" applyFill="1" applyBorder="1" applyAlignment="1">
      <alignment vertical="center"/>
    </xf>
    <xf numFmtId="164" fontId="10" fillId="0" borderId="1" xfId="1" applyNumberFormat="1" applyFont="1" applyFill="1" applyBorder="1"/>
    <xf numFmtId="0" fontId="29" fillId="0" borderId="1" xfId="0" applyFont="1" applyFill="1" applyBorder="1" applyAlignment="1">
      <alignment vertical="center" textRotation="90"/>
    </xf>
    <xf numFmtId="164" fontId="29" fillId="0" borderId="1" xfId="0" applyNumberFormat="1" applyFont="1" applyFill="1" applyBorder="1" applyAlignment="1">
      <alignment vertical="center"/>
    </xf>
    <xf numFmtId="0" fontId="29" fillId="0" borderId="9" xfId="0" applyFont="1" applyFill="1" applyBorder="1" applyAlignment="1">
      <alignment horizontal="center" vertical="center" textRotation="90"/>
    </xf>
    <xf numFmtId="164" fontId="29" fillId="0" borderId="9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/>
    <xf numFmtId="0" fontId="29" fillId="0" borderId="8" xfId="0" applyFont="1" applyFill="1" applyBorder="1" applyAlignment="1">
      <alignment horizontal="center" vertical="center"/>
    </xf>
    <xf numFmtId="164" fontId="29" fillId="0" borderId="8" xfId="0" applyNumberFormat="1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64" fontId="29" fillId="0" borderId="1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/>
    <xf numFmtId="0" fontId="29" fillId="2" borderId="1" xfId="0" applyFont="1" applyFill="1" applyBorder="1" applyAlignment="1">
      <alignment horizontal="center" vertical="center" textRotation="90"/>
    </xf>
    <xf numFmtId="164" fontId="29" fillId="2" borderId="1" xfId="0" applyNumberFormat="1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 textRotation="90"/>
    </xf>
    <xf numFmtId="164" fontId="29" fillId="2" borderId="7" xfId="0" applyNumberFormat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164" fontId="29" fillId="0" borderId="7" xfId="0" applyNumberFormat="1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vertical="center" textRotation="90"/>
    </xf>
    <xf numFmtId="164" fontId="2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 textRotation="90"/>
    </xf>
    <xf numFmtId="164" fontId="29" fillId="2" borderId="9" xfId="0" applyNumberFormat="1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 textRotation="90"/>
    </xf>
    <xf numFmtId="0" fontId="10" fillId="0" borderId="0" xfId="0" applyFont="1" applyAlignment="1">
      <alignment horizontal="right"/>
    </xf>
    <xf numFmtId="0" fontId="55" fillId="0" borderId="1" xfId="0" applyFont="1" applyFill="1" applyBorder="1" applyAlignment="1">
      <alignment vertical="center" textRotation="90"/>
    </xf>
    <xf numFmtId="164" fontId="55" fillId="0" borderId="1" xfId="0" applyNumberFormat="1" applyFont="1" applyFill="1" applyBorder="1" applyAlignment="1">
      <alignment vertical="center"/>
    </xf>
    <xf numFmtId="0" fontId="55" fillId="2" borderId="9" xfId="0" applyFont="1" applyFill="1" applyBorder="1" applyAlignment="1">
      <alignment vertical="center" textRotation="90"/>
    </xf>
    <xf numFmtId="164" fontId="55" fillId="2" borderId="9" xfId="0" applyNumberFormat="1" applyFont="1" applyFill="1" applyBorder="1" applyAlignment="1">
      <alignment vertical="center"/>
    </xf>
    <xf numFmtId="164" fontId="52" fillId="0" borderId="27" xfId="1" applyNumberFormat="1" applyFont="1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0" fontId="58" fillId="7" borderId="0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164" fontId="59" fillId="0" borderId="0" xfId="1" applyNumberFormat="1" applyFont="1" applyAlignment="1">
      <alignment vertical="center"/>
    </xf>
    <xf numFmtId="0" fontId="60" fillId="7" borderId="1" xfId="0" applyFont="1" applyFill="1" applyBorder="1" applyAlignment="1">
      <alignment horizontal="center" vertical="center"/>
    </xf>
    <xf numFmtId="0" fontId="60" fillId="7" borderId="0" xfId="0" applyFont="1" applyFill="1" applyBorder="1" applyAlignment="1">
      <alignment horizontal="center" vertical="center"/>
    </xf>
    <xf numFmtId="0" fontId="61" fillId="0" borderId="0" xfId="0" applyFont="1" applyAlignment="1">
      <alignment vertical="center"/>
    </xf>
    <xf numFmtId="164" fontId="61" fillId="0" borderId="0" xfId="1" applyNumberFormat="1" applyFont="1" applyAlignment="1">
      <alignment vertical="center"/>
    </xf>
    <xf numFmtId="164" fontId="59" fillId="0" borderId="0" xfId="0" applyNumberFormat="1" applyFont="1" applyAlignment="1">
      <alignment vertical="center"/>
    </xf>
    <xf numFmtId="0" fontId="62" fillId="7" borderId="1" xfId="0" applyFont="1" applyFill="1" applyBorder="1" applyAlignment="1">
      <alignment horizontal="center" vertical="center"/>
    </xf>
    <xf numFmtId="0" fontId="62" fillId="7" borderId="0" xfId="0" applyFont="1" applyFill="1" applyBorder="1" applyAlignment="1">
      <alignment horizontal="center" vertical="center"/>
    </xf>
    <xf numFmtId="164" fontId="63" fillId="0" borderId="0" xfId="0" applyNumberFormat="1" applyFont="1" applyAlignment="1">
      <alignment vertical="center"/>
    </xf>
    <xf numFmtId="164" fontId="63" fillId="0" borderId="0" xfId="1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64" fillId="7" borderId="1" xfId="0" applyFont="1" applyFill="1" applyBorder="1" applyAlignment="1">
      <alignment horizontal="center" vertical="center"/>
    </xf>
    <xf numFmtId="0" fontId="64" fillId="7" borderId="0" xfId="0" applyFont="1" applyFill="1" applyBorder="1" applyAlignment="1">
      <alignment horizontal="center" vertical="center"/>
    </xf>
    <xf numFmtId="164" fontId="65" fillId="0" borderId="0" xfId="0" applyNumberFormat="1" applyFont="1" applyAlignment="1">
      <alignment vertical="center"/>
    </xf>
    <xf numFmtId="164" fontId="65" fillId="0" borderId="0" xfId="1" applyNumberFormat="1" applyFont="1" applyAlignment="1">
      <alignment vertical="center"/>
    </xf>
    <xf numFmtId="0" fontId="65" fillId="0" borderId="0" xfId="0" applyFont="1" applyAlignment="1">
      <alignment vertical="center"/>
    </xf>
    <xf numFmtId="164" fontId="58" fillId="7" borderId="0" xfId="0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64" fontId="57" fillId="0" borderId="1" xfId="1" applyNumberFormat="1" applyFont="1" applyBorder="1" applyAlignment="1">
      <alignment horizontal="right" vertical="center"/>
    </xf>
    <xf numFmtId="164" fontId="57" fillId="0" borderId="1" xfId="1" applyNumberFormat="1" applyFont="1" applyBorder="1" applyAlignment="1">
      <alignment horizontal="center" vertical="center"/>
    </xf>
    <xf numFmtId="164" fontId="57" fillId="2" borderId="1" xfId="1" applyNumberFormat="1" applyFont="1" applyFill="1" applyBorder="1" applyAlignment="1">
      <alignment horizontal="center" vertical="center"/>
    </xf>
    <xf numFmtId="164" fontId="45" fillId="0" borderId="1" xfId="1" applyNumberFormat="1" applyFont="1" applyBorder="1" applyAlignment="1">
      <alignment vertical="center"/>
    </xf>
    <xf numFmtId="164" fontId="57" fillId="0" borderId="1" xfId="1" applyNumberFormat="1" applyFont="1" applyBorder="1" applyAlignment="1">
      <alignment vertical="center"/>
    </xf>
    <xf numFmtId="164" fontId="55" fillId="0" borderId="1" xfId="1" applyNumberFormat="1" applyFont="1" applyBorder="1" applyAlignment="1">
      <alignment vertical="center"/>
    </xf>
    <xf numFmtId="164" fontId="45" fillId="10" borderId="1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vertical="center"/>
    </xf>
    <xf numFmtId="164" fontId="28" fillId="0" borderId="1" xfId="1" applyNumberFormat="1" applyFont="1" applyBorder="1" applyAlignment="1">
      <alignment horizontal="right" vertical="center"/>
    </xf>
    <xf numFmtId="164" fontId="28" fillId="0" borderId="1" xfId="1" applyNumberFormat="1" applyFont="1" applyBorder="1" applyAlignment="1">
      <alignment horizontal="center" vertical="center"/>
    </xf>
    <xf numFmtId="164" fontId="28" fillId="2" borderId="1" xfId="1" applyNumberFormat="1" applyFont="1" applyFill="1" applyBorder="1" applyAlignment="1">
      <alignment horizontal="center" vertical="center"/>
    </xf>
    <xf numFmtId="164" fontId="10" fillId="0" borderId="1" xfId="1" applyNumberFormat="1" applyFont="1" applyBorder="1" applyAlignment="1">
      <alignment vertical="center"/>
    </xf>
    <xf numFmtId="164" fontId="28" fillId="0" borderId="1" xfId="1" applyNumberFormat="1" applyFont="1" applyBorder="1" applyAlignment="1">
      <alignment vertical="center"/>
    </xf>
    <xf numFmtId="164" fontId="29" fillId="0" borderId="1" xfId="1" applyNumberFormat="1" applyFont="1" applyBorder="1" applyAlignment="1">
      <alignment vertical="center"/>
    </xf>
    <xf numFmtId="164" fontId="10" fillId="1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vertical="center"/>
    </xf>
    <xf numFmtId="164" fontId="10" fillId="9" borderId="1" xfId="0" applyNumberFormat="1" applyFont="1" applyFill="1" applyBorder="1" applyAlignment="1">
      <alignment vertical="center"/>
    </xf>
    <xf numFmtId="164" fontId="10" fillId="0" borderId="1" xfId="0" applyNumberFormat="1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64" fontId="10" fillId="13" borderId="1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vertical="center"/>
    </xf>
    <xf numFmtId="164" fontId="28" fillId="0" borderId="8" xfId="1" applyNumberFormat="1" applyFont="1" applyFill="1" applyBorder="1" applyAlignment="1">
      <alignment vertical="center"/>
    </xf>
    <xf numFmtId="164" fontId="29" fillId="0" borderId="8" xfId="1" applyNumberFormat="1" applyFont="1" applyFill="1" applyBorder="1" applyAlignment="1">
      <alignment vertical="center"/>
    </xf>
    <xf numFmtId="164" fontId="10" fillId="9" borderId="8" xfId="0" applyNumberFormat="1" applyFont="1" applyFill="1" applyBorder="1" applyAlignment="1">
      <alignment vertical="center"/>
    </xf>
    <xf numFmtId="164" fontId="28" fillId="2" borderId="8" xfId="1" applyNumberFormat="1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vertical="center"/>
    </xf>
    <xf numFmtId="164" fontId="29" fillId="0" borderId="8" xfId="1" applyNumberFormat="1" applyFont="1" applyBorder="1" applyAlignment="1">
      <alignment vertical="center"/>
    </xf>
    <xf numFmtId="164" fontId="10" fillId="13" borderId="8" xfId="0" applyNumberFormat="1" applyFont="1" applyFill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55" fillId="10" borderId="1" xfId="0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vertical="center"/>
    </xf>
    <xf numFmtId="164" fontId="57" fillId="0" borderId="1" xfId="1" applyNumberFormat="1" applyFont="1" applyFill="1" applyBorder="1" applyAlignment="1">
      <alignment horizontal="center" vertical="center"/>
    </xf>
    <xf numFmtId="164" fontId="45" fillId="13" borderId="1" xfId="0" applyNumberFormat="1" applyFont="1" applyFill="1" applyBorder="1" applyAlignment="1">
      <alignment vertical="center"/>
    </xf>
    <xf numFmtId="164" fontId="28" fillId="2" borderId="1" xfId="1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right" vertical="center"/>
    </xf>
    <xf numFmtId="0" fontId="57" fillId="0" borderId="1" xfId="0" applyFont="1" applyFill="1" applyBorder="1" applyAlignment="1">
      <alignment vertical="center"/>
    </xf>
    <xf numFmtId="0" fontId="28" fillId="10" borderId="1" xfId="0" applyFont="1" applyFill="1" applyBorder="1" applyAlignment="1">
      <alignment vertical="center"/>
    </xf>
    <xf numFmtId="165" fontId="28" fillId="0" borderId="1" xfId="1" applyNumberFormat="1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40" fillId="0" borderId="0" xfId="0" applyFont="1"/>
    <xf numFmtId="164" fontId="40" fillId="0" borderId="0" xfId="1" applyNumberFormat="1" applyFont="1"/>
    <xf numFmtId="164" fontId="44" fillId="8" borderId="1" xfId="0" applyNumberFormat="1" applyFont="1" applyFill="1" applyBorder="1" applyAlignment="1">
      <alignment vertical="center"/>
    </xf>
    <xf numFmtId="164" fontId="44" fillId="8" borderId="1" xfId="0" applyNumberFormat="1" applyFont="1" applyFill="1" applyBorder="1"/>
    <xf numFmtId="164" fontId="44" fillId="8" borderId="0" xfId="0" applyNumberFormat="1" applyFont="1" applyFill="1" applyBorder="1"/>
    <xf numFmtId="0" fontId="44" fillId="0" borderId="0" xfId="0" applyFont="1"/>
    <xf numFmtId="164" fontId="44" fillId="0" borderId="0" xfId="1" applyNumberFormat="1" applyFont="1"/>
    <xf numFmtId="164" fontId="40" fillId="7" borderId="1" xfId="0" applyNumberFormat="1" applyFont="1" applyFill="1" applyBorder="1" applyAlignment="1">
      <alignment vertical="center"/>
    </xf>
    <xf numFmtId="164" fontId="40" fillId="7" borderId="1" xfId="0" applyNumberFormat="1" applyFont="1" applyFill="1" applyBorder="1"/>
    <xf numFmtId="164" fontId="40" fillId="7" borderId="0" xfId="0" applyNumberFormat="1" applyFont="1" applyFill="1" applyBorder="1"/>
    <xf numFmtId="164" fontId="40" fillId="0" borderId="0" xfId="0" applyNumberFormat="1" applyFont="1"/>
    <xf numFmtId="0" fontId="27" fillId="0" borderId="1" xfId="0" applyFont="1" applyFill="1" applyBorder="1" applyAlignment="1">
      <alignment horizontal="right" vertical="center"/>
    </xf>
    <xf numFmtId="164" fontId="43" fillId="7" borderId="1" xfId="0" applyNumberFormat="1" applyFont="1" applyFill="1" applyBorder="1" applyAlignment="1">
      <alignment vertical="center"/>
    </xf>
    <xf numFmtId="164" fontId="66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7" fillId="4" borderId="0" xfId="0" applyFont="1" applyFill="1" applyBorder="1" applyAlignment="1">
      <alignment vertical="center"/>
    </xf>
    <xf numFmtId="0" fontId="65" fillId="0" borderId="0" xfId="0" applyFont="1"/>
    <xf numFmtId="164" fontId="65" fillId="0" borderId="0" xfId="1" applyNumberFormat="1" applyFont="1"/>
    <xf numFmtId="0" fontId="67" fillId="19" borderId="4" xfId="0" applyFont="1" applyFill="1" applyBorder="1" applyAlignment="1">
      <alignment vertical="center"/>
    </xf>
    <xf numFmtId="0" fontId="67" fillId="19" borderId="23" xfId="0" applyFont="1" applyFill="1" applyBorder="1" applyAlignment="1">
      <alignment vertical="center"/>
    </xf>
    <xf numFmtId="164" fontId="61" fillId="0" borderId="0" xfId="0" applyNumberFormat="1" applyFont="1" applyAlignment="1">
      <alignment vertical="center"/>
    </xf>
    <xf numFmtId="0" fontId="27" fillId="0" borderId="5" xfId="0" applyFont="1" applyFill="1" applyBorder="1" applyAlignment="1">
      <alignment horizontal="right" vertical="center"/>
    </xf>
    <xf numFmtId="0" fontId="27" fillId="0" borderId="26" xfId="0" applyFont="1" applyFill="1" applyBorder="1" applyAlignment="1">
      <alignment horizontal="right" vertical="center"/>
    </xf>
    <xf numFmtId="0" fontId="27" fillId="0" borderId="6" xfId="0" applyFont="1" applyFill="1" applyBorder="1" applyAlignment="1">
      <alignment horizontal="right" vertical="center"/>
    </xf>
    <xf numFmtId="0" fontId="58" fillId="7" borderId="5" xfId="0" applyFont="1" applyFill="1" applyBorder="1" applyAlignment="1">
      <alignment horizontal="center" vertical="center"/>
    </xf>
    <xf numFmtId="0" fontId="58" fillId="7" borderId="26" xfId="0" applyFont="1" applyFill="1" applyBorder="1" applyAlignment="1">
      <alignment horizontal="center" vertical="center"/>
    </xf>
    <xf numFmtId="0" fontId="58" fillId="7" borderId="6" xfId="0" applyFont="1" applyFill="1" applyBorder="1" applyAlignment="1">
      <alignment horizontal="center" vertical="center"/>
    </xf>
    <xf numFmtId="0" fontId="60" fillId="7" borderId="5" xfId="0" applyFont="1" applyFill="1" applyBorder="1" applyAlignment="1">
      <alignment horizontal="center" vertical="center"/>
    </xf>
    <xf numFmtId="0" fontId="60" fillId="7" borderId="26" xfId="0" applyFont="1" applyFill="1" applyBorder="1" applyAlignment="1">
      <alignment horizontal="center" vertical="center"/>
    </xf>
    <xf numFmtId="0" fontId="60" fillId="7" borderId="6" xfId="0" applyFont="1" applyFill="1" applyBorder="1" applyAlignment="1">
      <alignment horizontal="center" vertical="center"/>
    </xf>
    <xf numFmtId="0" fontId="64" fillId="7" borderId="5" xfId="0" applyFont="1" applyFill="1" applyBorder="1" applyAlignment="1">
      <alignment horizontal="center" vertical="center"/>
    </xf>
    <xf numFmtId="0" fontId="64" fillId="7" borderId="26" xfId="0" applyFont="1" applyFill="1" applyBorder="1" applyAlignment="1">
      <alignment horizontal="center" vertical="center"/>
    </xf>
    <xf numFmtId="0" fontId="64" fillId="7" borderId="6" xfId="0" applyFont="1" applyFill="1" applyBorder="1" applyAlignment="1">
      <alignment horizontal="center" vertical="center"/>
    </xf>
    <xf numFmtId="0" fontId="66" fillId="0" borderId="5" xfId="0" applyFont="1" applyFill="1" applyBorder="1" applyAlignment="1">
      <alignment horizontal="right" vertical="center"/>
    </xf>
    <xf numFmtId="0" fontId="66" fillId="0" borderId="26" xfId="0" applyFont="1" applyFill="1" applyBorder="1" applyAlignment="1">
      <alignment horizontal="right" vertical="center"/>
    </xf>
    <xf numFmtId="0" fontId="66" fillId="0" borderId="6" xfId="0" applyFont="1" applyFill="1" applyBorder="1" applyAlignment="1">
      <alignment horizontal="right" vertical="center"/>
    </xf>
    <xf numFmtId="164" fontId="43" fillId="23" borderId="3" xfId="1" applyNumberFormat="1" applyFont="1" applyFill="1" applyBorder="1" applyAlignment="1">
      <alignment horizontal="center"/>
    </xf>
    <xf numFmtId="164" fontId="43" fillId="23" borderId="2" xfId="1" applyNumberFormat="1" applyFont="1" applyFill="1" applyBorder="1" applyAlignment="1">
      <alignment horizontal="center"/>
    </xf>
    <xf numFmtId="0" fontId="67" fillId="19" borderId="2" xfId="0" applyFont="1" applyFill="1" applyBorder="1" applyAlignment="1">
      <alignment horizontal="center" vertical="center"/>
    </xf>
    <xf numFmtId="0" fontId="67" fillId="19" borderId="22" xfId="0" applyFont="1" applyFill="1" applyBorder="1" applyAlignment="1">
      <alignment horizontal="center" vertical="center"/>
    </xf>
    <xf numFmtId="0" fontId="67" fillId="19" borderId="3" xfId="0" applyFont="1" applyFill="1" applyBorder="1" applyAlignment="1">
      <alignment horizontal="right" vertical="center"/>
    </xf>
    <xf numFmtId="0" fontId="67" fillId="19" borderId="2" xfId="0" applyFont="1" applyFill="1" applyBorder="1" applyAlignment="1">
      <alignment horizontal="right" vertical="center"/>
    </xf>
    <xf numFmtId="0" fontId="67" fillId="19" borderId="21" xfId="0" applyFont="1" applyFill="1" applyBorder="1" applyAlignment="1">
      <alignment horizontal="right" vertical="center"/>
    </xf>
    <xf numFmtId="0" fontId="67" fillId="19" borderId="22" xfId="0" applyFont="1" applyFill="1" applyBorder="1" applyAlignment="1">
      <alignment horizontal="right" vertical="center"/>
    </xf>
    <xf numFmtId="0" fontId="29" fillId="0" borderId="7" xfId="0" applyFont="1" applyFill="1" applyBorder="1" applyAlignment="1">
      <alignment horizontal="center" vertical="center" textRotation="90"/>
    </xf>
    <xf numFmtId="0" fontId="29" fillId="0" borderId="9" xfId="0" applyFont="1" applyFill="1" applyBorder="1" applyAlignment="1">
      <alignment horizontal="center" vertical="center" textRotation="90"/>
    </xf>
    <xf numFmtId="0" fontId="29" fillId="0" borderId="8" xfId="0" applyFont="1" applyFill="1" applyBorder="1" applyAlignment="1">
      <alignment horizontal="center" vertical="center" textRotation="90"/>
    </xf>
    <xf numFmtId="164" fontId="29" fillId="0" borderId="7" xfId="1" applyNumberFormat="1" applyFont="1" applyFill="1" applyBorder="1" applyAlignment="1">
      <alignment horizontal="center" vertical="center"/>
    </xf>
    <xf numFmtId="164" fontId="29" fillId="0" borderId="9" xfId="1" applyNumberFormat="1" applyFont="1" applyFill="1" applyBorder="1" applyAlignment="1">
      <alignment horizontal="center" vertical="center"/>
    </xf>
    <xf numFmtId="164" fontId="29" fillId="0" borderId="8" xfId="1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right" vertical="center"/>
    </xf>
    <xf numFmtId="0" fontId="41" fillId="0" borderId="26" xfId="0" applyFont="1" applyFill="1" applyBorder="1" applyAlignment="1">
      <alignment horizontal="right" vertical="center"/>
    </xf>
    <xf numFmtId="0" fontId="41" fillId="0" borderId="6" xfId="0" applyFont="1" applyFill="1" applyBorder="1" applyAlignment="1">
      <alignment horizontal="right" vertical="center"/>
    </xf>
    <xf numFmtId="0" fontId="62" fillId="7" borderId="5" xfId="0" applyFont="1" applyFill="1" applyBorder="1" applyAlignment="1">
      <alignment horizontal="center" vertical="center"/>
    </xf>
    <xf numFmtId="0" fontId="62" fillId="7" borderId="26" xfId="0" applyFont="1" applyFill="1" applyBorder="1" applyAlignment="1">
      <alignment horizontal="center" vertical="center"/>
    </xf>
    <xf numFmtId="0" fontId="62" fillId="7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17" fillId="20" borderId="12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7" fillId="13" borderId="10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7" fillId="14" borderId="12" xfId="0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11" xfId="0" applyFont="1" applyFill="1" applyBorder="1" applyAlignment="1">
      <alignment horizontal="center" vertical="center"/>
    </xf>
    <xf numFmtId="0" fontId="17" fillId="15" borderId="12" xfId="0" applyFont="1" applyFill="1" applyBorder="1" applyAlignment="1">
      <alignment horizontal="center" vertical="center"/>
    </xf>
    <xf numFmtId="0" fontId="17" fillId="16" borderId="10" xfId="0" applyFont="1" applyFill="1" applyBorder="1" applyAlignment="1">
      <alignment horizontal="center" vertical="center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0" fontId="17" fillId="8" borderId="14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17" fillId="10" borderId="14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15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7" borderId="11" xfId="0" applyFont="1" applyFill="1" applyBorder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8" borderId="14" xfId="0" applyFont="1" applyFill="1" applyBorder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8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17" fillId="0" borderId="10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11" borderId="10" xfId="0" applyFont="1" applyFill="1" applyBorder="1" applyAlignment="1">
      <alignment horizontal="center" vertical="center"/>
    </xf>
    <xf numFmtId="0" fontId="17" fillId="11" borderId="11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center" vertical="center" wrapText="1"/>
    </xf>
    <xf numFmtId="17" fontId="35" fillId="0" borderId="22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4" fillId="0" borderId="1" xfId="0" applyFont="1" applyBorder="1" applyAlignment="1">
      <alignment horizontal="right"/>
    </xf>
    <xf numFmtId="17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2"/>
  <sheetViews>
    <sheetView view="pageBreakPreview" zoomScaleNormal="90" zoomScaleSheetLayoutView="100" workbookViewId="0">
      <pane ySplit="3" topLeftCell="A19" activePane="bottomLeft" state="frozen"/>
      <selection pane="bottomLeft" activeCell="J72" sqref="J72"/>
    </sheetView>
  </sheetViews>
  <sheetFormatPr defaultRowHeight="12.75" x14ac:dyDescent="0.2"/>
  <cols>
    <col min="1" max="1" width="3.140625" style="389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1" style="2" customWidth="1"/>
    <col min="11" max="12" width="12" style="2" customWidth="1"/>
    <col min="13" max="13" width="10.7109375" style="2" customWidth="1"/>
    <col min="14" max="14" width="10" style="3" customWidth="1"/>
    <col min="15" max="15" width="9.7109375" style="2" customWidth="1"/>
    <col min="16" max="16" width="11.5703125" style="3" customWidth="1"/>
    <col min="17" max="17" width="17" customWidth="1"/>
    <col min="18" max="19" width="14.7109375" hidden="1" customWidth="1"/>
    <col min="20" max="20" width="18.28515625" style="14" customWidth="1"/>
    <col min="21" max="21" width="13.28515625" bestFit="1" customWidth="1"/>
    <col min="22" max="22" width="15.28515625" style="2" customWidth="1"/>
    <col min="23" max="23" width="16.140625" bestFit="1" customWidth="1"/>
    <col min="24" max="24" width="13.140625" bestFit="1" customWidth="1"/>
    <col min="25" max="25" width="9.85546875" bestFit="1" customWidth="1"/>
    <col min="26" max="26" width="11.5703125" bestFit="1" customWidth="1"/>
  </cols>
  <sheetData>
    <row r="1" spans="1:25" s="391" customFormat="1" ht="12.75" customHeight="1" x14ac:dyDescent="0.4">
      <c r="A1" s="415" t="s">
        <v>95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3" t="str">
        <f>'Salary Record'!J1</f>
        <v>March</v>
      </c>
      <c r="O1" s="413"/>
      <c r="P1" s="413">
        <f>'Salary Record'!K1</f>
        <v>2021</v>
      </c>
      <c r="Q1" s="393"/>
      <c r="R1" s="390"/>
      <c r="S1" s="390"/>
      <c r="T1" s="390"/>
      <c r="V1" s="392"/>
    </row>
    <row r="2" spans="1:25" s="391" customFormat="1" ht="15.6" customHeight="1" x14ac:dyDescent="0.4">
      <c r="A2" s="417"/>
      <c r="B2" s="418"/>
      <c r="C2" s="418"/>
      <c r="D2" s="418"/>
      <c r="E2" s="418"/>
      <c r="F2" s="418"/>
      <c r="G2" s="418"/>
      <c r="H2" s="418"/>
      <c r="I2" s="418"/>
      <c r="J2" s="418"/>
      <c r="K2" s="418"/>
      <c r="L2" s="418"/>
      <c r="M2" s="418"/>
      <c r="N2" s="414"/>
      <c r="O2" s="414"/>
      <c r="P2" s="414"/>
      <c r="Q2" s="394"/>
      <c r="R2" s="390"/>
      <c r="S2" s="390"/>
      <c r="T2" s="390"/>
      <c r="V2" s="392"/>
    </row>
    <row r="3" spans="1:25" ht="39.75" customHeight="1" x14ac:dyDescent="0.2">
      <c r="A3" s="6"/>
      <c r="B3" s="7"/>
      <c r="C3" s="7"/>
      <c r="D3" s="7"/>
      <c r="E3" s="25" t="s">
        <v>32</v>
      </c>
      <c r="F3" s="27" t="s">
        <v>42</v>
      </c>
      <c r="G3" s="25" t="s">
        <v>43</v>
      </c>
      <c r="H3" s="25" t="s">
        <v>28</v>
      </c>
      <c r="I3" s="25" t="s">
        <v>29</v>
      </c>
      <c r="J3" s="25" t="s">
        <v>30</v>
      </c>
      <c r="K3" s="25" t="s">
        <v>31</v>
      </c>
      <c r="L3" s="25" t="s">
        <v>19</v>
      </c>
      <c r="M3" s="25" t="s">
        <v>23</v>
      </c>
      <c r="N3" s="25" t="s">
        <v>22</v>
      </c>
      <c r="O3" s="26" t="s">
        <v>24</v>
      </c>
      <c r="P3" s="25" t="s">
        <v>25</v>
      </c>
      <c r="Q3" s="25" t="s">
        <v>68</v>
      </c>
      <c r="R3" s="25" t="s">
        <v>162</v>
      </c>
      <c r="S3" s="25" t="s">
        <v>68</v>
      </c>
      <c r="T3" s="166"/>
    </row>
    <row r="4" spans="1:25" s="249" customFormat="1" ht="15.75" x14ac:dyDescent="0.2">
      <c r="A4" s="381">
        <v>1</v>
      </c>
      <c r="B4" s="327" t="s">
        <v>10</v>
      </c>
      <c r="C4" s="353"/>
      <c r="D4" s="288">
        <f>E4</f>
        <v>0</v>
      </c>
      <c r="E4" s="330">
        <v>0</v>
      </c>
      <c r="F4" s="247"/>
      <c r="G4" s="330"/>
      <c r="H4" s="330"/>
      <c r="I4" s="330"/>
      <c r="J4" s="330"/>
      <c r="K4" s="330"/>
      <c r="L4" s="332"/>
      <c r="M4" s="332"/>
      <c r="N4" s="333"/>
      <c r="O4" s="332"/>
      <c r="P4" s="333"/>
      <c r="Q4" s="342"/>
      <c r="R4" s="193">
        <v>0</v>
      </c>
      <c r="S4" s="193"/>
      <c r="T4" s="248"/>
      <c r="V4" s="250"/>
    </row>
    <row r="5" spans="1:25" s="249" customFormat="1" ht="15.75" x14ac:dyDescent="0.2">
      <c r="A5" s="382">
        <v>2</v>
      </c>
      <c r="B5" s="327" t="s">
        <v>3</v>
      </c>
      <c r="C5" s="327"/>
      <c r="D5" s="271">
        <f>E5</f>
        <v>0</v>
      </c>
      <c r="E5" s="336">
        <v>0</v>
      </c>
      <c r="F5" s="336"/>
      <c r="G5" s="336"/>
      <c r="H5" s="336"/>
      <c r="I5" s="336"/>
      <c r="J5" s="336"/>
      <c r="K5" s="336"/>
      <c r="L5" s="131"/>
      <c r="M5" s="131"/>
      <c r="N5" s="354"/>
      <c r="O5" s="131"/>
      <c r="P5" s="354"/>
      <c r="Q5" s="339">
        <f>'Salary Record'!K16</f>
        <v>0</v>
      </c>
      <c r="R5" s="193">
        <v>0</v>
      </c>
      <c r="S5" s="193"/>
      <c r="T5" s="248"/>
      <c r="V5" s="250"/>
    </row>
    <row r="6" spans="1:25" ht="23.25" x14ac:dyDescent="0.25">
      <c r="A6" s="399" t="s">
        <v>110</v>
      </c>
      <c r="B6" s="400"/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0"/>
      <c r="O6" s="400"/>
      <c r="P6" s="400"/>
      <c r="Q6" s="401"/>
      <c r="R6" s="189"/>
      <c r="S6" s="189"/>
      <c r="T6" s="168"/>
    </row>
    <row r="7" spans="1:25" s="249" customFormat="1" ht="15.75" x14ac:dyDescent="0.2">
      <c r="A7" s="381">
        <v>1</v>
      </c>
      <c r="B7" s="327" t="s">
        <v>21</v>
      </c>
      <c r="C7" s="419" t="s">
        <v>41</v>
      </c>
      <c r="D7" s="422">
        <f>SUM(Q7:Q10)</f>
        <v>0</v>
      </c>
      <c r="E7" s="131">
        <v>10000</v>
      </c>
      <c r="F7" s="131"/>
      <c r="G7" s="336"/>
      <c r="H7" s="131"/>
      <c r="I7" s="131"/>
      <c r="J7" s="131"/>
      <c r="K7" s="131"/>
      <c r="L7" s="332"/>
      <c r="M7" s="332"/>
      <c r="N7" s="333"/>
      <c r="O7" s="332"/>
      <c r="P7" s="333"/>
      <c r="Q7" s="342">
        <f>'Salary Record'!K80</f>
        <v>0</v>
      </c>
      <c r="R7" s="193"/>
      <c r="S7" s="193"/>
      <c r="T7" s="248"/>
      <c r="U7" s="251">
        <f>Q5+Q14+Q53+Q55+Q60</f>
        <v>190322.58064516127</v>
      </c>
      <c r="V7" s="250"/>
    </row>
    <row r="8" spans="1:25" s="249" customFormat="1" ht="15.75" x14ac:dyDescent="0.2">
      <c r="A8" s="382">
        <v>2</v>
      </c>
      <c r="B8" s="327" t="str">
        <f>'Salary Record'!C137</f>
        <v>Ghulam Nabi Driver</v>
      </c>
      <c r="C8" s="420"/>
      <c r="D8" s="423"/>
      <c r="E8" s="131">
        <f>'Salary Record'!K136</f>
        <v>20000</v>
      </c>
      <c r="F8" s="131">
        <f>'Salary Record'!C142</f>
        <v>0</v>
      </c>
      <c r="G8" s="336">
        <f>'Salary Record'!C143</f>
        <v>0</v>
      </c>
      <c r="H8" s="131">
        <f>'Salary Record'!I141</f>
        <v>0</v>
      </c>
      <c r="I8" s="131">
        <f>'Salary Record'!I140</f>
        <v>31</v>
      </c>
      <c r="J8" s="330">
        <f>'Salary Record'!K141</f>
        <v>0</v>
      </c>
      <c r="K8" s="330">
        <f>'Salary Record'!K142</f>
        <v>20000</v>
      </c>
      <c r="L8" s="331">
        <f>'Salary Record'!G140</f>
        <v>0</v>
      </c>
      <c r="M8" s="332">
        <f>'Salary Record'!G141</f>
        <v>0</v>
      </c>
      <c r="N8" s="333">
        <f>'Salary Record'!G142</f>
        <v>0</v>
      </c>
      <c r="O8" s="332">
        <f>'Salary Record'!G143</f>
        <v>0</v>
      </c>
      <c r="P8" s="333">
        <f>'Salary Record'!G144</f>
        <v>0</v>
      </c>
      <c r="Q8" s="342">
        <f>'Salary Record'!K144</f>
        <v>0</v>
      </c>
      <c r="R8" s="193"/>
      <c r="S8" s="193"/>
      <c r="T8" s="248"/>
      <c r="U8" s="251"/>
      <c r="V8" s="250"/>
    </row>
    <row r="9" spans="1:25" s="249" customFormat="1" ht="15.75" x14ac:dyDescent="0.2">
      <c r="A9" s="381">
        <v>3</v>
      </c>
      <c r="B9" s="327" t="s">
        <v>33</v>
      </c>
      <c r="C9" s="420"/>
      <c r="D9" s="423"/>
      <c r="E9" s="131">
        <v>15000</v>
      </c>
      <c r="F9" s="131"/>
      <c r="G9" s="336"/>
      <c r="H9" s="131"/>
      <c r="I9" s="131"/>
      <c r="J9" s="131"/>
      <c r="K9" s="131"/>
      <c r="L9" s="332"/>
      <c r="M9" s="332"/>
      <c r="N9" s="333"/>
      <c r="O9" s="332"/>
      <c r="P9" s="333"/>
      <c r="Q9" s="342">
        <f>'Salary Record'!K96</f>
        <v>0</v>
      </c>
      <c r="R9" s="193"/>
      <c r="S9" s="193"/>
      <c r="T9" s="248"/>
      <c r="V9" s="250"/>
    </row>
    <row r="10" spans="1:25" s="249" customFormat="1" ht="15.75" x14ac:dyDescent="0.2">
      <c r="A10" s="382">
        <v>4</v>
      </c>
      <c r="B10" s="327" t="s">
        <v>8</v>
      </c>
      <c r="C10" s="421"/>
      <c r="D10" s="424"/>
      <c r="E10" s="131">
        <v>15000</v>
      </c>
      <c r="F10" s="131"/>
      <c r="G10" s="336"/>
      <c r="H10" s="131"/>
      <c r="I10" s="131"/>
      <c r="J10" s="131"/>
      <c r="K10" s="131"/>
      <c r="L10" s="332"/>
      <c r="M10" s="332"/>
      <c r="N10" s="333"/>
      <c r="O10" s="332"/>
      <c r="P10" s="333"/>
      <c r="Q10" s="342">
        <f>'Salary Record'!K112</f>
        <v>0</v>
      </c>
      <c r="R10" s="193"/>
      <c r="S10" s="193"/>
      <c r="T10" s="248"/>
      <c r="V10" s="252">
        <f>Q4+Q18+Q22+U39+Q46+Q53+Q55+Q63</f>
        <v>428141.12903225806</v>
      </c>
    </row>
    <row r="11" spans="1:25" s="372" customFormat="1" ht="21" x14ac:dyDescent="0.3">
      <c r="A11" s="425" t="s">
        <v>2</v>
      </c>
      <c r="B11" s="426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  <c r="P11" s="427"/>
      <c r="Q11" s="369">
        <f>SUM(Q7:Q10)</f>
        <v>0</v>
      </c>
      <c r="R11" s="370">
        <f t="shared" ref="R11:S11" si="0">SUM(R7:R10)</f>
        <v>0</v>
      </c>
      <c r="S11" s="370">
        <f t="shared" si="0"/>
        <v>0</v>
      </c>
      <c r="T11" s="371"/>
      <c r="V11" s="373"/>
    </row>
    <row r="12" spans="1:25" s="305" customFormat="1" ht="21" customHeight="1" x14ac:dyDescent="0.2">
      <c r="A12" s="402" t="s">
        <v>111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3"/>
      <c r="N12" s="403"/>
      <c r="O12" s="403"/>
      <c r="P12" s="403"/>
      <c r="Q12" s="404"/>
      <c r="R12" s="303"/>
      <c r="S12" s="303"/>
      <c r="T12" s="304"/>
      <c r="V12" s="306"/>
    </row>
    <row r="13" spans="1:25" s="249" customFormat="1" ht="21" customHeight="1" x14ac:dyDescent="0.2">
      <c r="A13" s="382">
        <v>1</v>
      </c>
      <c r="B13" s="327" t="s">
        <v>16</v>
      </c>
      <c r="C13" s="253"/>
      <c r="D13" s="254"/>
      <c r="E13" s="131">
        <f>'Salary Record'!K153</f>
        <v>35000</v>
      </c>
      <c r="F13" s="131">
        <f>'Salary Record'!C159</f>
        <v>31</v>
      </c>
      <c r="G13" s="336">
        <f>'Salary Record'!C160</f>
        <v>0</v>
      </c>
      <c r="H13" s="131">
        <f>'Salary Record'!I158</f>
        <v>0</v>
      </c>
      <c r="I13" s="131">
        <f>'Salary Record'!I157</f>
        <v>31</v>
      </c>
      <c r="J13" s="330">
        <f>'Salary Record'!K158</f>
        <v>0</v>
      </c>
      <c r="K13" s="131">
        <f>'Salary Record'!K159</f>
        <v>35000</v>
      </c>
      <c r="L13" s="331">
        <f>'Salary Record'!G157</f>
        <v>0</v>
      </c>
      <c r="M13" s="331">
        <f>'Salary Record'!G158</f>
        <v>0</v>
      </c>
      <c r="N13" s="331">
        <f>'Salary Record'!G159</f>
        <v>0</v>
      </c>
      <c r="O13" s="331">
        <f>'Salary Record'!G160</f>
        <v>0</v>
      </c>
      <c r="P13" s="331">
        <f>'Salary Record'!G161</f>
        <v>0</v>
      </c>
      <c r="Q13" s="342">
        <f>'Salary Record'!K161</f>
        <v>35000</v>
      </c>
      <c r="R13" s="193"/>
      <c r="S13" s="193"/>
      <c r="T13" s="248"/>
      <c r="U13" s="251"/>
      <c r="V13" s="250"/>
    </row>
    <row r="14" spans="1:25" s="249" customFormat="1" ht="21" customHeight="1" x14ac:dyDescent="0.2">
      <c r="A14" s="381">
        <v>2</v>
      </c>
      <c r="B14" s="327" t="s">
        <v>20</v>
      </c>
      <c r="C14" s="255" t="s">
        <v>39</v>
      </c>
      <c r="D14" s="256">
        <f>SUM(Q14:Q38)</f>
        <v>923725.48387096776</v>
      </c>
      <c r="E14" s="131">
        <f>'Salary Record'!K40</f>
        <v>40000</v>
      </c>
      <c r="F14" s="131">
        <f>'Salary Record'!C46</f>
        <v>30</v>
      </c>
      <c r="G14" s="131">
        <f>'Salary Record'!C47</f>
        <v>1</v>
      </c>
      <c r="H14" s="330">
        <f>'Salary Record'!I45</f>
        <v>0</v>
      </c>
      <c r="I14" s="131">
        <f>'Salary Record'!I44</f>
        <v>31</v>
      </c>
      <c r="J14" s="330">
        <f>'Salary Record'!K45</f>
        <v>0</v>
      </c>
      <c r="K14" s="131">
        <f>'Salary Record'!K46</f>
        <v>40000</v>
      </c>
      <c r="L14" s="331">
        <f>'Salary Record'!U40</f>
        <v>0</v>
      </c>
      <c r="M14" s="332">
        <f>'Salary Record'!V40</f>
        <v>0</v>
      </c>
      <c r="N14" s="333">
        <f>'Salary Record'!W40</f>
        <v>0</v>
      </c>
      <c r="O14" s="333">
        <f>'Salary Record'!X40</f>
        <v>0</v>
      </c>
      <c r="P14" s="333">
        <f>'Salary Record'!Y40</f>
        <v>0</v>
      </c>
      <c r="Q14" s="342">
        <f>'Salary Record'!K48</f>
        <v>40000</v>
      </c>
      <c r="R14" s="193"/>
      <c r="S14" s="193"/>
      <c r="T14" s="248"/>
      <c r="U14" s="251"/>
      <c r="V14" s="250"/>
    </row>
    <row r="15" spans="1:25" s="258" customFormat="1" ht="21" customHeight="1" x14ac:dyDescent="0.2">
      <c r="A15" s="381">
        <v>3</v>
      </c>
      <c r="B15" s="327" t="str">
        <f>'Salary Record'!C186</f>
        <v>Owais Qadri</v>
      </c>
      <c r="C15" s="253"/>
      <c r="D15" s="254"/>
      <c r="E15" s="131">
        <f>'Salary Record'!K185</f>
        <v>25000</v>
      </c>
      <c r="F15" s="131">
        <f>'Salary Record'!C191</f>
        <v>29</v>
      </c>
      <c r="G15" s="336">
        <f>'Salary Record'!C192</f>
        <v>2</v>
      </c>
      <c r="H15" s="131">
        <f>'Salary Record'!I190</f>
        <v>0</v>
      </c>
      <c r="I15" s="131">
        <f>'Salary Record'!I189</f>
        <v>29</v>
      </c>
      <c r="J15" s="344">
        <f>'Salary Record'!K190</f>
        <v>0</v>
      </c>
      <c r="K15" s="344">
        <f>'Salary Record'!K191</f>
        <v>23387.096774193549</v>
      </c>
      <c r="L15" s="345">
        <f>'Salary Record'!G189</f>
        <v>0</v>
      </c>
      <c r="M15" s="346">
        <f>'Salary Record'!G190</f>
        <v>0</v>
      </c>
      <c r="N15" s="347">
        <f>'Salary Record'!G191</f>
        <v>0</v>
      </c>
      <c r="O15" s="346">
        <f>'Salary Record'!G192</f>
        <v>0</v>
      </c>
      <c r="P15" s="347">
        <f>'Salary Record'!G193</f>
        <v>0</v>
      </c>
      <c r="Q15" s="348">
        <f>'Salary Record'!K193</f>
        <v>23387.096774193549</v>
      </c>
      <c r="R15" s="193">
        <v>22000</v>
      </c>
      <c r="S15" s="193">
        <f>Q15-R15</f>
        <v>1387.0967741935492</v>
      </c>
      <c r="T15" s="248" t="s">
        <v>234</v>
      </c>
      <c r="U15" s="251"/>
      <c r="V15" s="257"/>
      <c r="Y15" s="258">
        <f>X15*W15</f>
        <v>0</v>
      </c>
    </row>
    <row r="16" spans="1:25" s="249" customFormat="1" ht="21" customHeight="1" x14ac:dyDescent="0.2">
      <c r="A16" s="382">
        <v>4</v>
      </c>
      <c r="B16" s="327" t="str">
        <f>'Salary Record'!C57</f>
        <v>Mossi</v>
      </c>
      <c r="C16" s="259"/>
      <c r="D16" s="260"/>
      <c r="E16" s="131">
        <f>'Salary Record'!K56</f>
        <v>4000</v>
      </c>
      <c r="F16" s="131">
        <f>'Salary Record'!C62</f>
        <v>0</v>
      </c>
      <c r="G16" s="336">
        <f>'Salary Record'!C63</f>
        <v>0</v>
      </c>
      <c r="H16" s="131"/>
      <c r="I16" s="131">
        <f>'Salary Record'!I60</f>
        <v>0</v>
      </c>
      <c r="J16" s="131"/>
      <c r="K16" s="131">
        <f>'Salary Record'!K62</f>
        <v>4000</v>
      </c>
      <c r="L16" s="332">
        <f>'Salary Record'!G60</f>
        <v>0</v>
      </c>
      <c r="M16" s="332">
        <f>'Salary Record'!G61</f>
        <v>0</v>
      </c>
      <c r="N16" s="333" t="str">
        <f>'Salary Record'!G62</f>
        <v/>
      </c>
      <c r="O16" s="332">
        <f>'Salary Record'!G63</f>
        <v>0</v>
      </c>
      <c r="P16" s="333" t="str">
        <f>'Salary Record'!G64</f>
        <v/>
      </c>
      <c r="Q16" s="342">
        <f>'Salary Record'!K64</f>
        <v>4000</v>
      </c>
      <c r="R16" s="193"/>
      <c r="S16" s="193"/>
      <c r="T16" s="248"/>
      <c r="V16" s="250"/>
    </row>
    <row r="17" spans="1:24" s="249" customFormat="1" ht="21" customHeight="1" x14ac:dyDescent="0.2">
      <c r="A17" s="381">
        <v>5</v>
      </c>
      <c r="B17" s="327" t="str">
        <f>'Salary Record'!C122</f>
        <v>Bakhti</v>
      </c>
      <c r="C17" s="253"/>
      <c r="D17" s="254"/>
      <c r="E17" s="131">
        <f>'Salary Record'!K121</f>
        <v>16000</v>
      </c>
      <c r="F17" s="131">
        <f>'Salary Record'!C127</f>
        <v>0</v>
      </c>
      <c r="G17" s="336">
        <f>'Salary Record'!C128</f>
        <v>0</v>
      </c>
      <c r="H17" s="131">
        <f>'Salary Record'!I126</f>
        <v>0</v>
      </c>
      <c r="I17" s="131">
        <f>'Salary Record'!I125</f>
        <v>31</v>
      </c>
      <c r="J17" s="349">
        <f>'Salary Record'!K126</f>
        <v>0</v>
      </c>
      <c r="K17" s="349">
        <f>'Salary Record'!K127</f>
        <v>16000</v>
      </c>
      <c r="L17" s="350">
        <f>'Salary Record'!G125</f>
        <v>13000</v>
      </c>
      <c r="M17" s="350">
        <f>'Salary Record'!G126</f>
        <v>0</v>
      </c>
      <c r="N17" s="351">
        <f>'Salary Record'!G127</f>
        <v>13000</v>
      </c>
      <c r="O17" s="350">
        <f>'Salary Record'!G128</f>
        <v>1000</v>
      </c>
      <c r="P17" s="351">
        <f>'Salary Record'!G129</f>
        <v>12000</v>
      </c>
      <c r="Q17" s="352">
        <f>'Salary Record'!K129</f>
        <v>15000</v>
      </c>
      <c r="R17" s="193"/>
      <c r="S17" s="193"/>
      <c r="T17" s="248"/>
      <c r="U17" s="251"/>
      <c r="V17" s="250"/>
    </row>
    <row r="18" spans="1:24" s="367" customFormat="1" ht="21" customHeight="1" x14ac:dyDescent="0.25">
      <c r="A18" s="396" t="s">
        <v>2</v>
      </c>
      <c r="B18" s="397"/>
      <c r="C18" s="397"/>
      <c r="D18" s="397"/>
      <c r="E18" s="397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398"/>
      <c r="Q18" s="374">
        <f>SUM(Q13:Q17)</f>
        <v>117387.09677419355</v>
      </c>
      <c r="R18" s="375">
        <f>SUM(R13:R17)</f>
        <v>22000</v>
      </c>
      <c r="S18" s="375">
        <f>SUM(S13:S17)</f>
        <v>1387.0967741935492</v>
      </c>
      <c r="T18" s="376"/>
      <c r="V18" s="368"/>
    </row>
    <row r="19" spans="1:24" s="301" customFormat="1" ht="21" customHeight="1" x14ac:dyDescent="0.2">
      <c r="A19" s="399" t="s">
        <v>121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1"/>
      <c r="R19" s="299"/>
      <c r="S19" s="299"/>
      <c r="T19" s="300"/>
      <c r="U19" s="307"/>
      <c r="V19" s="302">
        <f>Q22+Q27+Q61+Q63+27200</f>
        <v>317629.67741935485</v>
      </c>
    </row>
    <row r="20" spans="1:24" s="265" customFormat="1" ht="21" customHeight="1" x14ac:dyDescent="0.2">
      <c r="A20" s="382">
        <v>1</v>
      </c>
      <c r="B20" s="355" t="str">
        <f>'Salary Record'!C1356</f>
        <v>Khizer Mujeeb</v>
      </c>
      <c r="C20" s="261"/>
      <c r="D20" s="262"/>
      <c r="E20" s="356">
        <f>'Salary Record'!K1355</f>
        <v>16500</v>
      </c>
      <c r="F20" s="356">
        <f>'Salary Record'!C1361</f>
        <v>31</v>
      </c>
      <c r="G20" s="357">
        <f>'Salary Record'!C1362</f>
        <v>0</v>
      </c>
      <c r="H20" s="356">
        <f>'Salary Record'!I1360</f>
        <v>0</v>
      </c>
      <c r="I20" s="356">
        <f>'Salary Record'!I1359</f>
        <v>31</v>
      </c>
      <c r="J20" s="322">
        <f>'Salary Record'!K1360</f>
        <v>0</v>
      </c>
      <c r="K20" s="356">
        <f>'Salary Record'!K1361</f>
        <v>16500</v>
      </c>
      <c r="L20" s="323">
        <f>'Salary Record'!G1359</f>
        <v>0</v>
      </c>
      <c r="M20" s="324">
        <f>'Salary Record'!G1360</f>
        <v>0</v>
      </c>
      <c r="N20" s="325">
        <f>'Salary Record'!G1361</f>
        <v>0</v>
      </c>
      <c r="O20" s="324">
        <f>'Salary Record'!G1362</f>
        <v>0</v>
      </c>
      <c r="P20" s="325">
        <f>'Salary Record'!G1363</f>
        <v>0</v>
      </c>
      <c r="Q20" s="358">
        <f>'Salary Record'!K1363</f>
        <v>16500</v>
      </c>
      <c r="R20" s="263"/>
      <c r="S20" s="264">
        <f>Q20-R20</f>
        <v>16500</v>
      </c>
      <c r="T20" s="248" t="s">
        <v>211</v>
      </c>
      <c r="V20" s="266"/>
    </row>
    <row r="21" spans="1:24" s="249" customFormat="1" ht="21" customHeight="1" x14ac:dyDescent="0.2">
      <c r="A21" s="381">
        <v>2</v>
      </c>
      <c r="B21" s="340" t="str">
        <f>'Salary Record'!C584</f>
        <v>Junaid</v>
      </c>
      <c r="C21" s="267"/>
      <c r="D21" s="268"/>
      <c r="E21" s="331">
        <f>'Salary Record'!K583</f>
        <v>15000</v>
      </c>
      <c r="F21" s="331">
        <f>'Salary Record'!C589</f>
        <v>31</v>
      </c>
      <c r="G21" s="341">
        <f>'Salary Record'!C590</f>
        <v>0</v>
      </c>
      <c r="H21" s="331">
        <f>'Salary Record'!I588</f>
        <v>0</v>
      </c>
      <c r="I21" s="331">
        <f>'Salary Record'!I587</f>
        <v>31</v>
      </c>
      <c r="J21" s="330">
        <f>'Salary Record'!K588</f>
        <v>0</v>
      </c>
      <c r="K21" s="131">
        <f>'Salary Record'!K589</f>
        <v>15000</v>
      </c>
      <c r="L21" s="331">
        <f>'Salary Record'!G587</f>
        <v>0</v>
      </c>
      <c r="M21" s="331">
        <f>'Salary Record'!G588</f>
        <v>0</v>
      </c>
      <c r="N21" s="333">
        <f>'Salary Record'!G589</f>
        <v>0</v>
      </c>
      <c r="O21" s="331">
        <f>'Salary Record'!G590</f>
        <v>0</v>
      </c>
      <c r="P21" s="333">
        <f>'Salary Record'!G591</f>
        <v>0</v>
      </c>
      <c r="Q21" s="342">
        <f>'Salary Record'!K591</f>
        <v>15000</v>
      </c>
      <c r="R21" s="269"/>
      <c r="S21" s="193">
        <f>Q21-R21</f>
        <v>15000</v>
      </c>
      <c r="T21" s="248"/>
      <c r="V21" s="250"/>
      <c r="X21" s="251"/>
    </row>
    <row r="22" spans="1:24" s="367" customFormat="1" ht="21" customHeight="1" x14ac:dyDescent="0.25">
      <c r="A22" s="396" t="s">
        <v>2</v>
      </c>
      <c r="B22" s="397"/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8"/>
      <c r="Q22" s="374">
        <f>SUM(Q20:Q21)</f>
        <v>31500</v>
      </c>
      <c r="R22" s="375">
        <f ca="1">SUM(R21:R92)</f>
        <v>12000</v>
      </c>
      <c r="S22" s="375">
        <f>S87+S21</f>
        <v>15000</v>
      </c>
      <c r="T22" s="376"/>
      <c r="U22" s="377"/>
      <c r="V22" s="368"/>
      <c r="W22" s="377"/>
    </row>
    <row r="23" spans="1:24" s="305" customFormat="1" ht="21" customHeight="1" x14ac:dyDescent="0.2">
      <c r="A23" s="402" t="s">
        <v>119</v>
      </c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03"/>
      <c r="P23" s="403"/>
      <c r="Q23" s="404"/>
      <c r="R23" s="303"/>
      <c r="S23" s="303"/>
      <c r="T23" s="304"/>
      <c r="V23" s="306"/>
    </row>
    <row r="24" spans="1:24" s="249" customFormat="1" ht="21" customHeight="1" x14ac:dyDescent="0.2">
      <c r="A24" s="381">
        <v>1</v>
      </c>
      <c r="B24" s="340" t="str">
        <f>'Salary Record'!C1292</f>
        <v>Khalid Mansoor</v>
      </c>
      <c r="C24" s="267"/>
      <c r="D24" s="268"/>
      <c r="E24" s="331">
        <f>'Salary Record'!K1291</f>
        <v>25000</v>
      </c>
      <c r="F24" s="331">
        <f>'Salary Record'!C1297</f>
        <v>31</v>
      </c>
      <c r="G24" s="341">
        <f>'Salary Record'!C1298</f>
        <v>0</v>
      </c>
      <c r="H24" s="331">
        <f>'Salary Record'!I1296</f>
        <v>53</v>
      </c>
      <c r="I24" s="331">
        <f>'Salary Record'!I1295</f>
        <v>31</v>
      </c>
      <c r="J24" s="330">
        <f>'Salary Record'!K1296</f>
        <v>5342.7419354838712</v>
      </c>
      <c r="K24" s="131">
        <f>'Salary Record'!K1297</f>
        <v>30342.741935483871</v>
      </c>
      <c r="L24" s="331">
        <f>'Salary Record'!G1295</f>
        <v>0</v>
      </c>
      <c r="M24" s="331">
        <f>'Salary Record'!G1296</f>
        <v>155</v>
      </c>
      <c r="N24" s="333">
        <f>'Salary Record'!G1297</f>
        <v>155</v>
      </c>
      <c r="O24" s="331">
        <f>'Salary Record'!G1298</f>
        <v>155</v>
      </c>
      <c r="P24" s="333">
        <f>'Salary Record'!G1299</f>
        <v>0</v>
      </c>
      <c r="Q24" s="342">
        <f>'Salary Record'!K1299</f>
        <v>30187.741935483871</v>
      </c>
      <c r="R24" s="269">
        <v>0</v>
      </c>
      <c r="S24" s="193"/>
      <c r="T24" s="248" t="s">
        <v>209</v>
      </c>
      <c r="U24" s="250" t="s">
        <v>215</v>
      </c>
      <c r="V24" s="250" t="s">
        <v>216</v>
      </c>
    </row>
    <row r="25" spans="1:24" s="249" customFormat="1" ht="21" customHeight="1" x14ac:dyDescent="0.2">
      <c r="A25" s="382">
        <v>2</v>
      </c>
      <c r="B25" s="337" t="str">
        <f>'Salary Record'!C1404</f>
        <v>Ahsan</v>
      </c>
      <c r="C25" s="270"/>
      <c r="D25" s="271"/>
      <c r="E25" s="359">
        <f>'Salary Record'!K1403</f>
        <v>20000</v>
      </c>
      <c r="F25" s="359">
        <f>'Salary Record'!C1409</f>
        <v>31</v>
      </c>
      <c r="G25" s="330">
        <f>'Salary Record'!C1410</f>
        <v>0</v>
      </c>
      <c r="H25" s="359">
        <f>'Salary Record'!I1408</f>
        <v>53</v>
      </c>
      <c r="I25" s="359">
        <f>'Salary Record'!I1407</f>
        <v>31</v>
      </c>
      <c r="J25" s="330">
        <f>'Salary Record'!K1408</f>
        <v>4274.1935483870966</v>
      </c>
      <c r="K25" s="131">
        <f>'Salary Record'!K1409</f>
        <v>24274.193548387098</v>
      </c>
      <c r="L25" s="331">
        <f>'Salary Record'!G1407</f>
        <v>0</v>
      </c>
      <c r="M25" s="332">
        <f>'Salary Record'!G1408</f>
        <v>0</v>
      </c>
      <c r="N25" s="333">
        <f>'Salary Record'!G1409</f>
        <v>0</v>
      </c>
      <c r="O25" s="332">
        <f>'Salary Record'!G1410</f>
        <v>0</v>
      </c>
      <c r="P25" s="333">
        <f>'Salary Record'!G1411</f>
        <v>0</v>
      </c>
      <c r="Q25" s="339">
        <f>'Salary Record'!K1411</f>
        <v>24274.193548387098</v>
      </c>
      <c r="R25" s="269">
        <v>0</v>
      </c>
      <c r="S25" s="193"/>
      <c r="T25" s="248" t="s">
        <v>210</v>
      </c>
      <c r="V25" s="250"/>
    </row>
    <row r="26" spans="1:24" s="258" customFormat="1" ht="21" customHeight="1" x14ac:dyDescent="0.2">
      <c r="A26" s="381">
        <v>4</v>
      </c>
      <c r="B26" s="337" t="str">
        <f>'Salary Record'!C1340</f>
        <v>Ahsan Razak</v>
      </c>
      <c r="C26" s="272"/>
      <c r="D26" s="273"/>
      <c r="E26" s="131">
        <f>'Salary Record'!K1339</f>
        <v>22000</v>
      </c>
      <c r="F26" s="131">
        <f>'Salary Record'!C1345</f>
        <v>31</v>
      </c>
      <c r="G26" s="336">
        <f>'Salary Record'!C1346</f>
        <v>0</v>
      </c>
      <c r="H26" s="131">
        <f>'Salary Record'!I1344</f>
        <v>53</v>
      </c>
      <c r="I26" s="131">
        <f>'Salary Record'!I1343</f>
        <v>31</v>
      </c>
      <c r="J26" s="336">
        <f>'Salary Record'!K1344</f>
        <v>4701.6129032258059</v>
      </c>
      <c r="K26" s="336">
        <f>'Salary Record'!K1345</f>
        <v>26701.612903225807</v>
      </c>
      <c r="L26" s="360">
        <f>'Salary Record'!G1343</f>
        <v>0</v>
      </c>
      <c r="M26" s="131">
        <f>'Salary Record'!G1344</f>
        <v>0</v>
      </c>
      <c r="N26" s="354">
        <f>'Salary Record'!G1345</f>
        <v>0</v>
      </c>
      <c r="O26" s="131">
        <f>'Salary Record'!G1346</f>
        <v>0</v>
      </c>
      <c r="P26" s="354">
        <f>'Salary Record'!G1347</f>
        <v>0</v>
      </c>
      <c r="Q26" s="342">
        <f>'Salary Record'!K1347</f>
        <v>26701.612903225807</v>
      </c>
      <c r="R26" s="193">
        <v>5000</v>
      </c>
      <c r="S26" s="193">
        <f>Q26-R26</f>
        <v>21701.612903225807</v>
      </c>
      <c r="T26" s="248" t="s">
        <v>211</v>
      </c>
      <c r="U26" s="274"/>
      <c r="V26" s="257"/>
    </row>
    <row r="27" spans="1:24" s="367" customFormat="1" ht="21" customHeight="1" x14ac:dyDescent="0.25">
      <c r="A27" s="396" t="s">
        <v>2</v>
      </c>
      <c r="B27" s="397"/>
      <c r="C27" s="397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8"/>
      <c r="Q27" s="374">
        <f>SUM(Q24:Q26)</f>
        <v>81163.548387096773</v>
      </c>
      <c r="R27" s="375">
        <f ca="1">SUM(R24:R86)</f>
        <v>0</v>
      </c>
      <c r="S27" s="375">
        <f>S69+S68+S25+S24</f>
        <v>0</v>
      </c>
      <c r="T27" s="376"/>
      <c r="U27" s="377"/>
      <c r="V27" s="368"/>
      <c r="W27" s="377"/>
    </row>
    <row r="28" spans="1:24" s="312" customFormat="1" ht="21" customHeight="1" x14ac:dyDescent="0.2">
      <c r="A28" s="428" t="s">
        <v>40</v>
      </c>
      <c r="B28" s="429"/>
      <c r="C28" s="429"/>
      <c r="D28" s="429"/>
      <c r="E28" s="429"/>
      <c r="F28" s="429"/>
      <c r="G28" s="429"/>
      <c r="H28" s="429"/>
      <c r="I28" s="429"/>
      <c r="J28" s="429"/>
      <c r="K28" s="429"/>
      <c r="L28" s="429"/>
      <c r="M28" s="429"/>
      <c r="N28" s="429"/>
      <c r="O28" s="429"/>
      <c r="P28" s="429"/>
      <c r="Q28" s="430"/>
      <c r="R28" s="308"/>
      <c r="S28" s="308"/>
      <c r="T28" s="309"/>
      <c r="U28" s="310"/>
      <c r="V28" s="311"/>
    </row>
    <row r="29" spans="1:24" s="249" customFormat="1" ht="21" customHeight="1" x14ac:dyDescent="0.2">
      <c r="A29" s="382">
        <v>1</v>
      </c>
      <c r="B29" s="337" t="s">
        <v>5</v>
      </c>
      <c r="C29" s="275"/>
      <c r="D29" s="276"/>
      <c r="E29" s="336">
        <f>'Salary Record'!K362</f>
        <v>48000</v>
      </c>
      <c r="F29" s="336">
        <f>'Salary Record'!C368</f>
        <v>30</v>
      </c>
      <c r="G29" s="336">
        <f>'Salary Record'!C369</f>
        <v>1</v>
      </c>
      <c r="H29" s="336">
        <f>'Salary Record'!I367</f>
        <v>39</v>
      </c>
      <c r="I29" s="336">
        <f>'Salary Record'!I366</f>
        <v>31</v>
      </c>
      <c r="J29" s="330">
        <f>'Salary Record'!K367</f>
        <v>7548.3870967741941</v>
      </c>
      <c r="K29" s="330">
        <f>'Salary Record'!K368</f>
        <v>55548.387096774197</v>
      </c>
      <c r="L29" s="331">
        <f>'Salary Record'!G366</f>
        <v>218200</v>
      </c>
      <c r="M29" s="332">
        <f>'Salary Record'!G367</f>
        <v>0</v>
      </c>
      <c r="N29" s="333">
        <f>'Salary Record'!G368</f>
        <v>218200</v>
      </c>
      <c r="O29" s="332">
        <f>'Salary Record'!G369</f>
        <v>5000</v>
      </c>
      <c r="P29" s="333">
        <f>'Salary Record'!G370</f>
        <v>213200</v>
      </c>
      <c r="Q29" s="339">
        <f>'Salary Record'!K370</f>
        <v>50548.387096774197</v>
      </c>
      <c r="R29" s="193"/>
      <c r="S29" s="193"/>
      <c r="T29" s="248" t="s">
        <v>187</v>
      </c>
      <c r="U29" s="250"/>
      <c r="V29" s="250"/>
    </row>
    <row r="30" spans="1:24" s="249" customFormat="1" ht="21" customHeight="1" x14ac:dyDescent="0.2">
      <c r="A30" s="382">
        <v>2</v>
      </c>
      <c r="B30" s="337" t="str">
        <f>'Salary Record'!C251</f>
        <v>Amir (JPMC)</v>
      </c>
      <c r="C30" s="277"/>
      <c r="D30" s="273"/>
      <c r="E30" s="131">
        <f>'Salary Record'!K250</f>
        <v>30000</v>
      </c>
      <c r="F30" s="131">
        <f>'Salary Record'!C256</f>
        <v>30</v>
      </c>
      <c r="G30" s="336">
        <f>'Salary Record'!C257</f>
        <v>1</v>
      </c>
      <c r="H30" s="131">
        <f>'Salary Record'!I255</f>
        <v>36</v>
      </c>
      <c r="I30" s="131">
        <f>'Salary Record'!I254</f>
        <v>31</v>
      </c>
      <c r="J30" s="330">
        <f>'Salary Record'!K255</f>
        <v>4354.8387096774195</v>
      </c>
      <c r="K30" s="330">
        <f>'Salary Record'!K256</f>
        <v>34354.838709677417</v>
      </c>
      <c r="L30" s="331">
        <f>'Salary Record'!G254</f>
        <v>138900</v>
      </c>
      <c r="M30" s="331">
        <f>'Salary Record'!G255</f>
        <v>7000</v>
      </c>
      <c r="N30" s="333">
        <f>'Salary Record'!G256</f>
        <v>145900</v>
      </c>
      <c r="O30" s="331">
        <f>'Salary Record'!G257</f>
        <v>7000</v>
      </c>
      <c r="P30" s="333">
        <f>'Salary Record'!G258</f>
        <v>138900</v>
      </c>
      <c r="Q30" s="338">
        <f>'Salary Record'!K258</f>
        <v>27354.838709677417</v>
      </c>
      <c r="R30" s="193"/>
      <c r="S30" s="193"/>
      <c r="T30" s="248" t="s">
        <v>193</v>
      </c>
      <c r="U30" s="251" t="s">
        <v>196</v>
      </c>
      <c r="V30" s="250" t="s">
        <v>190</v>
      </c>
    </row>
    <row r="31" spans="1:24" s="249" customFormat="1" ht="21" customHeight="1" x14ac:dyDescent="0.2">
      <c r="A31" s="382">
        <v>3</v>
      </c>
      <c r="B31" s="337" t="s">
        <v>27</v>
      </c>
      <c r="C31" s="277"/>
      <c r="D31" s="273"/>
      <c r="E31" s="131">
        <f>'Salary Record'!K266</f>
        <v>28000</v>
      </c>
      <c r="F31" s="131">
        <f>'Salary Record'!C272</f>
        <v>30</v>
      </c>
      <c r="G31" s="336">
        <f>'Salary Record'!C273</f>
        <v>1</v>
      </c>
      <c r="H31" s="131">
        <f>'Salary Record'!I271</f>
        <v>11.5</v>
      </c>
      <c r="I31" s="131">
        <f>'Salary Record'!I270</f>
        <v>31</v>
      </c>
      <c r="J31" s="330">
        <f>'Salary Record'!K271</f>
        <v>1298.3870967741937</v>
      </c>
      <c r="K31" s="131">
        <f>'Salary Record'!K272</f>
        <v>29298.387096774193</v>
      </c>
      <c r="L31" s="331">
        <f>'Salary Record'!G270</f>
        <v>0</v>
      </c>
      <c r="M31" s="332">
        <f>'Salary Record'!G271</f>
        <v>0</v>
      </c>
      <c r="N31" s="333" t="str">
        <f>'Salary Record'!G272</f>
        <v/>
      </c>
      <c r="O31" s="332">
        <f>'Salary Record'!G273</f>
        <v>0</v>
      </c>
      <c r="P31" s="333" t="str">
        <f>'Salary Record'!G274</f>
        <v/>
      </c>
      <c r="Q31" s="338">
        <f>'Salary Record'!K274</f>
        <v>29298.387096774193</v>
      </c>
      <c r="R31" s="193"/>
      <c r="S31" s="193"/>
      <c r="T31" s="248" t="s">
        <v>194</v>
      </c>
      <c r="U31" s="251" t="s">
        <v>195</v>
      </c>
      <c r="V31" s="250" t="s">
        <v>185</v>
      </c>
    </row>
    <row r="32" spans="1:24" s="249" customFormat="1" ht="21" customHeight="1" x14ac:dyDescent="0.2">
      <c r="A32" s="382">
        <v>4</v>
      </c>
      <c r="B32" s="337" t="s">
        <v>9</v>
      </c>
      <c r="C32" s="277"/>
      <c r="D32" s="273"/>
      <c r="E32" s="336">
        <f>'Salary Record'!K298</f>
        <v>24500</v>
      </c>
      <c r="F32" s="336">
        <f>'Salary Record'!C304</f>
        <v>29</v>
      </c>
      <c r="G32" s="336">
        <f>'Salary Record'!C305</f>
        <v>2</v>
      </c>
      <c r="H32" s="336">
        <f>'Salary Record'!I303</f>
        <v>39</v>
      </c>
      <c r="I32" s="336">
        <f>'Salary Record'!I302</f>
        <v>31</v>
      </c>
      <c r="J32" s="330">
        <f>'Salary Record'!K303</f>
        <v>3852.8225806451615</v>
      </c>
      <c r="K32" s="330">
        <f>'Salary Record'!K304</f>
        <v>28352.822580645163</v>
      </c>
      <c r="L32" s="331">
        <f>'Salary Record'!G302</f>
        <v>21000</v>
      </c>
      <c r="M32" s="332">
        <f>'Salary Record'!G303</f>
        <v>5500</v>
      </c>
      <c r="N32" s="333">
        <f>'Salary Record'!G304</f>
        <v>26500</v>
      </c>
      <c r="O32" s="332">
        <f>'Salary Record'!G305</f>
        <v>0</v>
      </c>
      <c r="P32" s="333">
        <f>'Salary Record'!G306</f>
        <v>26500</v>
      </c>
      <c r="Q32" s="338">
        <f>'Salary Record'!K306</f>
        <v>28352.822580645163</v>
      </c>
      <c r="R32" s="193"/>
      <c r="S32" s="193"/>
      <c r="T32" s="248" t="s">
        <v>197</v>
      </c>
      <c r="U32" s="251" t="s">
        <v>198</v>
      </c>
      <c r="V32" s="250" t="s">
        <v>190</v>
      </c>
    </row>
    <row r="33" spans="1:26" s="249" customFormat="1" ht="21" customHeight="1" x14ac:dyDescent="0.2">
      <c r="A33" s="382">
        <v>5</v>
      </c>
      <c r="B33" s="337" t="str">
        <f>'Salary Record'!C458</f>
        <v>Amir (Plumber)</v>
      </c>
      <c r="C33" s="278"/>
      <c r="D33" s="279"/>
      <c r="E33" s="336">
        <f>'Salary Record'!K457</f>
        <v>23000</v>
      </c>
      <c r="F33" s="336">
        <f>'Salary Record'!C463</f>
        <v>30</v>
      </c>
      <c r="G33" s="336">
        <f>'Salary Record'!C464</f>
        <v>1</v>
      </c>
      <c r="H33" s="336">
        <f>'Salary Record'!I462</f>
        <v>40.5</v>
      </c>
      <c r="I33" s="336">
        <f>'Salary Record'!I461</f>
        <v>31</v>
      </c>
      <c r="J33" s="330">
        <f>'Salary Record'!K462</f>
        <v>3756.0483870967737</v>
      </c>
      <c r="K33" s="330">
        <f>'Salary Record'!K463</f>
        <v>26756.048387096773</v>
      </c>
      <c r="L33" s="331">
        <f>'Salary Record'!G461</f>
        <v>0</v>
      </c>
      <c r="M33" s="332">
        <f>'Salary Record'!G462</f>
        <v>0</v>
      </c>
      <c r="N33" s="333" t="str">
        <f>'Salary Record'!G463</f>
        <v/>
      </c>
      <c r="O33" s="332">
        <f>'Salary Record'!G464</f>
        <v>0</v>
      </c>
      <c r="P33" s="333" t="str">
        <f>'Salary Record'!G465</f>
        <v/>
      </c>
      <c r="Q33" s="338">
        <f>'Salary Record'!K465</f>
        <v>26756.048387096773</v>
      </c>
      <c r="R33" s="193"/>
      <c r="S33" s="193"/>
      <c r="T33" s="248" t="s">
        <v>171</v>
      </c>
      <c r="U33" s="251" t="s">
        <v>172</v>
      </c>
      <c r="V33" s="250" t="s">
        <v>173</v>
      </c>
    </row>
    <row r="34" spans="1:26" s="249" customFormat="1" ht="21" customHeight="1" x14ac:dyDescent="0.2">
      <c r="A34" s="382">
        <v>6</v>
      </c>
      <c r="B34" s="337" t="str">
        <f>'Salary Record'!C411</f>
        <v>Raheel</v>
      </c>
      <c r="C34" s="278"/>
      <c r="D34" s="279"/>
      <c r="E34" s="336">
        <f>'Salary Record'!K410</f>
        <v>20000</v>
      </c>
      <c r="F34" s="336">
        <f>'Salary Record'!C416</f>
        <v>26</v>
      </c>
      <c r="G34" s="336">
        <f>'Salary Record'!C417</f>
        <v>5</v>
      </c>
      <c r="H34" s="336">
        <f>'Salary Record'!I415</f>
        <v>20</v>
      </c>
      <c r="I34" s="336">
        <f>'Salary Record'!I414</f>
        <v>26</v>
      </c>
      <c r="J34" s="330">
        <f>'Salary Record'!K415</f>
        <v>1612.9032258064515</v>
      </c>
      <c r="K34" s="330">
        <f>'Salary Record'!K416</f>
        <v>18387.096774193546</v>
      </c>
      <c r="L34" s="331">
        <f>'Salary Record'!G414</f>
        <v>0</v>
      </c>
      <c r="M34" s="332">
        <f>'Salary Record'!G415</f>
        <v>3000</v>
      </c>
      <c r="N34" s="333">
        <f>'Salary Record'!G416</f>
        <v>3000</v>
      </c>
      <c r="O34" s="332">
        <f>'Salary Record'!G417</f>
        <v>3000</v>
      </c>
      <c r="P34" s="333">
        <f>'Salary Record'!G418</f>
        <v>0</v>
      </c>
      <c r="Q34" s="338">
        <f>'Salary Record'!K418</f>
        <v>15387.096774193546</v>
      </c>
      <c r="R34" s="280"/>
      <c r="S34" s="193"/>
      <c r="T34" s="248" t="s">
        <v>199</v>
      </c>
      <c r="U34" s="251" t="s">
        <v>200</v>
      </c>
      <c r="V34" s="250" t="s">
        <v>190</v>
      </c>
    </row>
    <row r="35" spans="1:26" s="249" customFormat="1" ht="21" customHeight="1" x14ac:dyDescent="0.2">
      <c r="A35" s="382">
        <v>7</v>
      </c>
      <c r="B35" s="337" t="str">
        <f>'Salary Record'!C283</f>
        <v>Salahuddin</v>
      </c>
      <c r="C35" s="281"/>
      <c r="D35" s="282"/>
      <c r="E35" s="131">
        <f>'Salary Record'!K282</f>
        <v>20000</v>
      </c>
      <c r="F35" s="131">
        <f>'Salary Record'!C288</f>
        <v>20</v>
      </c>
      <c r="G35" s="336">
        <f>'Salary Record'!C289</f>
        <v>11</v>
      </c>
      <c r="H35" s="131">
        <f>'Salary Record'!I287</f>
        <v>8</v>
      </c>
      <c r="I35" s="131">
        <f>'Salary Record'!I286</f>
        <v>20</v>
      </c>
      <c r="J35" s="330">
        <f>'Salary Record'!K287</f>
        <v>645.16129032258061</v>
      </c>
      <c r="K35" s="330">
        <f>'Salary Record'!K288</f>
        <v>13548.387096774193</v>
      </c>
      <c r="L35" s="331">
        <f>'Salary Record'!G286</f>
        <v>0</v>
      </c>
      <c r="M35" s="332">
        <f>'Salary Record'!G287</f>
        <v>0</v>
      </c>
      <c r="N35" s="333">
        <f>'Salary Record'!G288</f>
        <v>0</v>
      </c>
      <c r="O35" s="332">
        <f>'Salary Record'!G289</f>
        <v>0</v>
      </c>
      <c r="P35" s="333">
        <f>'Salary Record'!G290</f>
        <v>0</v>
      </c>
      <c r="Q35" s="338">
        <f>'Salary Record'!K290</f>
        <v>13548.387096774193</v>
      </c>
      <c r="R35" s="280"/>
      <c r="S35" s="193"/>
      <c r="T35" s="248"/>
      <c r="V35" s="250"/>
    </row>
    <row r="36" spans="1:26" s="249" customFormat="1" ht="21" customHeight="1" x14ac:dyDescent="0.2">
      <c r="A36" s="382">
        <v>8</v>
      </c>
      <c r="B36" s="337" t="str">
        <f>'Salary Record'!C1229</f>
        <v>Nisar</v>
      </c>
      <c r="C36" s="278"/>
      <c r="D36" s="279"/>
      <c r="E36" s="336">
        <f>'Salary Record'!K1228</f>
        <v>33000</v>
      </c>
      <c r="F36" s="336">
        <f>'Salary Record'!C1234</f>
        <v>30</v>
      </c>
      <c r="G36" s="336">
        <f>'Salary Record'!C1235</f>
        <v>1</v>
      </c>
      <c r="H36" s="336">
        <f>'Salary Record'!I1233</f>
        <v>57</v>
      </c>
      <c r="I36" s="336">
        <f>'Salary Record'!I1232</f>
        <v>30</v>
      </c>
      <c r="J36" s="330">
        <f>'Salary Record'!K1233</f>
        <v>7584.677419354839</v>
      </c>
      <c r="K36" s="330">
        <f>'Salary Record'!K1234</f>
        <v>39520.161290322583</v>
      </c>
      <c r="L36" s="331">
        <f>'Salary Record'!G1232</f>
        <v>0</v>
      </c>
      <c r="M36" s="332">
        <f>'Salary Record'!G1233</f>
        <v>200</v>
      </c>
      <c r="N36" s="333">
        <f>'Salary Record'!G1234</f>
        <v>200</v>
      </c>
      <c r="O36" s="332">
        <f>'Salary Record'!G1235</f>
        <v>200</v>
      </c>
      <c r="P36" s="333">
        <f>'Salary Record'!G1236</f>
        <v>0</v>
      </c>
      <c r="Q36" s="339">
        <f>'Salary Record'!K1236</f>
        <v>39320.161290322583</v>
      </c>
      <c r="R36" s="280">
        <v>10000</v>
      </c>
      <c r="S36" s="193">
        <f>Q36-R36</f>
        <v>29320.161290322583</v>
      </c>
      <c r="T36" s="248"/>
      <c r="U36" s="251"/>
      <c r="V36" s="250"/>
    </row>
    <row r="37" spans="1:26" s="249" customFormat="1" ht="21" customHeight="1" x14ac:dyDescent="0.2">
      <c r="A37" s="382">
        <v>9</v>
      </c>
      <c r="B37" s="337" t="str">
        <f>'Salary Record'!C490</f>
        <v>Gul Sher</v>
      </c>
      <c r="C37" s="277"/>
      <c r="D37" s="273"/>
      <c r="E37" s="331">
        <f>'Salary Record'!K489</f>
        <v>22000</v>
      </c>
      <c r="F37" s="331">
        <f>'Salary Record'!C495</f>
        <v>23</v>
      </c>
      <c r="G37" s="341">
        <f>'Salary Record'!C496</f>
        <v>8</v>
      </c>
      <c r="H37" s="331">
        <f>'Salary Record'!I494</f>
        <v>53.5</v>
      </c>
      <c r="I37" s="331">
        <f>'Salary Record'!I493</f>
        <v>31</v>
      </c>
      <c r="J37" s="349">
        <f>'Salary Record'!K494</f>
        <v>4745.9677419354839</v>
      </c>
      <c r="K37" s="349">
        <f>'Salary Record'!K495</f>
        <v>26745.967741935485</v>
      </c>
      <c r="L37" s="350">
        <f>'Salary Record'!G493</f>
        <v>5000</v>
      </c>
      <c r="M37" s="350">
        <f>'Salary Record'!G494</f>
        <v>8000</v>
      </c>
      <c r="N37" s="361">
        <f>'Salary Record'!G495</f>
        <v>13000</v>
      </c>
      <c r="O37" s="350">
        <f>'Salary Record'!G496</f>
        <v>8000</v>
      </c>
      <c r="P37" s="361">
        <f>'Salary Record'!G497</f>
        <v>5000</v>
      </c>
      <c r="Q37" s="348">
        <f>'Salary Record'!K497</f>
        <v>18745.967741935485</v>
      </c>
      <c r="R37" s="193"/>
      <c r="S37" s="193"/>
      <c r="T37" s="248" t="s">
        <v>201</v>
      </c>
      <c r="U37" s="251" t="s">
        <v>202</v>
      </c>
      <c r="V37" s="250" t="s">
        <v>173</v>
      </c>
      <c r="X37" s="250"/>
      <c r="Y37" s="250"/>
      <c r="Z37" s="250"/>
    </row>
    <row r="38" spans="1:26" s="367" customFormat="1" ht="21" customHeight="1" x14ac:dyDescent="0.25">
      <c r="A38" s="396" t="s">
        <v>2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8"/>
      <c r="Q38" s="374">
        <f>SUM(Q29:Q37)</f>
        <v>249312.09677419355</v>
      </c>
      <c r="R38" s="375">
        <f>SUM(R29:R37)</f>
        <v>10000</v>
      </c>
      <c r="S38" s="375">
        <f>SUM(S29:S37)</f>
        <v>29320.161290322583</v>
      </c>
      <c r="T38" s="376"/>
      <c r="U38" s="377"/>
      <c r="V38" s="368"/>
    </row>
    <row r="39" spans="1:26" s="317" customFormat="1" ht="21" customHeight="1" x14ac:dyDescent="0.2">
      <c r="A39" s="405" t="s">
        <v>36</v>
      </c>
      <c r="B39" s="406"/>
      <c r="C39" s="406"/>
      <c r="D39" s="406"/>
      <c r="E39" s="406"/>
      <c r="F39" s="406"/>
      <c r="G39" s="406"/>
      <c r="H39" s="406"/>
      <c r="I39" s="406"/>
      <c r="J39" s="406"/>
      <c r="K39" s="406"/>
      <c r="L39" s="406"/>
      <c r="M39" s="406"/>
      <c r="N39" s="406"/>
      <c r="O39" s="406"/>
      <c r="P39" s="406"/>
      <c r="Q39" s="407"/>
      <c r="R39" s="313"/>
      <c r="S39" s="313"/>
      <c r="T39" s="314"/>
      <c r="U39" s="315"/>
      <c r="V39" s="316"/>
      <c r="W39" s="315"/>
    </row>
    <row r="40" spans="1:26" s="249" customFormat="1" ht="21" customHeight="1" x14ac:dyDescent="0.2">
      <c r="A40" s="381">
        <v>1</v>
      </c>
      <c r="B40" s="327" t="s">
        <v>12</v>
      </c>
      <c r="C40" s="283" t="s">
        <v>44</v>
      </c>
      <c r="D40" s="284">
        <f>SUM(Q40:Q75)</f>
        <v>1179701.6129032259</v>
      </c>
      <c r="E40" s="332">
        <f>'Salary Record'!K859</f>
        <v>27000</v>
      </c>
      <c r="F40" s="332">
        <f>'Salary Record'!C865</f>
        <v>31</v>
      </c>
      <c r="G40" s="329">
        <f>'Salary Record'!C866</f>
        <v>0</v>
      </c>
      <c r="H40" s="332">
        <f>'Salary Record'!I864</f>
        <v>0</v>
      </c>
      <c r="I40" s="332">
        <f>'Salary Record'!I863</f>
        <v>31</v>
      </c>
      <c r="J40" s="330">
        <f>'Salary Record'!K864</f>
        <v>0</v>
      </c>
      <c r="K40" s="330">
        <f>'Salary Record'!K865</f>
        <v>27000</v>
      </c>
      <c r="L40" s="331">
        <f>'Salary Record'!G863</f>
        <v>15000</v>
      </c>
      <c r="M40" s="332">
        <f>'Salary Record'!G864</f>
        <v>0</v>
      </c>
      <c r="N40" s="332">
        <f>'Salary Record'!G865</f>
        <v>15000</v>
      </c>
      <c r="O40" s="332">
        <f>'Salary Record'!G866</f>
        <v>0</v>
      </c>
      <c r="P40" s="333">
        <f>'Salary Record'!G867</f>
        <v>15000</v>
      </c>
      <c r="Q40" s="342">
        <f>'Salary Record'!K867</f>
        <v>27000</v>
      </c>
      <c r="R40" s="193"/>
      <c r="S40" s="193"/>
      <c r="T40" s="248" t="s">
        <v>182</v>
      </c>
      <c r="U40" s="251">
        <f>Q38+Q27+Q22</f>
        <v>361975.6451612903</v>
      </c>
      <c r="V40" s="250"/>
    </row>
    <row r="41" spans="1:26" s="249" customFormat="1" ht="21" customHeight="1" x14ac:dyDescent="0.2">
      <c r="A41" s="381">
        <v>2</v>
      </c>
      <c r="B41" s="327" t="s">
        <v>18</v>
      </c>
      <c r="C41" s="278" t="s">
        <v>106</v>
      </c>
      <c r="D41" s="271">
        <f>Q41</f>
        <v>25657.258064516129</v>
      </c>
      <c r="E41" s="131">
        <f>'Salary Record'!K923</f>
        <v>21000</v>
      </c>
      <c r="F41" s="131">
        <f>'Salary Record'!C929</f>
        <v>29</v>
      </c>
      <c r="G41" s="336">
        <f>'Salary Record'!C930</f>
        <v>2</v>
      </c>
      <c r="H41" s="131">
        <f>'Salary Record'!I928</f>
        <v>55</v>
      </c>
      <c r="I41" s="131">
        <f>'Salary Record'!I927</f>
        <v>31</v>
      </c>
      <c r="J41" s="330">
        <f>'Salary Record'!K928</f>
        <v>4657.2580645161288</v>
      </c>
      <c r="K41" s="131">
        <f>'Salary Record'!K929</f>
        <v>25657.258064516129</v>
      </c>
      <c r="L41" s="331">
        <f>'Salary Record'!G927</f>
        <v>0</v>
      </c>
      <c r="M41" s="332">
        <f>'Salary Record'!G928</f>
        <v>63</v>
      </c>
      <c r="N41" s="333">
        <f>'Salary Record'!G929</f>
        <v>63</v>
      </c>
      <c r="O41" s="332">
        <f>'Salary Record'!G930</f>
        <v>0</v>
      </c>
      <c r="P41" s="333">
        <f>'Salary Record'!G931</f>
        <v>63</v>
      </c>
      <c r="Q41" s="342">
        <f>'Salary Record'!K931</f>
        <v>25657.258064516129</v>
      </c>
      <c r="R41" s="193"/>
      <c r="S41" s="193"/>
      <c r="T41" s="248" t="s">
        <v>179</v>
      </c>
      <c r="U41" s="251">
        <v>40000</v>
      </c>
      <c r="V41" s="250"/>
      <c r="W41" s="251"/>
      <c r="X41" s="251"/>
    </row>
    <row r="42" spans="1:26" s="249" customFormat="1" ht="21" customHeight="1" x14ac:dyDescent="0.2">
      <c r="A42" s="381">
        <v>3</v>
      </c>
      <c r="B42" s="327" t="str">
        <f>'Salary Record'!C956</f>
        <v>Sufyan C/o Jahangeer</v>
      </c>
      <c r="C42" s="285" t="s">
        <v>40</v>
      </c>
      <c r="D42" s="286">
        <f>SUM(Q30:Q54)</f>
        <v>827535.48387096776</v>
      </c>
      <c r="E42" s="330">
        <f>'Salary Record'!K955</f>
        <v>15000</v>
      </c>
      <c r="F42" s="330">
        <f>'Salary Record'!C961</f>
        <v>31</v>
      </c>
      <c r="G42" s="330">
        <f>'Salary Record'!C962</f>
        <v>0</v>
      </c>
      <c r="H42" s="330">
        <f>'Salary Record'!I960</f>
        <v>44</v>
      </c>
      <c r="I42" s="330">
        <f>'Salary Record'!I959</f>
        <v>31</v>
      </c>
      <c r="J42" s="330">
        <f>'Salary Record'!K960</f>
        <v>2661.2903225806454</v>
      </c>
      <c r="K42" s="131">
        <f>'Salary Record'!K961</f>
        <v>17661.290322580644</v>
      </c>
      <c r="L42" s="331">
        <f>'Salary Record'!G959</f>
        <v>0</v>
      </c>
      <c r="M42" s="332">
        <f>'Salary Record'!G960</f>
        <v>0</v>
      </c>
      <c r="N42" s="333">
        <f>'Salary Record'!G961</f>
        <v>0</v>
      </c>
      <c r="O42" s="332">
        <f>'Salary Record'!G962</f>
        <v>0</v>
      </c>
      <c r="P42" s="333">
        <f>'Salary Record'!G963</f>
        <v>0</v>
      </c>
      <c r="Q42" s="342">
        <f>'Salary Record'!K963</f>
        <v>17661.290322580644</v>
      </c>
      <c r="R42" s="193"/>
      <c r="S42" s="193"/>
      <c r="T42" s="248" t="s">
        <v>181</v>
      </c>
      <c r="U42" s="251">
        <f>SUM(U40:U41)</f>
        <v>401975.6451612903</v>
      </c>
      <c r="V42" s="250"/>
    </row>
    <row r="43" spans="1:26" s="249" customFormat="1" ht="21" customHeight="1" x14ac:dyDescent="0.2">
      <c r="A43" s="381">
        <v>4</v>
      </c>
      <c r="B43" s="327" t="str">
        <f>'Salary Record'!C940</f>
        <v>Sami</v>
      </c>
      <c r="C43" s="287" t="s">
        <v>105</v>
      </c>
      <c r="D43" s="288">
        <f>SUM(Q22:Q65)</f>
        <v>1429156.9354838713</v>
      </c>
      <c r="E43" s="362">
        <f>'Salary Record'!K939</f>
        <v>20000</v>
      </c>
      <c r="F43" s="362">
        <f>'Salary Record'!C945</f>
        <v>2</v>
      </c>
      <c r="G43" s="336">
        <f>'Salary Record'!C946</f>
        <v>29</v>
      </c>
      <c r="H43" s="362">
        <f>'Salary Record'!I944</f>
        <v>0</v>
      </c>
      <c r="I43" s="362">
        <f>'Salary Record'!I943</f>
        <v>2</v>
      </c>
      <c r="J43" s="330">
        <f>'Salary Record'!K944</f>
        <v>0</v>
      </c>
      <c r="K43" s="330">
        <f>'Salary Record'!K945</f>
        <v>1290.3225806451612</v>
      </c>
      <c r="L43" s="331">
        <f>'Salary Record'!G943</f>
        <v>0</v>
      </c>
      <c r="M43" s="332">
        <f>'Salary Record'!G944</f>
        <v>0</v>
      </c>
      <c r="N43" s="333">
        <f>'Salary Record'!G945</f>
        <v>0</v>
      </c>
      <c r="O43" s="332">
        <f>'Salary Record'!G946</f>
        <v>0</v>
      </c>
      <c r="P43" s="333">
        <f>'Salary Record'!G947</f>
        <v>0</v>
      </c>
      <c r="Q43" s="342">
        <f>'Salary Record'!K947</f>
        <v>1290.3225806451612</v>
      </c>
      <c r="R43" s="193"/>
      <c r="S43" s="193"/>
      <c r="T43" s="248" t="s">
        <v>178</v>
      </c>
      <c r="V43" s="250"/>
    </row>
    <row r="44" spans="1:26" s="249" customFormat="1" ht="21" customHeight="1" x14ac:dyDescent="0.2">
      <c r="A44" s="381">
        <v>5</v>
      </c>
      <c r="B44" s="327" t="str">
        <f>'Salary Record'!C892</f>
        <v>Asif (EFU)</v>
      </c>
      <c r="C44" s="267"/>
      <c r="D44" s="268"/>
      <c r="E44" s="330">
        <f>'Salary Record'!K891</f>
        <v>17000</v>
      </c>
      <c r="F44" s="330">
        <f>'Salary Record'!C897</f>
        <v>30</v>
      </c>
      <c r="G44" s="336">
        <f>'Salary Record'!C898</f>
        <v>1</v>
      </c>
      <c r="H44" s="330">
        <f>'Salary Record'!I896</f>
        <v>13</v>
      </c>
      <c r="I44" s="330">
        <f>'Salary Record'!I895</f>
        <v>31</v>
      </c>
      <c r="J44" s="330">
        <f>'Salary Record'!K896</f>
        <v>891.12903225806451</v>
      </c>
      <c r="K44" s="131">
        <f>'Salary Record'!K897</f>
        <v>17891.129032258064</v>
      </c>
      <c r="L44" s="331">
        <f>'Salary Record'!G895</f>
        <v>0</v>
      </c>
      <c r="M44" s="332">
        <f>'Salary Record'!G896</f>
        <v>3000</v>
      </c>
      <c r="N44" s="333">
        <f>'Salary Record'!G897</f>
        <v>3000</v>
      </c>
      <c r="O44" s="332">
        <f>'Salary Record'!G898</f>
        <v>1000</v>
      </c>
      <c r="P44" s="333">
        <f>'Salary Record'!G899</f>
        <v>2000</v>
      </c>
      <c r="Q44" s="342">
        <f>'Salary Record'!K899</f>
        <v>16891.129032258064</v>
      </c>
      <c r="R44" s="193"/>
      <c r="S44" s="193"/>
      <c r="T44" s="248" t="s">
        <v>180</v>
      </c>
      <c r="U44" s="251"/>
      <c r="V44" s="250"/>
      <c r="X44" s="251"/>
    </row>
    <row r="45" spans="1:26" s="249" customFormat="1" ht="21" customHeight="1" x14ac:dyDescent="0.2">
      <c r="A45" s="381">
        <v>6</v>
      </c>
      <c r="B45" s="327" t="str">
        <f>'Salary Record'!C908</f>
        <v>Noman Hussain</v>
      </c>
      <c r="C45" s="289" t="s">
        <v>109</v>
      </c>
      <c r="D45" s="288">
        <f>Q45</f>
        <v>13782.258064516129</v>
      </c>
      <c r="E45" s="131">
        <f>'Salary Record'!K907</f>
        <v>14000</v>
      </c>
      <c r="F45" s="131">
        <f>'Salary Record'!C913</f>
        <v>25</v>
      </c>
      <c r="G45" s="336">
        <f>'Salary Record'!C914</f>
        <v>6</v>
      </c>
      <c r="H45" s="131">
        <f>'Salary Record'!I912</f>
        <v>5</v>
      </c>
      <c r="I45" s="131">
        <f>'Salary Record'!I911</f>
        <v>31</v>
      </c>
      <c r="J45" s="330">
        <f>'Salary Record'!K912</f>
        <v>282.25806451612902</v>
      </c>
      <c r="K45" s="330">
        <f>'Salary Record'!K913</f>
        <v>14282.258064516129</v>
      </c>
      <c r="L45" s="331">
        <f>'Salary Record'!G911</f>
        <v>0</v>
      </c>
      <c r="M45" s="350">
        <f>'Salary Record'!G912</f>
        <v>2000</v>
      </c>
      <c r="N45" s="351">
        <f>'Salary Record'!G913</f>
        <v>2000</v>
      </c>
      <c r="O45" s="350">
        <f>'Salary Record'!G914</f>
        <v>500</v>
      </c>
      <c r="P45" s="351">
        <f>'Salary Record'!G915</f>
        <v>1500</v>
      </c>
      <c r="Q45" s="352">
        <f>'Salary Record'!K915</f>
        <v>13782.258064516129</v>
      </c>
      <c r="R45" s="193"/>
      <c r="S45" s="193"/>
      <c r="T45" s="248" t="s">
        <v>176</v>
      </c>
      <c r="U45" s="251" t="s">
        <v>177</v>
      </c>
      <c r="V45" s="250" t="s">
        <v>173</v>
      </c>
      <c r="X45" s="251"/>
    </row>
    <row r="46" spans="1:26" s="367" customFormat="1" ht="21" customHeight="1" x14ac:dyDescent="0.25">
      <c r="A46" s="396" t="s">
        <v>2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8"/>
      <c r="Q46" s="374">
        <f>SUM(Q40:Q45)</f>
        <v>102282.25806451612</v>
      </c>
      <c r="R46" s="375">
        <f>SUM(R40:R45)</f>
        <v>0</v>
      </c>
      <c r="S46" s="375">
        <f>SUM(S40:S45)</f>
        <v>0</v>
      </c>
      <c r="T46" s="376"/>
      <c r="U46" s="377"/>
      <c r="V46" s="368"/>
    </row>
    <row r="47" spans="1:26" s="301" customFormat="1" ht="21" customHeight="1" x14ac:dyDescent="0.2">
      <c r="A47" s="399" t="s">
        <v>112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1"/>
      <c r="R47" s="299"/>
      <c r="S47" s="299"/>
      <c r="T47" s="300"/>
      <c r="U47" s="307"/>
      <c r="V47" s="302"/>
    </row>
    <row r="48" spans="1:26" s="249" customFormat="1" ht="21" customHeight="1" x14ac:dyDescent="0.2">
      <c r="A48" s="382">
        <v>1</v>
      </c>
      <c r="B48" s="327" t="s">
        <v>11</v>
      </c>
      <c r="C48" s="290"/>
      <c r="D48" s="291"/>
      <c r="E48" s="332">
        <f>'Salary Record'!K744</f>
        <v>16000</v>
      </c>
      <c r="F48" s="332">
        <f>'Salary Record'!C750</f>
        <v>30</v>
      </c>
      <c r="G48" s="329">
        <f>'Salary Record'!C751</f>
        <v>1</v>
      </c>
      <c r="H48" s="332">
        <f>'Salary Record'!I749</f>
        <v>4</v>
      </c>
      <c r="I48" s="332">
        <f>'Salary Record'!I748</f>
        <v>31</v>
      </c>
      <c r="J48" s="330">
        <f>'Salary Record'!K749</f>
        <v>258.06451612903226</v>
      </c>
      <c r="K48" s="330">
        <f>'Salary Record'!K750</f>
        <v>16258.064516129032</v>
      </c>
      <c r="L48" s="331">
        <f>'Salary Record'!G748</f>
        <v>11000</v>
      </c>
      <c r="M48" s="332">
        <f>'Salary Record'!G749</f>
        <v>0</v>
      </c>
      <c r="N48" s="333">
        <f>'Salary Record'!G750</f>
        <v>11000</v>
      </c>
      <c r="O48" s="332">
        <f>'Salary Record'!G751</f>
        <v>2000</v>
      </c>
      <c r="P48" s="333">
        <f>'Salary Record'!G752</f>
        <v>9000</v>
      </c>
      <c r="Q48" s="342">
        <f>'Salary Record'!K752</f>
        <v>14258.064516129032</v>
      </c>
      <c r="R48" s="193"/>
      <c r="S48" s="193"/>
      <c r="T48" s="248"/>
      <c r="U48" s="251"/>
      <c r="V48" s="250"/>
    </row>
    <row r="49" spans="1:25" s="249" customFormat="1" ht="21" customHeight="1" x14ac:dyDescent="0.2">
      <c r="A49" s="381">
        <v>2</v>
      </c>
      <c r="B49" s="327" t="s">
        <v>14</v>
      </c>
      <c r="C49" s="290"/>
      <c r="D49" s="291"/>
      <c r="E49" s="362">
        <f>'Salary Record'!K664</f>
        <v>20000</v>
      </c>
      <c r="F49" s="362">
        <f>'Salary Record'!C670</f>
        <v>29</v>
      </c>
      <c r="G49" s="336">
        <f>'Salary Record'!C671</f>
        <v>2</v>
      </c>
      <c r="H49" s="362">
        <f>'Salary Record'!I669</f>
        <v>0</v>
      </c>
      <c r="I49" s="362">
        <f>'Salary Record'!I668</f>
        <v>31</v>
      </c>
      <c r="J49" s="330">
        <f>'Salary Record'!K669</f>
        <v>0</v>
      </c>
      <c r="K49" s="330">
        <f>'Salary Record'!K670</f>
        <v>20000</v>
      </c>
      <c r="L49" s="331">
        <f>'Salary Record'!G668</f>
        <v>66800</v>
      </c>
      <c r="M49" s="332">
        <f>'Salary Record'!G669</f>
        <v>25000</v>
      </c>
      <c r="N49" s="333">
        <f>'Salary Record'!G670</f>
        <v>91800</v>
      </c>
      <c r="O49" s="332">
        <f>'Salary Record'!G671</f>
        <v>5000</v>
      </c>
      <c r="P49" s="333">
        <f>'Salary Record'!G672</f>
        <v>86800</v>
      </c>
      <c r="Q49" s="342">
        <f>'Salary Record'!K672</f>
        <v>15000</v>
      </c>
      <c r="R49" s="193"/>
      <c r="S49" s="193"/>
      <c r="T49" s="248" t="s">
        <v>183</v>
      </c>
      <c r="U49" s="249" t="s">
        <v>184</v>
      </c>
      <c r="V49" s="250" t="s">
        <v>185</v>
      </c>
    </row>
    <row r="50" spans="1:25" s="249" customFormat="1" ht="21" customHeight="1" x14ac:dyDescent="0.2">
      <c r="A50" s="382">
        <v>3</v>
      </c>
      <c r="B50" s="327" t="str">
        <f>'Salary Record'!C697</f>
        <v>Adil (FTC)</v>
      </c>
      <c r="C50" s="287"/>
      <c r="D50" s="288"/>
      <c r="E50" s="131">
        <f>'Salary Record'!K696</f>
        <v>17000</v>
      </c>
      <c r="F50" s="131">
        <f>'Salary Record'!C702</f>
        <v>30</v>
      </c>
      <c r="G50" s="336">
        <f>'Salary Record'!C703</f>
        <v>1</v>
      </c>
      <c r="H50" s="131">
        <f>'Salary Record'!I701</f>
        <v>21</v>
      </c>
      <c r="I50" s="131">
        <f>'Salary Record'!I700</f>
        <v>31</v>
      </c>
      <c r="J50" s="330">
        <f>'Salary Record'!K701</f>
        <v>1439.516129032258</v>
      </c>
      <c r="K50" s="330">
        <f>'Salary Record'!K702</f>
        <v>18439.516129032258</v>
      </c>
      <c r="L50" s="331">
        <f>'Salary Record'!G700</f>
        <v>4000</v>
      </c>
      <c r="M50" s="332">
        <f>'Salary Record'!G701</f>
        <v>10000</v>
      </c>
      <c r="N50" s="333">
        <f>'Salary Record'!G702</f>
        <v>14000</v>
      </c>
      <c r="O50" s="332">
        <f>'Salary Record'!G703</f>
        <v>2000</v>
      </c>
      <c r="P50" s="333">
        <f>'Salary Record'!G704</f>
        <v>12000</v>
      </c>
      <c r="Q50" s="342">
        <f>'Salary Record'!K704</f>
        <v>16439.516129032258</v>
      </c>
      <c r="R50" s="193"/>
      <c r="S50" s="193"/>
      <c r="T50" s="248" t="s">
        <v>205</v>
      </c>
      <c r="V50" s="250"/>
    </row>
    <row r="51" spans="1:25" s="258" customFormat="1" ht="21" customHeight="1" x14ac:dyDescent="0.2">
      <c r="A51" s="382">
        <v>4</v>
      </c>
      <c r="B51" s="327" t="str">
        <f>'Salary Record'!C681</f>
        <v>M. Shafeeq</v>
      </c>
      <c r="C51" s="292"/>
      <c r="D51" s="276"/>
      <c r="E51" s="131">
        <f>'Salary Record'!K680</f>
        <v>15000</v>
      </c>
      <c r="F51" s="131">
        <f>'Salary Record'!C686</f>
        <v>28</v>
      </c>
      <c r="G51" s="336">
        <f>'Salary Record'!C687</f>
        <v>3</v>
      </c>
      <c r="H51" s="131">
        <f>'Salary Record'!I685</f>
        <v>10</v>
      </c>
      <c r="I51" s="131">
        <f>'Salary Record'!I684</f>
        <v>28</v>
      </c>
      <c r="J51" s="336">
        <f>'Salary Record'!K685</f>
        <v>604.83870967741939</v>
      </c>
      <c r="K51" s="336">
        <f>'Salary Record'!K686</f>
        <v>14153.225806451612</v>
      </c>
      <c r="L51" s="360">
        <f>'Salary Record'!G684</f>
        <v>0</v>
      </c>
      <c r="M51" s="131">
        <f>'Salary Record'!G685</f>
        <v>0</v>
      </c>
      <c r="N51" s="354">
        <f>'Salary Record'!G686</f>
        <v>0</v>
      </c>
      <c r="O51" s="131">
        <f>'Salary Record'!G687</f>
        <v>0</v>
      </c>
      <c r="P51" s="354">
        <f>'Salary Record'!G688</f>
        <v>0</v>
      </c>
      <c r="Q51" s="339">
        <f>'Salary Record'!K688</f>
        <v>14153.225806451612</v>
      </c>
      <c r="R51" s="269">
        <f>Q51*75%</f>
        <v>10614.919354838708</v>
      </c>
      <c r="S51" s="193">
        <v>0</v>
      </c>
      <c r="T51" s="248" t="s">
        <v>246</v>
      </c>
      <c r="U51" s="293"/>
      <c r="V51" s="257"/>
    </row>
    <row r="52" spans="1:25" s="249" customFormat="1" ht="21" customHeight="1" x14ac:dyDescent="0.2">
      <c r="A52" s="381">
        <v>5</v>
      </c>
      <c r="B52" s="327" t="str">
        <f>'Salary Record'!C713</f>
        <v>Adeel</v>
      </c>
      <c r="C52" s="287"/>
      <c r="D52" s="288"/>
      <c r="E52" s="131">
        <f>'Salary Record'!K712</f>
        <v>18000</v>
      </c>
      <c r="F52" s="131">
        <f>'Salary Record'!C718</f>
        <v>29</v>
      </c>
      <c r="G52" s="336">
        <f>'Salary Record'!C719</f>
        <v>2</v>
      </c>
      <c r="H52" s="131">
        <f>'Salary Record'!I717</f>
        <v>146</v>
      </c>
      <c r="I52" s="131">
        <f>'Salary Record'!I716</f>
        <v>31</v>
      </c>
      <c r="J52" s="330">
        <f>'Salary Record'!K717</f>
        <v>10596.774193548386</v>
      </c>
      <c r="K52" s="330">
        <f>'Salary Record'!K718</f>
        <v>28596.774193548386</v>
      </c>
      <c r="L52" s="331">
        <f>'Salary Record'!G716</f>
        <v>6017</v>
      </c>
      <c r="M52" s="332">
        <f>'Salary Record'!G717</f>
        <v>0</v>
      </c>
      <c r="N52" s="333">
        <f>'Salary Record'!G718</f>
        <v>6017</v>
      </c>
      <c r="O52" s="332">
        <f>'Salary Record'!G719</f>
        <v>1000</v>
      </c>
      <c r="P52" s="333">
        <f>'Salary Record'!G720</f>
        <v>5017</v>
      </c>
      <c r="Q52" s="342">
        <f>'Salary Record'!K720</f>
        <v>27596.774193548386</v>
      </c>
      <c r="R52" s="193"/>
      <c r="S52" s="193"/>
      <c r="T52" s="248" t="s">
        <v>243</v>
      </c>
      <c r="V52" s="250"/>
    </row>
    <row r="53" spans="1:25" s="367" customFormat="1" ht="21" customHeight="1" x14ac:dyDescent="0.25">
      <c r="A53" s="396" t="s">
        <v>2</v>
      </c>
      <c r="B53" s="397"/>
      <c r="C53" s="397"/>
      <c r="D53" s="397"/>
      <c r="E53" s="397"/>
      <c r="F53" s="397"/>
      <c r="G53" s="397"/>
      <c r="H53" s="397"/>
      <c r="I53" s="397"/>
      <c r="J53" s="397"/>
      <c r="K53" s="397"/>
      <c r="L53" s="397"/>
      <c r="M53" s="397"/>
      <c r="N53" s="397"/>
      <c r="O53" s="397"/>
      <c r="P53" s="398"/>
      <c r="Q53" s="374">
        <f>SUM(Q48:Q52)</f>
        <v>87447.580645161288</v>
      </c>
      <c r="R53" s="375">
        <f>SUM(R48:R52)</f>
        <v>10614.919354838708</v>
      </c>
      <c r="S53" s="375">
        <f>SUM(S48:S52)</f>
        <v>0</v>
      </c>
      <c r="T53" s="376"/>
      <c r="U53" s="377"/>
      <c r="V53" s="368"/>
      <c r="X53" s="377"/>
    </row>
    <row r="54" spans="1:25" s="301" customFormat="1" ht="21" customHeight="1" x14ac:dyDescent="0.2">
      <c r="A54" s="399" t="s">
        <v>113</v>
      </c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00"/>
      <c r="O54" s="400"/>
      <c r="P54" s="400"/>
      <c r="Q54" s="401"/>
      <c r="R54" s="299"/>
      <c r="S54" s="299"/>
      <c r="T54" s="318"/>
      <c r="U54" s="307"/>
      <c r="V54" s="302"/>
      <c r="Y54" s="307"/>
    </row>
    <row r="55" spans="1:25" s="249" customFormat="1" ht="21" customHeight="1" x14ac:dyDescent="0.2">
      <c r="A55" s="381">
        <v>1</v>
      </c>
      <c r="B55" s="363" t="s">
        <v>15</v>
      </c>
      <c r="C55" s="294" t="s">
        <v>37</v>
      </c>
      <c r="D55" s="295" t="e">
        <f>SUM(Q21:Q105)</f>
        <v>#REF!</v>
      </c>
      <c r="E55" s="356">
        <f>'Salary Record'!K505</f>
        <v>31000</v>
      </c>
      <c r="F55" s="356">
        <f>'Salary Record'!C511</f>
        <v>27</v>
      </c>
      <c r="G55" s="357">
        <f>'Salary Record'!C512</f>
        <v>4</v>
      </c>
      <c r="H55" s="356">
        <f>'Salary Record'!I510</f>
        <v>23</v>
      </c>
      <c r="I55" s="356">
        <f>'Salary Record'!I509</f>
        <v>31</v>
      </c>
      <c r="J55" s="322">
        <f>'Salary Record'!K510</f>
        <v>2875</v>
      </c>
      <c r="K55" s="356">
        <f>'Salary Record'!K511</f>
        <v>33875</v>
      </c>
      <c r="L55" s="323">
        <f>'Salary Record'!G509</f>
        <v>0</v>
      </c>
      <c r="M55" s="323">
        <f>'Salary Record'!G510</f>
        <v>0</v>
      </c>
      <c r="N55" s="325">
        <f>'Salary Record'!G511</f>
        <v>0</v>
      </c>
      <c r="O55" s="324">
        <f>'Salary Record'!G512</f>
        <v>0</v>
      </c>
      <c r="P55" s="325">
        <f>'Salary Record'!G513</f>
        <v>0</v>
      </c>
      <c r="Q55" s="358">
        <f>'Salary Record'!K513</f>
        <v>33875</v>
      </c>
      <c r="R55" s="264"/>
      <c r="S55" s="193"/>
      <c r="T55" s="248"/>
      <c r="U55" s="251"/>
      <c r="V55" s="250"/>
    </row>
    <row r="56" spans="1:25" s="249" customFormat="1" ht="21" customHeight="1" x14ac:dyDescent="0.2">
      <c r="A56" s="382">
        <v>2</v>
      </c>
      <c r="B56" s="364" t="str">
        <f>'Salary Record'!C474</f>
        <v>Zahid Elec</v>
      </c>
      <c r="C56" s="277"/>
      <c r="D56" s="273"/>
      <c r="E56" s="131">
        <f>'Salary Record'!K473</f>
        <v>22000</v>
      </c>
      <c r="F56" s="131">
        <f>'Salary Record'!C479</f>
        <v>31</v>
      </c>
      <c r="G56" s="336">
        <f>'Salary Record'!C480</f>
        <v>0</v>
      </c>
      <c r="H56" s="365">
        <f>'Salary Record'!I478</f>
        <v>0</v>
      </c>
      <c r="I56" s="131">
        <f>'Salary Record'!I477</f>
        <v>31</v>
      </c>
      <c r="J56" s="330">
        <f>'Salary Record'!K478</f>
        <v>0</v>
      </c>
      <c r="K56" s="330">
        <f>'Salary Record'!K479</f>
        <v>22000</v>
      </c>
      <c r="L56" s="331">
        <f>'Salary Record'!G477</f>
        <v>2400</v>
      </c>
      <c r="M56" s="332">
        <f>'Salary Record'!G478</f>
        <v>3000</v>
      </c>
      <c r="N56" s="333">
        <f>'Salary Record'!G479</f>
        <v>5400</v>
      </c>
      <c r="O56" s="332">
        <f>'Salary Record'!G480</f>
        <v>5000</v>
      </c>
      <c r="P56" s="333">
        <f>'Salary Record'!G481</f>
        <v>400</v>
      </c>
      <c r="Q56" s="338">
        <f>'Salary Record'!K481</f>
        <v>17000</v>
      </c>
      <c r="R56" s="193"/>
      <c r="S56" s="193">
        <f>Q56-R56</f>
        <v>17000</v>
      </c>
      <c r="T56" s="248" t="s">
        <v>191</v>
      </c>
      <c r="U56" s="249" t="s">
        <v>192</v>
      </c>
      <c r="V56" s="250" t="s">
        <v>190</v>
      </c>
    </row>
    <row r="57" spans="1:25" s="249" customFormat="1" ht="21" customHeight="1" x14ac:dyDescent="0.2">
      <c r="A57" s="381">
        <v>3</v>
      </c>
      <c r="B57" s="364" t="str">
        <f>'Salary Record'!C538</f>
        <v>M. Ali</v>
      </c>
      <c r="C57" s="253"/>
      <c r="D57" s="254"/>
      <c r="E57" s="332">
        <f>'Salary Record'!K537</f>
        <v>18000</v>
      </c>
      <c r="F57" s="332">
        <f>'Salary Record'!C543</f>
        <v>0</v>
      </c>
      <c r="G57" s="329">
        <f>'Salary Record'!C544</f>
        <v>0</v>
      </c>
      <c r="H57" s="332">
        <f>'Salary Record'!I542</f>
        <v>0</v>
      </c>
      <c r="I57" s="332">
        <f>'Salary Record'!I541</f>
        <v>22</v>
      </c>
      <c r="J57" s="330">
        <f>'Salary Record'!K542</f>
        <v>0</v>
      </c>
      <c r="K57" s="330">
        <f>'Salary Record'!K543</f>
        <v>12774.193548387097</v>
      </c>
      <c r="L57" s="331">
        <f>'Salary Record'!G541</f>
        <v>0</v>
      </c>
      <c r="M57" s="332">
        <f>'Salary Record'!G542</f>
        <v>0</v>
      </c>
      <c r="N57" s="333">
        <f>'Salary Record'!G543</f>
        <v>0</v>
      </c>
      <c r="O57" s="332">
        <f>'Salary Record'!G544</f>
        <v>0</v>
      </c>
      <c r="P57" s="333">
        <f>'Salary Record'!G545</f>
        <v>0</v>
      </c>
      <c r="Q57" s="339">
        <f>'Salary Record'!K545</f>
        <v>12774.193548387097</v>
      </c>
      <c r="R57" s="193"/>
      <c r="S57" s="193"/>
      <c r="T57" s="248" t="s">
        <v>264</v>
      </c>
      <c r="U57" s="251"/>
      <c r="V57" s="250">
        <v>500000</v>
      </c>
    </row>
    <row r="58" spans="1:25" s="249" customFormat="1" ht="21" customHeight="1" x14ac:dyDescent="0.2">
      <c r="A58" s="382">
        <v>4</v>
      </c>
      <c r="B58" s="366" t="str">
        <f>'Salary Record'!C1324</f>
        <v>Sheheryar Shahid</v>
      </c>
      <c r="C58" s="267"/>
      <c r="D58" s="268"/>
      <c r="E58" s="331">
        <f>'Salary Record'!K1323</f>
        <v>15000</v>
      </c>
      <c r="F58" s="331">
        <f>'Salary Record'!C1329</f>
        <v>29</v>
      </c>
      <c r="G58" s="341">
        <f>'Salary Record'!C1330</f>
        <v>2</v>
      </c>
      <c r="H58" s="331">
        <f>'Salary Record'!I1328</f>
        <v>0</v>
      </c>
      <c r="I58" s="331">
        <f>'Salary Record'!I1327</f>
        <v>29</v>
      </c>
      <c r="J58" s="330">
        <f>'Salary Record'!K1328</f>
        <v>0</v>
      </c>
      <c r="K58" s="131">
        <f>'Salary Record'!K1329</f>
        <v>14032.258064516129</v>
      </c>
      <c r="L58" s="331">
        <f>'Salary Record'!G1327</f>
        <v>0</v>
      </c>
      <c r="M58" s="331">
        <f>'Salary Record'!G1328</f>
        <v>0</v>
      </c>
      <c r="N58" s="333" t="str">
        <f>'Salary Record'!G1329</f>
        <v/>
      </c>
      <c r="O58" s="331">
        <f>'Salary Record'!G1330</f>
        <v>0</v>
      </c>
      <c r="P58" s="333" t="str">
        <f>'Salary Record'!G1331</f>
        <v/>
      </c>
      <c r="Q58" s="342">
        <f>'Salary Record'!K1331</f>
        <v>14032.258064516129</v>
      </c>
      <c r="R58" s="193"/>
      <c r="S58" s="193"/>
      <c r="T58" s="248" t="s">
        <v>250</v>
      </c>
      <c r="V58" s="250"/>
    </row>
    <row r="59" spans="1:25" s="249" customFormat="1" ht="21" customHeight="1" x14ac:dyDescent="0.2">
      <c r="A59" s="381">
        <v>5</v>
      </c>
      <c r="B59" s="366" t="str">
        <f>'Salary Record'!C1308</f>
        <v>Hammad Ahmed</v>
      </c>
      <c r="C59" s="267"/>
      <c r="D59" s="268"/>
      <c r="E59" s="331">
        <f>'Salary Record'!K1307</f>
        <v>16500</v>
      </c>
      <c r="F59" s="331">
        <f>'Salary Record'!C1313</f>
        <v>29</v>
      </c>
      <c r="G59" s="341">
        <f>'Salary Record'!C1314</f>
        <v>2</v>
      </c>
      <c r="H59" s="331">
        <f>'Salary Record'!I1312</f>
        <v>0</v>
      </c>
      <c r="I59" s="331">
        <f>'Salary Record'!I1311</f>
        <v>29</v>
      </c>
      <c r="J59" s="330">
        <f>'Salary Record'!K1312</f>
        <v>0</v>
      </c>
      <c r="K59" s="131">
        <f>'Salary Record'!K1313</f>
        <v>15435.483870967742</v>
      </c>
      <c r="L59" s="331">
        <f>'Salary Record'!G1311</f>
        <v>0</v>
      </c>
      <c r="M59" s="331">
        <f>'Salary Record'!G1312</f>
        <v>0</v>
      </c>
      <c r="N59" s="333">
        <f>'Salary Record'!G1313</f>
        <v>0</v>
      </c>
      <c r="O59" s="331">
        <f>'Salary Record'!G1314</f>
        <v>0</v>
      </c>
      <c r="P59" s="333">
        <f>'Salary Record'!G1315</f>
        <v>0</v>
      </c>
      <c r="Q59" s="342">
        <f>'Salary Record'!K1315</f>
        <v>15435.483870967742</v>
      </c>
      <c r="R59" s="193"/>
      <c r="S59" s="193"/>
      <c r="T59" s="248" t="s">
        <v>249</v>
      </c>
      <c r="V59" s="250"/>
    </row>
    <row r="60" spans="1:25" s="249" customFormat="1" ht="21" customHeight="1" x14ac:dyDescent="0.2">
      <c r="A60" s="382">
        <v>6</v>
      </c>
      <c r="B60" s="364" t="str">
        <f>'Salary Record'!C553</f>
        <v>Imran S/O Feroz Shb</v>
      </c>
      <c r="C60" s="270"/>
      <c r="D60" s="271"/>
      <c r="E60" s="362">
        <f>'Salary Record'!K552</f>
        <v>30000</v>
      </c>
      <c r="F60" s="362">
        <f>'Salary Record'!C558</f>
        <v>31</v>
      </c>
      <c r="G60" s="336">
        <f>'Salary Record'!C559</f>
        <v>0</v>
      </c>
      <c r="H60" s="362">
        <f>'Salary Record'!I557</f>
        <v>0</v>
      </c>
      <c r="I60" s="362">
        <f>'Salary Record'!I556</f>
        <v>31</v>
      </c>
      <c r="J60" s="330">
        <f>'Salary Record'!K557</f>
        <v>0</v>
      </c>
      <c r="K60" s="330">
        <f>'Salary Record'!K558</f>
        <v>30000</v>
      </c>
      <c r="L60" s="331">
        <f>'Salary Record'!G556</f>
        <v>6500</v>
      </c>
      <c r="M60" s="332">
        <f>'Salary Record'!G557</f>
        <v>0</v>
      </c>
      <c r="N60" s="333">
        <f>'Salary Record'!G558</f>
        <v>6500</v>
      </c>
      <c r="O60" s="332">
        <f>'Salary Record'!G559</f>
        <v>1000</v>
      </c>
      <c r="P60" s="333">
        <f>'Salary Record'!G560</f>
        <v>5500</v>
      </c>
      <c r="Q60" s="342">
        <f>'Salary Record'!K560</f>
        <v>29000</v>
      </c>
      <c r="R60" s="193"/>
      <c r="S60" s="193"/>
      <c r="T60" s="248" t="s">
        <v>217</v>
      </c>
      <c r="U60" s="249" t="s">
        <v>218</v>
      </c>
      <c r="V60" s="250"/>
    </row>
    <row r="61" spans="1:25" s="367" customFormat="1" ht="21" customHeight="1" x14ac:dyDescent="0.25">
      <c r="A61" s="396" t="s">
        <v>2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8"/>
      <c r="Q61" s="374">
        <f>SUM(Q55:Q60)</f>
        <v>122116.93548387097</v>
      </c>
      <c r="R61" s="375">
        <f ca="1">SUM(R55:R111)</f>
        <v>0</v>
      </c>
      <c r="S61" s="375">
        <f ca="1">SUM(S55:S111)</f>
        <v>0</v>
      </c>
      <c r="T61" s="376"/>
      <c r="U61" s="377"/>
      <c r="V61" s="368"/>
      <c r="W61" s="377"/>
      <c r="X61" s="377"/>
    </row>
    <row r="62" spans="1:25" s="305" customFormat="1" ht="21" customHeight="1" x14ac:dyDescent="0.2">
      <c r="A62" s="402" t="s">
        <v>258</v>
      </c>
      <c r="B62" s="403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3"/>
      <c r="N62" s="403"/>
      <c r="O62" s="403"/>
      <c r="P62" s="403"/>
      <c r="Q62" s="404"/>
      <c r="R62" s="303"/>
      <c r="S62" s="303"/>
      <c r="T62" s="304"/>
      <c r="V62" s="306"/>
      <c r="W62" s="395"/>
    </row>
    <row r="63" spans="1:25" s="249" customFormat="1" ht="21" customHeight="1" x14ac:dyDescent="0.2">
      <c r="A63" s="381">
        <v>1</v>
      </c>
      <c r="B63" s="319" t="s">
        <v>17</v>
      </c>
      <c r="C63" s="296"/>
      <c r="D63" s="297"/>
      <c r="E63" s="320">
        <f>'Salary Record'!K521</f>
        <v>37000</v>
      </c>
      <c r="F63" s="320">
        <f>'Salary Record'!C527</f>
        <v>29</v>
      </c>
      <c r="G63" s="321">
        <f>'Salary Record'!C528</f>
        <v>2</v>
      </c>
      <c r="H63" s="320">
        <f>'Salary Record'!I526</f>
        <v>125</v>
      </c>
      <c r="I63" s="320">
        <f>'Salary Record'!I525</f>
        <v>31</v>
      </c>
      <c r="J63" s="322">
        <f>'Salary Record'!K526</f>
        <v>18649.193548387095</v>
      </c>
      <c r="K63" s="322">
        <f>'Salary Record'!K527</f>
        <v>55649.193548387091</v>
      </c>
      <c r="L63" s="323">
        <f>'Salary Record'!G525</f>
        <v>0</v>
      </c>
      <c r="M63" s="324">
        <f>'Salary Record'!G526</f>
        <v>0</v>
      </c>
      <c r="N63" s="325">
        <f>'Salary Record'!G527</f>
        <v>0</v>
      </c>
      <c r="O63" s="324">
        <f>'Salary Record'!G528</f>
        <v>0</v>
      </c>
      <c r="P63" s="325">
        <f>'Salary Record'!G529</f>
        <v>0</v>
      </c>
      <c r="Q63" s="326">
        <f>'Salary Record'!K529</f>
        <v>55649.193548387091</v>
      </c>
      <c r="R63" s="264"/>
      <c r="S63" s="193"/>
      <c r="T63" s="248"/>
      <c r="U63" s="251"/>
      <c r="V63" s="250"/>
    </row>
    <row r="64" spans="1:25" s="249" customFormat="1" ht="21" customHeight="1" x14ac:dyDescent="0.2">
      <c r="A64" s="382">
        <v>2</v>
      </c>
      <c r="B64" s="327" t="s">
        <v>35</v>
      </c>
      <c r="C64" s="287"/>
      <c r="D64" s="288"/>
      <c r="E64" s="328">
        <f>'Salary Record'!K378</f>
        <v>20000</v>
      </c>
      <c r="F64" s="328">
        <f>'Salary Record'!C384</f>
        <v>30</v>
      </c>
      <c r="G64" s="329">
        <f>'Salary Record'!C385</f>
        <v>1</v>
      </c>
      <c r="H64" s="328">
        <f>'Salary Record'!I383</f>
        <v>82.5</v>
      </c>
      <c r="I64" s="328">
        <f>'Salary Record'!I382</f>
        <v>31</v>
      </c>
      <c r="J64" s="330">
        <f>'Salary Record'!K383</f>
        <v>6653.2258064516127</v>
      </c>
      <c r="K64" s="131">
        <f>'Salary Record'!K384</f>
        <v>26653.225806451614</v>
      </c>
      <c r="L64" s="331">
        <f>'Salary Record'!G382</f>
        <v>19500</v>
      </c>
      <c r="M64" s="332">
        <f>'Salary Record'!G383</f>
        <v>0</v>
      </c>
      <c r="N64" s="333">
        <f>'Salary Record'!G384</f>
        <v>19500</v>
      </c>
      <c r="O64" s="332">
        <f>'Salary Record'!G385</f>
        <v>2000</v>
      </c>
      <c r="P64" s="333">
        <f>'Salary Record'!G386</f>
        <v>17500</v>
      </c>
      <c r="Q64" s="334">
        <f>'Salary Record'!K386</f>
        <v>24653.225806451614</v>
      </c>
      <c r="R64" s="193"/>
      <c r="S64" s="193"/>
      <c r="T64" s="248" t="s">
        <v>220</v>
      </c>
      <c r="U64" s="251" t="s">
        <v>221</v>
      </c>
      <c r="V64" s="250" t="s">
        <v>185</v>
      </c>
    </row>
    <row r="65" spans="1:24" s="249" customFormat="1" ht="21" customHeight="1" x14ac:dyDescent="0.2">
      <c r="A65" s="381">
        <v>3</v>
      </c>
      <c r="B65" s="335" t="str">
        <f>'Salary Record'!C631</f>
        <v>Haneef</v>
      </c>
      <c r="C65" s="278" t="s">
        <v>106</v>
      </c>
      <c r="D65" s="271">
        <f>Q65</f>
        <v>32709.677419354841</v>
      </c>
      <c r="E65" s="131">
        <f>'Salary Record'!K630</f>
        <v>24000</v>
      </c>
      <c r="F65" s="131">
        <f>'Salary Record'!C636</f>
        <v>31</v>
      </c>
      <c r="G65" s="336">
        <f>'Salary Record'!C637</f>
        <v>0</v>
      </c>
      <c r="H65" s="131">
        <f>'Salary Record'!I635</f>
        <v>90</v>
      </c>
      <c r="I65" s="131">
        <f>'Salary Record'!I634</f>
        <v>31</v>
      </c>
      <c r="J65" s="330">
        <f>'Salary Record'!K635</f>
        <v>8709.677419354839</v>
      </c>
      <c r="K65" s="131">
        <f>'Salary Record'!K636</f>
        <v>32709.677419354841</v>
      </c>
      <c r="L65" s="331">
        <f>'Salary Record'!G634</f>
        <v>10000</v>
      </c>
      <c r="M65" s="332">
        <f>'Salary Record'!G635</f>
        <v>0</v>
      </c>
      <c r="N65" s="333">
        <f>'Salary Record'!G636</f>
        <v>10000</v>
      </c>
      <c r="O65" s="332">
        <f>'Salary Record'!G637</f>
        <v>0</v>
      </c>
      <c r="P65" s="333">
        <f>'Salary Record'!G638</f>
        <v>10000</v>
      </c>
      <c r="Q65" s="334">
        <f>'Salary Record'!K638</f>
        <v>32709.677419354841</v>
      </c>
      <c r="R65" s="193"/>
      <c r="S65" s="193"/>
      <c r="T65" s="248" t="s">
        <v>222</v>
      </c>
      <c r="U65" s="251" t="s">
        <v>223</v>
      </c>
      <c r="V65" s="250">
        <v>3000</v>
      </c>
    </row>
    <row r="66" spans="1:24" s="249" customFormat="1" ht="21" customHeight="1" x14ac:dyDescent="0.2">
      <c r="A66" s="381">
        <v>4</v>
      </c>
      <c r="B66" s="327" t="str">
        <f>'Salary Record'!C1420</f>
        <v>A. Lateef</v>
      </c>
      <c r="C66" s="278"/>
      <c r="D66" s="279"/>
      <c r="E66" s="131">
        <f>'Salary Record'!K1419</f>
        <v>20000</v>
      </c>
      <c r="F66" s="131">
        <f>'Salary Record'!C1425</f>
        <v>31</v>
      </c>
      <c r="G66" s="336">
        <f>'Salary Record'!C1426</f>
        <v>0</v>
      </c>
      <c r="H66" s="131">
        <f>'Salary Record'!I1424</f>
        <v>109</v>
      </c>
      <c r="I66" s="131">
        <f>'Salary Record'!I1423</f>
        <v>31</v>
      </c>
      <c r="J66" s="330">
        <f>'Salary Record'!K1424</f>
        <v>8790.322580645161</v>
      </c>
      <c r="K66" s="131">
        <f>'Salary Record'!K1425</f>
        <v>28790.322580645159</v>
      </c>
      <c r="L66" s="331">
        <f>'Salary Record'!G1423</f>
        <v>12500</v>
      </c>
      <c r="M66" s="332">
        <f>'Salary Record'!G1424</f>
        <v>4000</v>
      </c>
      <c r="N66" s="333">
        <f>'Salary Record'!G1425</f>
        <v>16500</v>
      </c>
      <c r="O66" s="332">
        <f>'Salary Record'!G1426</f>
        <v>2500</v>
      </c>
      <c r="P66" s="333">
        <f>'Salary Record'!G1427</f>
        <v>14000</v>
      </c>
      <c r="Q66" s="334">
        <f>'Salary Record'!K1427</f>
        <v>26290.322580645159</v>
      </c>
      <c r="R66" s="193"/>
      <c r="S66" s="193"/>
      <c r="T66" s="248" t="s">
        <v>203</v>
      </c>
      <c r="V66" s="250">
        <v>21500</v>
      </c>
      <c r="X66" s="251">
        <f>V57-V63-V73-V100-V65-V72-V66-3000</f>
        <v>456500</v>
      </c>
    </row>
    <row r="67" spans="1:24" s="249" customFormat="1" ht="21" customHeight="1" x14ac:dyDescent="0.2">
      <c r="A67" s="382">
        <v>5</v>
      </c>
      <c r="B67" s="327" t="str">
        <f>'Salary Record'!C1050</f>
        <v>A. Lateef Chacha</v>
      </c>
      <c r="C67" s="270"/>
      <c r="D67" s="271"/>
      <c r="E67" s="131">
        <f>'Salary Record'!K1049</f>
        <v>22000</v>
      </c>
      <c r="F67" s="131">
        <f>'Salary Record'!C1055</f>
        <v>31</v>
      </c>
      <c r="G67" s="336">
        <f>'Salary Record'!C1056</f>
        <v>0</v>
      </c>
      <c r="H67" s="131">
        <f>'Salary Record'!I1054</f>
        <v>119</v>
      </c>
      <c r="I67" s="131">
        <f>'Salary Record'!I1053</f>
        <v>31</v>
      </c>
      <c r="J67" s="330">
        <f>'Salary Record'!K1054</f>
        <v>10556.451612903225</v>
      </c>
      <c r="K67" s="330">
        <f>'Salary Record'!K1055</f>
        <v>32556.451612903227</v>
      </c>
      <c r="L67" s="331">
        <f>'Salary Record'!G1053</f>
        <v>0</v>
      </c>
      <c r="M67" s="331">
        <f>'Salary Record'!G1054</f>
        <v>1000</v>
      </c>
      <c r="N67" s="333">
        <f>'Salary Record'!G1055</f>
        <v>1000</v>
      </c>
      <c r="O67" s="331">
        <f>'Salary Record'!G1056</f>
        <v>1000</v>
      </c>
      <c r="P67" s="333">
        <f>'Salary Record'!G1057</f>
        <v>0</v>
      </c>
      <c r="Q67" s="334">
        <f>'Salary Record'!K1057</f>
        <v>31556.451612903227</v>
      </c>
      <c r="R67" s="193"/>
      <c r="S67" s="193"/>
      <c r="T67" s="248"/>
      <c r="U67" s="251"/>
      <c r="V67" s="250">
        <f>Q63+Q61+Q18+Q22+Q27</f>
        <v>407816.77419354842</v>
      </c>
      <c r="X67" s="249">
        <v>800</v>
      </c>
    </row>
    <row r="68" spans="1:24" s="249" customFormat="1" ht="21" customHeight="1" x14ac:dyDescent="0.2">
      <c r="A68" s="381">
        <v>6</v>
      </c>
      <c r="B68" s="337" t="str">
        <f>'Salary Record'!C1388</f>
        <v>Shadab</v>
      </c>
      <c r="C68" s="278"/>
      <c r="D68" s="279"/>
      <c r="E68" s="131">
        <f>'Salary Record'!K1387</f>
        <v>25000</v>
      </c>
      <c r="F68" s="131">
        <f>'Salary Record'!C1393</f>
        <v>31</v>
      </c>
      <c r="G68" s="336">
        <f>'Salary Record'!C1394</f>
        <v>0</v>
      </c>
      <c r="H68" s="131">
        <f>'Salary Record'!I1392</f>
        <v>72</v>
      </c>
      <c r="I68" s="131">
        <f>'Salary Record'!I1391</f>
        <v>31</v>
      </c>
      <c r="J68" s="330">
        <f>'Salary Record'!K1392</f>
        <v>7258.0645161290322</v>
      </c>
      <c r="K68" s="330">
        <f>'Salary Record'!K1393</f>
        <v>32258.06451612903</v>
      </c>
      <c r="L68" s="331">
        <f>'Salary Record'!G1391</f>
        <v>0</v>
      </c>
      <c r="M68" s="331">
        <f>'Salary Record'!G1392</f>
        <v>0</v>
      </c>
      <c r="N68" s="333">
        <f>'Salary Record'!G1393</f>
        <v>0</v>
      </c>
      <c r="O68" s="331">
        <f>'Salary Record'!G1394</f>
        <v>0</v>
      </c>
      <c r="P68" s="333">
        <f>'Salary Record'!G1395</f>
        <v>0</v>
      </c>
      <c r="Q68" s="338">
        <f>'Salary Record'!K1395</f>
        <v>32258.06451612903</v>
      </c>
      <c r="R68" s="280">
        <v>0</v>
      </c>
      <c r="S68" s="193"/>
      <c r="T68" s="248"/>
      <c r="V68" s="250"/>
    </row>
    <row r="69" spans="1:24" s="249" customFormat="1" ht="21" customHeight="1" x14ac:dyDescent="0.2">
      <c r="A69" s="381">
        <v>7</v>
      </c>
      <c r="B69" s="337" t="str">
        <f>'Salary Record'!C1372</f>
        <v>Suleman Dilawer</v>
      </c>
      <c r="C69" s="270"/>
      <c r="D69" s="271"/>
      <c r="E69" s="131">
        <f>'Salary Record'!K1371</f>
        <v>18000</v>
      </c>
      <c r="F69" s="131">
        <f>'Salary Record'!C1377</f>
        <v>31</v>
      </c>
      <c r="G69" s="336">
        <f>'Salary Record'!C1378</f>
        <v>0</v>
      </c>
      <c r="H69" s="131">
        <f>'Salary Record'!I1376</f>
        <v>48</v>
      </c>
      <c r="I69" s="131">
        <f>'Salary Record'!I1375</f>
        <v>31</v>
      </c>
      <c r="J69" s="330">
        <f>'Salary Record'!K1376</f>
        <v>3483.8709677419356</v>
      </c>
      <c r="K69" s="330">
        <f>'Salary Record'!K1377</f>
        <v>21483.870967741936</v>
      </c>
      <c r="L69" s="331">
        <f>'Salary Record'!G1375</f>
        <v>0</v>
      </c>
      <c r="M69" s="332">
        <f>'Salary Record'!G1376</f>
        <v>0</v>
      </c>
      <c r="N69" s="333" t="str">
        <f>'Salary Record'!G1377</f>
        <v/>
      </c>
      <c r="O69" s="332">
        <f>'Salary Record'!G1378</f>
        <v>0</v>
      </c>
      <c r="P69" s="333" t="str">
        <f>'Salary Record'!G1379</f>
        <v/>
      </c>
      <c r="Q69" s="338">
        <f>'Salary Record'!K1379</f>
        <v>21483.870967741936</v>
      </c>
      <c r="R69" s="280">
        <v>0</v>
      </c>
      <c r="S69" s="193"/>
      <c r="T69" s="248"/>
      <c r="V69" s="250"/>
    </row>
    <row r="70" spans="1:24" s="367" customFormat="1" ht="21" customHeight="1" x14ac:dyDescent="0.25">
      <c r="A70" s="396" t="s">
        <v>2</v>
      </c>
      <c r="B70" s="397"/>
      <c r="C70" s="397"/>
      <c r="D70" s="397"/>
      <c r="E70" s="397"/>
      <c r="F70" s="397"/>
      <c r="G70" s="397"/>
      <c r="H70" s="397"/>
      <c r="I70" s="397"/>
      <c r="J70" s="397"/>
      <c r="K70" s="397"/>
      <c r="L70" s="397"/>
      <c r="M70" s="397"/>
      <c r="N70" s="397"/>
      <c r="O70" s="397"/>
      <c r="P70" s="398"/>
      <c r="Q70" s="374">
        <f>SUM(Q63:Q69)</f>
        <v>224600.80645161291</v>
      </c>
      <c r="R70" s="375">
        <f ca="1">SUM(R64:R120)</f>
        <v>0</v>
      </c>
      <c r="S70" s="375">
        <f ca="1">SUM(S64:S120)</f>
        <v>0</v>
      </c>
      <c r="T70" s="376"/>
      <c r="U70" s="377"/>
      <c r="V70" s="368"/>
      <c r="W70" s="377"/>
      <c r="X70" s="377"/>
    </row>
    <row r="71" spans="1:24" s="305" customFormat="1" ht="21" customHeight="1" x14ac:dyDescent="0.2">
      <c r="A71" s="402" t="s">
        <v>259</v>
      </c>
      <c r="B71" s="403"/>
      <c r="C71" s="403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3"/>
      <c r="P71" s="403"/>
      <c r="Q71" s="404"/>
      <c r="R71" s="303"/>
      <c r="S71" s="303"/>
      <c r="T71" s="304"/>
      <c r="V71" s="306"/>
    </row>
    <row r="72" spans="1:24" s="249" customFormat="1" ht="21" customHeight="1" x14ac:dyDescent="0.2">
      <c r="A72" s="382">
        <v>1</v>
      </c>
      <c r="B72" s="337" t="str">
        <f>'Salary Record'!C1245</f>
        <v>Touqeer</v>
      </c>
      <c r="C72" s="290"/>
      <c r="D72" s="291"/>
      <c r="E72" s="131">
        <f>'Salary Record'!K1244</f>
        <v>38000</v>
      </c>
      <c r="F72" s="131">
        <f>'Salary Record'!C1250</f>
        <v>31</v>
      </c>
      <c r="G72" s="336">
        <f>'Salary Record'!C1251</f>
        <v>0</v>
      </c>
      <c r="H72" s="131">
        <f>'Salary Record'!I1249</f>
        <v>0</v>
      </c>
      <c r="I72" s="131">
        <f>'Salary Record'!I1248</f>
        <v>31</v>
      </c>
      <c r="J72" s="330">
        <f>'Salary Record'!K1249</f>
        <v>0</v>
      </c>
      <c r="K72" s="330">
        <f>'Salary Record'!K1250</f>
        <v>38000</v>
      </c>
      <c r="L72" s="331">
        <f>'Salary Record'!G1248</f>
        <v>0</v>
      </c>
      <c r="M72" s="332">
        <f>'Salary Record'!G1249</f>
        <v>0</v>
      </c>
      <c r="N72" s="333">
        <f>'Salary Record'!G1250</f>
        <v>0</v>
      </c>
      <c r="O72" s="332">
        <f>'Salary Record'!G1251</f>
        <v>0</v>
      </c>
      <c r="P72" s="333">
        <f>'Salary Record'!G1252</f>
        <v>0</v>
      </c>
      <c r="Q72" s="339">
        <f>'Salary Record'!K1252</f>
        <v>38000</v>
      </c>
      <c r="R72" s="193"/>
      <c r="S72" s="193"/>
      <c r="T72" s="248" t="s">
        <v>261</v>
      </c>
      <c r="V72" s="250">
        <v>6000</v>
      </c>
    </row>
    <row r="73" spans="1:24" s="249" customFormat="1" ht="21" customHeight="1" x14ac:dyDescent="0.2">
      <c r="A73" s="381">
        <v>2</v>
      </c>
      <c r="B73" s="340" t="str">
        <f>'Salary Record'!C1276</f>
        <v>Amjad Ustad</v>
      </c>
      <c r="C73" s="270"/>
      <c r="D73" s="271"/>
      <c r="E73" s="331">
        <f>'Salary Record'!K1275</f>
        <v>45000</v>
      </c>
      <c r="F73" s="331">
        <f>'Salary Record'!C1281</f>
        <v>31</v>
      </c>
      <c r="G73" s="341">
        <f>'Salary Record'!C1282</f>
        <v>0</v>
      </c>
      <c r="H73" s="331">
        <f>'Salary Record'!I1280</f>
        <v>0</v>
      </c>
      <c r="I73" s="331">
        <f>'Salary Record'!I1279</f>
        <v>31</v>
      </c>
      <c r="J73" s="330">
        <f>'Salary Record'!K1280</f>
        <v>0</v>
      </c>
      <c r="K73" s="330">
        <f>'Salary Record'!K1281</f>
        <v>45000</v>
      </c>
      <c r="L73" s="331">
        <f>'Salary Record'!G1279</f>
        <v>0</v>
      </c>
      <c r="M73" s="331">
        <f>'Salary Record'!G1280</f>
        <v>0</v>
      </c>
      <c r="N73" s="333">
        <f>'Salary Record'!G1281</f>
        <v>0</v>
      </c>
      <c r="O73" s="331">
        <f>'Salary Record'!G1282</f>
        <v>0</v>
      </c>
      <c r="P73" s="333">
        <f>'Salary Record'!G1283</f>
        <v>0</v>
      </c>
      <c r="Q73" s="339">
        <f>'Salary Record'!K1283</f>
        <v>45000</v>
      </c>
      <c r="R73" s="269"/>
      <c r="S73" s="193"/>
      <c r="T73" s="248" t="s">
        <v>262</v>
      </c>
      <c r="U73" s="251">
        <f>Q100+Q73+Q63+Q57+Q29+Q30+Q31</f>
        <v>220624.99999999997</v>
      </c>
      <c r="V73" s="250">
        <v>10000</v>
      </c>
    </row>
    <row r="74" spans="1:24" s="249" customFormat="1" ht="21" customHeight="1" x14ac:dyDescent="0.2">
      <c r="A74" s="382">
        <v>3</v>
      </c>
      <c r="B74" s="337" t="str">
        <f>'Salary Record'!C1452</f>
        <v>Riyaz</v>
      </c>
      <c r="C74" s="278"/>
      <c r="D74" s="279"/>
      <c r="E74" s="131">
        <f>'Salary Record'!K1451</f>
        <v>18000</v>
      </c>
      <c r="F74" s="131">
        <f>'Salary Record'!C1457</f>
        <v>19</v>
      </c>
      <c r="G74" s="336">
        <f>'Salary Record'!C1458</f>
        <v>12</v>
      </c>
      <c r="H74" s="131">
        <f>'Salary Record'!I1456</f>
        <v>0</v>
      </c>
      <c r="I74" s="131">
        <f>'Salary Record'!I1455</f>
        <v>19</v>
      </c>
      <c r="J74" s="330">
        <f>'Salary Record'!K1456</f>
        <v>0</v>
      </c>
      <c r="K74" s="131">
        <f>'Salary Record'!K1457</f>
        <v>11032.258064516129</v>
      </c>
      <c r="L74" s="331">
        <f>'Salary Record'!G1455</f>
        <v>0</v>
      </c>
      <c r="M74" s="332">
        <f>'Salary Record'!G1456</f>
        <v>0</v>
      </c>
      <c r="N74" s="333">
        <f>'Salary Record'!G1457</f>
        <v>0</v>
      </c>
      <c r="O74" s="332">
        <f>'Salary Record'!G1458</f>
        <v>0</v>
      </c>
      <c r="P74" s="333">
        <f>'Salary Record'!G1459</f>
        <v>0</v>
      </c>
      <c r="Q74" s="339">
        <f>'Salary Record'!K1459</f>
        <v>11032.258064516129</v>
      </c>
      <c r="R74" s="280"/>
      <c r="S74" s="193"/>
      <c r="T74" s="248"/>
      <c r="V74" s="250"/>
    </row>
    <row r="75" spans="1:24" s="249" customFormat="1" ht="21" customHeight="1" x14ac:dyDescent="0.2">
      <c r="A75" s="381">
        <v>4</v>
      </c>
      <c r="B75" s="340" t="str">
        <f>'Salary Record'!C1261</f>
        <v>Hamza</v>
      </c>
      <c r="C75" s="270"/>
      <c r="D75" s="271"/>
      <c r="E75" s="331">
        <f>'Salary Record'!K1260</f>
        <v>16500</v>
      </c>
      <c r="F75" s="331">
        <f>'Salary Record'!C1266</f>
        <v>24</v>
      </c>
      <c r="G75" s="341">
        <f>'Salary Record'!C1267</f>
        <v>7</v>
      </c>
      <c r="H75" s="331">
        <f>'Salary Record'!I1265</f>
        <v>0</v>
      </c>
      <c r="I75" s="331">
        <f>'Salary Record'!I1264</f>
        <v>24</v>
      </c>
      <c r="J75" s="330">
        <f>'Salary Record'!K1265</f>
        <v>0</v>
      </c>
      <c r="K75" s="330">
        <f>'Salary Record'!K1266</f>
        <v>12774.193548387097</v>
      </c>
      <c r="L75" s="331">
        <f>'Salary Record'!G1264</f>
        <v>0</v>
      </c>
      <c r="M75" s="331">
        <f>'Salary Record'!G1265</f>
        <v>0</v>
      </c>
      <c r="N75" s="333">
        <f>'Salary Record'!G1266</f>
        <v>0</v>
      </c>
      <c r="O75" s="331">
        <f>'Salary Record'!G1267</f>
        <v>0</v>
      </c>
      <c r="P75" s="333">
        <f>'Salary Record'!G1268</f>
        <v>0</v>
      </c>
      <c r="Q75" s="339">
        <f>'Salary Record'!K1268</f>
        <v>12774.193548387097</v>
      </c>
      <c r="R75" s="280"/>
      <c r="S75" s="193"/>
      <c r="T75" s="248"/>
      <c r="V75" s="250"/>
      <c r="W75" s="251">
        <f>Q81+Q66+Q63+Q61</f>
        <v>306500</v>
      </c>
    </row>
    <row r="76" spans="1:24" s="367" customFormat="1" ht="18.75" x14ac:dyDescent="0.25">
      <c r="A76" s="383"/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4">
        <f>SUM(Q72:Q75)</f>
        <v>106806.45161290321</v>
      </c>
      <c r="R76" s="375">
        <f ca="1">SUM(R63:R75)</f>
        <v>0</v>
      </c>
      <c r="S76" s="375">
        <f ca="1">SUM(S63:S75)</f>
        <v>0</v>
      </c>
      <c r="T76" s="376"/>
      <c r="U76" s="377"/>
      <c r="V76" s="368"/>
      <c r="W76" s="377"/>
      <c r="X76" s="377">
        <f>SUM(X66:X67)</f>
        <v>457300</v>
      </c>
    </row>
    <row r="77" spans="1:24" s="301" customFormat="1" ht="21" customHeight="1" x14ac:dyDescent="0.2">
      <c r="A77" s="399" t="s">
        <v>260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1"/>
      <c r="R77" s="299"/>
      <c r="S77" s="299"/>
      <c r="T77" s="318"/>
      <c r="U77" s="307"/>
      <c r="V77" s="302"/>
      <c r="X77" s="301">
        <v>250000</v>
      </c>
    </row>
    <row r="78" spans="1:24" s="249" customFormat="1" ht="21" customHeight="1" x14ac:dyDescent="0.2">
      <c r="A78" s="382">
        <v>1</v>
      </c>
      <c r="B78" s="337" t="str">
        <f>'Salary Record'!C202</f>
        <v>Zeeshan AC</v>
      </c>
      <c r="C78" s="253"/>
      <c r="D78" s="254"/>
      <c r="E78" s="131">
        <f>'Salary Record'!K201</f>
        <v>28000</v>
      </c>
      <c r="F78" s="131">
        <f>'Salary Record'!C207</f>
        <v>31</v>
      </c>
      <c r="G78" s="336">
        <f>'Salary Record'!C208</f>
        <v>0</v>
      </c>
      <c r="H78" s="131">
        <f>'Salary Record'!I206</f>
        <v>178</v>
      </c>
      <c r="I78" s="131">
        <f>'Salary Record'!I205</f>
        <v>31</v>
      </c>
      <c r="J78" s="330">
        <f>'Salary Record'!K206</f>
        <v>20096.774193548386</v>
      </c>
      <c r="K78" s="131">
        <f>'Salary Record'!K207</f>
        <v>48096.774193548386</v>
      </c>
      <c r="L78" s="331">
        <f>'Salary Record'!G205</f>
        <v>0</v>
      </c>
      <c r="M78" s="331">
        <f>'Salary Record'!G206</f>
        <v>0</v>
      </c>
      <c r="N78" s="331" t="str">
        <f>'Salary Record'!G207</f>
        <v/>
      </c>
      <c r="O78" s="331">
        <f>'Salary Record'!G208</f>
        <v>0</v>
      </c>
      <c r="P78" s="331" t="str">
        <f>'Salary Record'!G209</f>
        <v/>
      </c>
      <c r="Q78" s="339">
        <f>'Salary Record'!K209</f>
        <v>48096.774193548386</v>
      </c>
      <c r="R78" s="193"/>
      <c r="S78" s="193"/>
      <c r="T78" s="248"/>
      <c r="U78" s="251"/>
      <c r="V78" s="250"/>
      <c r="X78" s="249">
        <v>1900</v>
      </c>
    </row>
    <row r="79" spans="1:24" s="258" customFormat="1" ht="21" customHeight="1" x14ac:dyDescent="0.2">
      <c r="A79" s="382">
        <v>2</v>
      </c>
      <c r="B79" s="355" t="str">
        <f>'Salary Record'!C1213</f>
        <v>Mujeeb Rehman</v>
      </c>
      <c r="C79" s="272"/>
      <c r="D79" s="273"/>
      <c r="E79" s="131">
        <f>'Salary Record'!K1212</f>
        <v>15000</v>
      </c>
      <c r="F79" s="131">
        <f>'Salary Record'!C1218</f>
        <v>31</v>
      </c>
      <c r="G79" s="336">
        <f>'Salary Record'!C1219</f>
        <v>0</v>
      </c>
      <c r="H79" s="131">
        <f>'Salary Record'!I1217</f>
        <v>141</v>
      </c>
      <c r="I79" s="131">
        <f>'Salary Record'!I1216</f>
        <v>31</v>
      </c>
      <c r="J79" s="336">
        <f>'Salary Record'!K1217</f>
        <v>8528.2258064516136</v>
      </c>
      <c r="K79" s="336">
        <f>'Salary Record'!K1218</f>
        <v>23528.225806451614</v>
      </c>
      <c r="L79" s="360">
        <f>'Salary Record'!G1216</f>
        <v>0</v>
      </c>
      <c r="M79" s="131">
        <f>'Salary Record'!G1217</f>
        <v>0</v>
      </c>
      <c r="N79" s="354">
        <f>'Salary Record'!G1218</f>
        <v>0</v>
      </c>
      <c r="O79" s="131">
        <f>'Salary Record'!G1219</f>
        <v>0</v>
      </c>
      <c r="P79" s="354">
        <f>'Salary Record'!G1220</f>
        <v>0</v>
      </c>
      <c r="Q79" s="339">
        <f>'Salary Record'!K1220</f>
        <v>23528.225806451614</v>
      </c>
      <c r="R79" s="193">
        <v>18000</v>
      </c>
      <c r="S79" s="193">
        <f>Q79-R79</f>
        <v>5528.2258064516136</v>
      </c>
      <c r="T79" s="248"/>
      <c r="U79" s="274"/>
      <c r="V79" s="257"/>
      <c r="X79" s="258">
        <f>X78+X77</f>
        <v>251900</v>
      </c>
    </row>
    <row r="80" spans="1:24" s="249" customFormat="1" ht="21" customHeight="1" x14ac:dyDescent="0.2">
      <c r="A80" s="382">
        <v>3</v>
      </c>
      <c r="B80" s="343" t="s">
        <v>4</v>
      </c>
      <c r="C80" s="267"/>
      <c r="D80" s="268"/>
      <c r="E80" s="336">
        <f>'Salary Record'!K346</f>
        <v>27000</v>
      </c>
      <c r="F80" s="336">
        <f>'Salary Record'!C352</f>
        <v>31</v>
      </c>
      <c r="G80" s="336">
        <f>'Salary Record'!C353</f>
        <v>0</v>
      </c>
      <c r="H80" s="336">
        <f>'Salary Record'!I351</f>
        <v>81</v>
      </c>
      <c r="I80" s="336">
        <f>'Salary Record'!I350</f>
        <v>31</v>
      </c>
      <c r="J80" s="330">
        <f>'Salary Record'!K351</f>
        <v>8818.5483870967746</v>
      </c>
      <c r="K80" s="131">
        <f>'Salary Record'!K352</f>
        <v>35818.548387096773</v>
      </c>
      <c r="L80" s="331">
        <f>'Salary Record'!G350</f>
        <v>5000</v>
      </c>
      <c r="M80" s="332">
        <f>'Salary Record'!G351</f>
        <v>0</v>
      </c>
      <c r="N80" s="333">
        <f>'Salary Record'!G352</f>
        <v>5000</v>
      </c>
      <c r="O80" s="332">
        <f>'Salary Record'!G353</f>
        <v>5000</v>
      </c>
      <c r="P80" s="333">
        <f>'Salary Record'!G354</f>
        <v>0</v>
      </c>
      <c r="Q80" s="338">
        <f>'Salary Record'!K354</f>
        <v>30818.548387096773</v>
      </c>
      <c r="R80" s="193"/>
      <c r="S80" s="193"/>
      <c r="T80" s="248" t="s">
        <v>188</v>
      </c>
      <c r="U80" s="249" t="s">
        <v>189</v>
      </c>
      <c r="V80" s="250" t="s">
        <v>190</v>
      </c>
      <c r="W80" s="251"/>
      <c r="X80" s="251"/>
    </row>
    <row r="81" spans="1:23" s="367" customFormat="1" ht="21" customHeight="1" x14ac:dyDescent="0.25">
      <c r="A81" s="383"/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4">
        <f>Q80+Q78+Q79</f>
        <v>102443.54838709676</v>
      </c>
      <c r="R81" s="375">
        <f ca="1">SUM(R63:R108)</f>
        <v>18000</v>
      </c>
      <c r="S81" s="375">
        <f ca="1">SUM(S63:S108)</f>
        <v>125</v>
      </c>
      <c r="T81" s="376"/>
      <c r="U81" s="377"/>
      <c r="V81" s="368"/>
      <c r="W81" s="377"/>
    </row>
    <row r="82" spans="1:23" ht="21" customHeight="1" x14ac:dyDescent="0.2">
      <c r="A82" s="408" t="s">
        <v>143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10"/>
      <c r="L82" s="380">
        <f>SUM(L4:L81)</f>
        <v>554817</v>
      </c>
      <c r="M82" s="380">
        <f>SUM(M4:M81)</f>
        <v>71918</v>
      </c>
      <c r="N82" s="380">
        <f>SUM(N4:N81)</f>
        <v>626735</v>
      </c>
      <c r="O82" s="380">
        <f>SUM(O4:O81)</f>
        <v>52355</v>
      </c>
      <c r="P82" s="380">
        <f>SUM(P4:P81)</f>
        <v>574380</v>
      </c>
      <c r="Q82" s="379">
        <f>SUM(Q4+Q5+Q81+Q76+Q61+Q53+Q46+Q38+Q27+Q22+Q18+Q11+Q70)</f>
        <v>1225060.3225806451</v>
      </c>
      <c r="R82" s="116">
        <f ca="1">SUM(R4+R5+R81+R76+R61+R53+R46+R38+R27+R22+R18+R11)</f>
        <v>107000</v>
      </c>
      <c r="S82" s="116">
        <f ca="1">SUM(S4+S5+S81+S76+S61+S53+S46+S38+S27+S22+S18+S11)</f>
        <v>69920.833333333343</v>
      </c>
      <c r="T82" s="169"/>
      <c r="U82" s="8">
        <f>Q79+Q78+Q66+Q64+Q60+Q55</f>
        <v>185443.54838709676</v>
      </c>
      <c r="W82" s="8"/>
    </row>
    <row r="83" spans="1:23" ht="20.45" customHeight="1" x14ac:dyDescent="0.2">
      <c r="A83" s="396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7"/>
      <c r="O83" s="397"/>
      <c r="P83" s="398"/>
      <c r="Q83" s="220"/>
      <c r="R83" s="116"/>
      <c r="S83" s="116"/>
      <c r="T83" s="169"/>
      <c r="U83" s="8"/>
      <c r="W83" s="8"/>
    </row>
    <row r="84" spans="1:23" ht="20.45" customHeight="1" x14ac:dyDescent="0.2">
      <c r="A84" s="396"/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8"/>
      <c r="Q84" s="220"/>
      <c r="R84" s="116"/>
      <c r="S84" s="116"/>
      <c r="T84" s="169"/>
      <c r="U84" s="8"/>
      <c r="W84" s="8"/>
    </row>
    <row r="85" spans="1:23" ht="20.45" customHeight="1" x14ac:dyDescent="0.25">
      <c r="A85" s="384"/>
      <c r="B85" s="174"/>
      <c r="C85" s="174"/>
      <c r="D85" s="174"/>
      <c r="E85" s="174"/>
      <c r="F85" s="174"/>
      <c r="G85" s="174"/>
      <c r="H85" s="174"/>
      <c r="I85" s="174"/>
      <c r="J85" s="174"/>
      <c r="K85" s="223"/>
      <c r="L85" s="223"/>
      <c r="M85" s="223"/>
      <c r="N85" s="223"/>
      <c r="O85" s="224"/>
      <c r="P85" s="224"/>
      <c r="Q85" s="225"/>
      <c r="R85" s="116"/>
      <c r="S85" s="116"/>
      <c r="T85" s="169"/>
      <c r="U85" s="8"/>
      <c r="W85" s="8">
        <f>Q81+Q63+Q64+Q67+Q61</f>
        <v>336419.35483870964</v>
      </c>
    </row>
    <row r="86" spans="1:23" s="151" customFormat="1" ht="15" x14ac:dyDescent="0.25">
      <c r="A86" s="385"/>
      <c r="B86" s="19"/>
      <c r="C86" s="117"/>
      <c r="D86" s="105"/>
      <c r="E86" s="10">
        <f>'Salary Record'!K567</f>
        <v>0</v>
      </c>
      <c r="F86" s="10">
        <f>'Salary Record'!C573</f>
        <v>0</v>
      </c>
      <c r="G86" s="20">
        <f>'Salary Record'!C574</f>
        <v>0</v>
      </c>
      <c r="H86" s="10">
        <f>'Salary Record'!I572</f>
        <v>0</v>
      </c>
      <c r="I86" s="10">
        <f>'Salary Record'!I571</f>
        <v>0</v>
      </c>
      <c r="J86" s="20">
        <f>'Salary Record'!K572</f>
        <v>0</v>
      </c>
      <c r="K86" s="10">
        <f>'Salary Record'!K573</f>
        <v>0</v>
      </c>
      <c r="L86" s="150">
        <f>'Salary Record'!G571</f>
        <v>0</v>
      </c>
      <c r="M86" s="10">
        <f>'Salary Record'!G572</f>
        <v>0</v>
      </c>
      <c r="N86" s="101">
        <f>'Salary Record'!G573</f>
        <v>0</v>
      </c>
      <c r="O86" s="10">
        <f>'Salary Record'!G574</f>
        <v>0</v>
      </c>
      <c r="P86" s="101">
        <f>'Salary Record'!G575</f>
        <v>0</v>
      </c>
      <c r="Q86" s="23">
        <f>'Salary Record'!K575</f>
        <v>0</v>
      </c>
      <c r="R86" s="203"/>
      <c r="S86" s="23"/>
      <c r="T86" s="167"/>
      <c r="V86" s="152"/>
    </row>
    <row r="87" spans="1:23" ht="15.75" x14ac:dyDescent="0.25">
      <c r="A87" s="386">
        <v>1</v>
      </c>
      <c r="B87" s="221">
        <f>'Salary Record'!C615</f>
        <v>0</v>
      </c>
      <c r="C87" s="118"/>
      <c r="D87" s="119"/>
      <c r="E87" s="9">
        <f>'Salary Record'!K614</f>
        <v>0</v>
      </c>
      <c r="F87" s="9">
        <f>'Salary Record'!C620</f>
        <v>0</v>
      </c>
      <c r="G87" s="21">
        <f>'Salary Record'!C621</f>
        <v>0</v>
      </c>
      <c r="H87" s="122">
        <f>'Salary Record'!I619</f>
        <v>0</v>
      </c>
      <c r="I87" s="9">
        <f>'Salary Record'!I618</f>
        <v>31</v>
      </c>
      <c r="J87" s="16">
        <f>'Salary Record'!K619</f>
        <v>0</v>
      </c>
      <c r="K87" s="10">
        <f>'Salary Record'!K620</f>
        <v>0</v>
      </c>
      <c r="L87" s="9">
        <f>'Salary Record'!G618</f>
        <v>0</v>
      </c>
      <c r="M87" s="9">
        <f>'Salary Record'!G619</f>
        <v>0</v>
      </c>
      <c r="N87" s="18">
        <f>'Salary Record'!G620</f>
        <v>0</v>
      </c>
      <c r="O87" s="9">
        <f>'Salary Record'!G621</f>
        <v>0</v>
      </c>
      <c r="P87" s="18">
        <f>'Salary Record'!G622</f>
        <v>0</v>
      </c>
      <c r="Q87" s="194">
        <f>'Salary Record'!K622</f>
        <v>0</v>
      </c>
      <c r="R87" s="150"/>
      <c r="S87" s="23">
        <f>Q87-R87</f>
        <v>0</v>
      </c>
      <c r="T87" s="167"/>
      <c r="U87" s="8"/>
    </row>
    <row r="88" spans="1:23" ht="15" x14ac:dyDescent="0.25">
      <c r="A88" s="385">
        <v>4</v>
      </c>
      <c r="B88" s="173"/>
      <c r="C88" s="113"/>
      <c r="D88" s="112"/>
      <c r="E88" s="10">
        <f>'Salary Record'!K1435</f>
        <v>0</v>
      </c>
      <c r="F88" s="10">
        <f>'Salary Record'!C1441</f>
        <v>0</v>
      </c>
      <c r="G88" s="20">
        <f>'Salary Record'!C1442</f>
        <v>0</v>
      </c>
      <c r="H88" s="10">
        <f>'Salary Record'!I1440</f>
        <v>0</v>
      </c>
      <c r="I88" s="10">
        <f>'Salary Record'!I1439</f>
        <v>22</v>
      </c>
      <c r="J88" s="16">
        <f>'Salary Record'!K1440</f>
        <v>0</v>
      </c>
      <c r="K88" s="16">
        <f>'Salary Record'!K1441</f>
        <v>0</v>
      </c>
      <c r="L88" s="9">
        <f>'Salary Record'!G1439</f>
        <v>0</v>
      </c>
      <c r="M88" s="17">
        <f>'Salary Record'!G1440</f>
        <v>0</v>
      </c>
      <c r="N88" s="18">
        <f>'Salary Record'!G1441</f>
        <v>0</v>
      </c>
      <c r="O88" s="17">
        <f>'Salary Record'!G1442</f>
        <v>0</v>
      </c>
      <c r="P88" s="18">
        <f>'Salary Record'!G1443</f>
        <v>0</v>
      </c>
      <c r="Q88" s="23">
        <f>'Salary Record'!K1443</f>
        <v>0</v>
      </c>
      <c r="R88" s="203">
        <v>40000</v>
      </c>
      <c r="S88" s="23">
        <f t="shared" ref="S88" si="1">Q88-R88</f>
        <v>-40000</v>
      </c>
      <c r="T88" s="167"/>
      <c r="U88" s="8"/>
    </row>
    <row r="89" spans="1:23" ht="15" x14ac:dyDescent="0.25">
      <c r="A89" s="386">
        <v>5</v>
      </c>
      <c r="B89" s="162">
        <f>'Salary Record'!C828</f>
        <v>0</v>
      </c>
      <c r="C89" s="113"/>
      <c r="D89" s="112"/>
      <c r="E89" s="10">
        <f>'Salary Record'!K827</f>
        <v>0</v>
      </c>
      <c r="F89" s="10">
        <f>'Salary Record'!C833</f>
        <v>0</v>
      </c>
      <c r="G89" s="20">
        <f>'Salary Record'!C834</f>
        <v>0</v>
      </c>
      <c r="H89" s="10">
        <f>'Salary Record'!I832</f>
        <v>0</v>
      </c>
      <c r="I89" s="10">
        <f>'Salary Record'!I831</f>
        <v>0</v>
      </c>
      <c r="J89" s="16">
        <f>'Salary Record'!K832</f>
        <v>0</v>
      </c>
      <c r="K89" s="10">
        <f>'Salary Record'!K833</f>
        <v>0</v>
      </c>
      <c r="L89" s="9">
        <f>'Salary Record'!G831</f>
        <v>0</v>
      </c>
      <c r="M89" s="17">
        <f>'Salary Record'!G832</f>
        <v>0</v>
      </c>
      <c r="N89" s="18">
        <f>'Salary Record'!G833</f>
        <v>0</v>
      </c>
      <c r="O89" s="17">
        <f>'Salary Record'!G834</f>
        <v>0</v>
      </c>
      <c r="P89" s="18">
        <f>'Salary Record'!G835</f>
        <v>0</v>
      </c>
      <c r="Q89" s="23">
        <f>'Salary Record'!K835</f>
        <v>0</v>
      </c>
      <c r="R89" s="204">
        <f>Q89*75%</f>
        <v>0</v>
      </c>
      <c r="S89" s="23">
        <v>0</v>
      </c>
      <c r="T89" s="167"/>
    </row>
    <row r="90" spans="1:23" ht="15" x14ac:dyDescent="0.25">
      <c r="A90" s="386">
        <v>6</v>
      </c>
      <c r="B90" s="162">
        <f>'Salary Record'!C780</f>
        <v>0</v>
      </c>
      <c r="C90" s="135"/>
      <c r="D90" s="136"/>
      <c r="E90" s="9">
        <f>'Salary Record'!K779</f>
        <v>0</v>
      </c>
      <c r="F90" s="9">
        <f>'Salary Record'!C785</f>
        <v>0</v>
      </c>
      <c r="G90" s="21">
        <f>'Salary Record'!C786</f>
        <v>0</v>
      </c>
      <c r="H90" s="9">
        <f>'Salary Record'!I784</f>
        <v>0</v>
      </c>
      <c r="I90" s="9">
        <f>'Salary Record'!I783</f>
        <v>0</v>
      </c>
      <c r="J90" s="16">
        <f>'Salary Record'!K784</f>
        <v>0</v>
      </c>
      <c r="K90" s="16">
        <f>'Salary Record'!K785</f>
        <v>0</v>
      </c>
      <c r="L90" s="9">
        <f>'Salary Record'!G783</f>
        <v>0</v>
      </c>
      <c r="M90" s="9">
        <f>'Salary Record'!G784</f>
        <v>0</v>
      </c>
      <c r="N90" s="18">
        <f>'Salary Record'!G785</f>
        <v>0</v>
      </c>
      <c r="O90" s="9">
        <f>'Salary Record'!G786</f>
        <v>0</v>
      </c>
      <c r="P90" s="18">
        <f>'Salary Record'!G787</f>
        <v>0</v>
      </c>
      <c r="Q90" s="23">
        <f>'Salary Record'!K787</f>
        <v>0</v>
      </c>
      <c r="R90" s="204">
        <f>Q90*75%</f>
        <v>0</v>
      </c>
      <c r="S90" s="23">
        <v>0</v>
      </c>
      <c r="T90" s="167"/>
    </row>
    <row r="91" spans="1:23" x14ac:dyDescent="0.2">
      <c r="A91" s="387"/>
      <c r="B91" s="208"/>
      <c r="C91" s="208"/>
      <c r="D91" s="208"/>
      <c r="E91" s="142"/>
      <c r="F91" s="142"/>
      <c r="G91" s="209"/>
      <c r="H91" s="142"/>
      <c r="I91" s="142"/>
      <c r="J91" s="142"/>
      <c r="K91" s="142"/>
      <c r="L91" s="142"/>
      <c r="M91" s="142"/>
      <c r="N91" s="210"/>
      <c r="O91" s="142"/>
      <c r="P91" s="210"/>
      <c r="Q91" s="144"/>
    </row>
    <row r="92" spans="1:23" ht="15" x14ac:dyDescent="0.25">
      <c r="A92" s="385">
        <v>3</v>
      </c>
      <c r="B92" s="19" t="str">
        <f>'Salary Record'!C600</f>
        <v>Junaid</v>
      </c>
      <c r="C92" s="117"/>
      <c r="D92" s="105"/>
      <c r="E92" s="17">
        <f>'Salary Record'!K599</f>
        <v>13000</v>
      </c>
      <c r="F92" s="17">
        <f>'Salary Record'!C605</f>
        <v>0</v>
      </c>
      <c r="G92" s="24">
        <f>'Salary Record'!C606</f>
        <v>0</v>
      </c>
      <c r="H92" s="17">
        <f>'Salary Record'!I604</f>
        <v>0</v>
      </c>
      <c r="I92" s="17">
        <f>'Salary Record'!I603</f>
        <v>31</v>
      </c>
      <c r="J92" s="16">
        <f>'Salary Record'!K604</f>
        <v>0</v>
      </c>
      <c r="K92" s="16">
        <f>'Salary Record'!K605</f>
        <v>13000</v>
      </c>
      <c r="L92" s="9">
        <f>'Salary Record'!G603</f>
        <v>0</v>
      </c>
      <c r="M92" s="17">
        <f>'Salary Record'!V602</f>
        <v>0</v>
      </c>
      <c r="N92" s="18">
        <f>'Salary Record'!G605</f>
        <v>0</v>
      </c>
      <c r="O92" s="17">
        <f>'Salary Record'!G606</f>
        <v>0</v>
      </c>
      <c r="P92" s="18">
        <f>'Salary Record'!G607</f>
        <v>0</v>
      </c>
      <c r="Q92" s="23">
        <f>'Salary Record'!K607</f>
        <v>0</v>
      </c>
      <c r="R92" s="203">
        <v>12000</v>
      </c>
      <c r="S92" s="23">
        <f>Q92-R92</f>
        <v>-12000</v>
      </c>
      <c r="T92" s="167"/>
      <c r="U92" s="8"/>
    </row>
    <row r="93" spans="1:23" ht="15" x14ac:dyDescent="0.25">
      <c r="A93" s="385">
        <v>9</v>
      </c>
      <c r="B93" s="162">
        <f>'Salary Record'!C315</f>
        <v>0</v>
      </c>
      <c r="C93" s="113"/>
      <c r="D93" s="112"/>
      <c r="E93" s="10">
        <f>'Salary Record'!K314</f>
        <v>0</v>
      </c>
      <c r="F93" s="10">
        <f>'Salary Record'!C320</f>
        <v>0</v>
      </c>
      <c r="G93" s="20">
        <f>'Salary Record'!C321</f>
        <v>0</v>
      </c>
      <c r="H93" s="10">
        <f>'Salary Record'!I319</f>
        <v>0</v>
      </c>
      <c r="I93" s="10">
        <f>'Salary Record'!I318</f>
        <v>0</v>
      </c>
      <c r="J93" s="16">
        <f>'Salary Record'!K319</f>
        <v>0</v>
      </c>
      <c r="K93" s="16">
        <f>'Salary Record'!K320</f>
        <v>0</v>
      </c>
      <c r="L93" s="9">
        <f>'Salary Record'!G318</f>
        <v>0</v>
      </c>
      <c r="M93" s="17">
        <f>'Salary Record'!G319</f>
        <v>0</v>
      </c>
      <c r="N93" s="18">
        <f>'Salary Record'!G320</f>
        <v>0</v>
      </c>
      <c r="O93" s="17">
        <f>'Salary Record'!G321</f>
        <v>0</v>
      </c>
      <c r="P93" s="18">
        <f>'Salary Record'!G322</f>
        <v>0</v>
      </c>
      <c r="Q93" s="23">
        <f>'Salary Record'!K322</f>
        <v>0</v>
      </c>
      <c r="R93" s="203"/>
      <c r="S93" s="23">
        <f>Q93-R93</f>
        <v>0</v>
      </c>
      <c r="T93" s="167"/>
    </row>
    <row r="94" spans="1:23" ht="15" x14ac:dyDescent="0.25">
      <c r="A94" s="385">
        <v>3</v>
      </c>
      <c r="B94" s="162">
        <f>'Salary Record'!C235</f>
        <v>0</v>
      </c>
      <c r="C94" s="117"/>
      <c r="D94" s="105"/>
      <c r="E94" s="17">
        <f>'Salary Record'!K234</f>
        <v>0</v>
      </c>
      <c r="F94" s="17">
        <f>'Salary Record'!C240</f>
        <v>0</v>
      </c>
      <c r="G94" s="24">
        <f>'Salary Record'!C241</f>
        <v>0</v>
      </c>
      <c r="H94" s="17">
        <f>'Salary Record'!I239</f>
        <v>12</v>
      </c>
      <c r="I94" s="17">
        <f>'Salary Record'!I238</f>
        <v>28</v>
      </c>
      <c r="J94" s="16">
        <f>'Salary Record'!K239</f>
        <v>0</v>
      </c>
      <c r="K94" s="16">
        <f>'Salary Record'!K240</f>
        <v>0</v>
      </c>
      <c r="L94" s="9">
        <f>'Salary Record'!G238</f>
        <v>0</v>
      </c>
      <c r="M94" s="17">
        <f>'Salary Record'!G239</f>
        <v>0</v>
      </c>
      <c r="N94" s="18" t="str">
        <f>'Salary Record'!G240</f>
        <v/>
      </c>
      <c r="O94" s="17">
        <f>'Salary Record'!G241</f>
        <v>0</v>
      </c>
      <c r="P94" s="18" t="str">
        <f>'Salary Record'!G242</f>
        <v/>
      </c>
      <c r="Q94" s="23">
        <f>'Salary Record'!K242</f>
        <v>0</v>
      </c>
      <c r="R94" s="203"/>
      <c r="S94" s="23">
        <f>Q94-R94</f>
        <v>0</v>
      </c>
      <c r="T94" s="167"/>
    </row>
    <row r="95" spans="1:23" ht="15.75" x14ac:dyDescent="0.25">
      <c r="A95" s="386">
        <v>3</v>
      </c>
      <c r="B95" s="19" t="e">
        <f>'Salary Record'!#REF!</f>
        <v>#REF!</v>
      </c>
      <c r="C95" s="113"/>
      <c r="D95" s="112"/>
      <c r="E95" s="10" t="e">
        <f>'Salary Record'!#REF!</f>
        <v>#REF!</v>
      </c>
      <c r="F95" s="10" t="e">
        <f>'Salary Record'!#REF!</f>
        <v>#REF!</v>
      </c>
      <c r="G95" s="20" t="e">
        <f>'Salary Record'!#REF!</f>
        <v>#REF!</v>
      </c>
      <c r="H95" s="10" t="e">
        <f>'Salary Record'!#REF!</f>
        <v>#REF!</v>
      </c>
      <c r="I95" s="10" t="e">
        <f>'Salary Record'!#REF!</f>
        <v>#REF!</v>
      </c>
      <c r="J95" s="16" t="e">
        <f>'Salary Record'!#REF!</f>
        <v>#REF!</v>
      </c>
      <c r="K95" s="10" t="e">
        <f>'Salary Record'!#REF!</f>
        <v>#REF!</v>
      </c>
      <c r="L95" s="9" t="e">
        <f>'Salary Record'!#REF!</f>
        <v>#REF!</v>
      </c>
      <c r="M95" s="17" t="e">
        <f>'Salary Record'!#REF!</f>
        <v>#REF!</v>
      </c>
      <c r="N95" s="18" t="e">
        <f>'Salary Record'!#REF!</f>
        <v>#REF!</v>
      </c>
      <c r="O95" s="17" t="e">
        <f>'Salary Record'!#REF!</f>
        <v>#REF!</v>
      </c>
      <c r="P95" s="18" t="e">
        <f>'Salary Record'!#REF!</f>
        <v>#REF!</v>
      </c>
      <c r="Q95" s="193" t="e">
        <f>'Salary Record'!#REF!</f>
        <v>#REF!</v>
      </c>
      <c r="R95" s="203"/>
      <c r="S95" s="23"/>
      <c r="T95" s="167"/>
      <c r="U95" s="8"/>
    </row>
    <row r="96" spans="1:23" ht="15" x14ac:dyDescent="0.25">
      <c r="A96" s="386">
        <v>7</v>
      </c>
      <c r="B96" s="19">
        <f>'Salary Record'!C876</f>
        <v>0</v>
      </c>
      <c r="C96" s="120"/>
      <c r="D96" s="105"/>
      <c r="E96" s="20">
        <f>'Salary Record'!K875</f>
        <v>0</v>
      </c>
      <c r="F96" s="20">
        <f>'Salary Record'!C881</f>
        <v>0</v>
      </c>
      <c r="G96" s="20">
        <f>'Salary Record'!C882</f>
        <v>0</v>
      </c>
      <c r="H96" s="20">
        <f>'Salary Record'!I880</f>
        <v>0</v>
      </c>
      <c r="I96" s="20">
        <f>'Salary Record'!I879</f>
        <v>0</v>
      </c>
      <c r="J96" s="16">
        <f>'Salary Record'!K880</f>
        <v>0</v>
      </c>
      <c r="K96" s="16">
        <f>'Salary Record'!K881</f>
        <v>0</v>
      </c>
      <c r="L96" s="9">
        <f>'Salary Record'!G879</f>
        <v>0</v>
      </c>
      <c r="M96" s="17">
        <f>'Salary Record'!G880</f>
        <v>0</v>
      </c>
      <c r="N96" s="18">
        <f>'Salary Record'!G881</f>
        <v>0</v>
      </c>
      <c r="O96" s="17">
        <f>'Salary Record'!G882</f>
        <v>0</v>
      </c>
      <c r="P96" s="18">
        <f>'Salary Record'!G883</f>
        <v>0</v>
      </c>
      <c r="Q96" s="23">
        <f>'Salary Record'!K883</f>
        <v>0</v>
      </c>
      <c r="R96" s="203"/>
      <c r="S96" s="23"/>
      <c r="T96" s="167"/>
    </row>
    <row r="97" spans="1:26" ht="15.75" x14ac:dyDescent="0.25">
      <c r="A97" s="385">
        <v>3</v>
      </c>
      <c r="B97" s="200" t="str">
        <f>'Salary Record'!C649</f>
        <v>Talha</v>
      </c>
      <c r="C97" s="135"/>
      <c r="D97" s="136"/>
      <c r="E97" s="10">
        <f>'Salary Record'!K648</f>
        <v>24000</v>
      </c>
      <c r="F97" s="10">
        <f>'Salary Record'!C654</f>
        <v>0</v>
      </c>
      <c r="G97" s="20">
        <f>'Salary Record'!C655</f>
        <v>0</v>
      </c>
      <c r="H97" s="10">
        <f>'Salary Record'!I653</f>
        <v>0</v>
      </c>
      <c r="I97" s="10">
        <f>'Salary Record'!I652</f>
        <v>0</v>
      </c>
      <c r="J97" s="16">
        <f>'Salary Record'!K653</f>
        <v>0</v>
      </c>
      <c r="K97" s="16">
        <f>'Salary Record'!K654</f>
        <v>0</v>
      </c>
      <c r="L97" s="9">
        <f>'Salary Record'!G652</f>
        <v>0</v>
      </c>
      <c r="M97" s="17">
        <f>'Salary Record'!G653</f>
        <v>0</v>
      </c>
      <c r="N97" s="18">
        <f>'Salary Record'!G654</f>
        <v>0</v>
      </c>
      <c r="O97" s="17">
        <f>'Salary Record'!G655</f>
        <v>0</v>
      </c>
      <c r="P97" s="18">
        <f>'Salary Record'!G656</f>
        <v>0</v>
      </c>
      <c r="Q97" s="193">
        <f>'Salary Record'!K656</f>
        <v>0</v>
      </c>
      <c r="R97" s="204"/>
      <c r="S97" s="23"/>
      <c r="T97" s="167" t="s">
        <v>204</v>
      </c>
      <c r="U97" s="8"/>
    </row>
    <row r="98" spans="1:26" ht="15" x14ac:dyDescent="0.25">
      <c r="A98" s="386">
        <v>9</v>
      </c>
      <c r="B98" s="162">
        <f>'Salary Record'!C1034</f>
        <v>0</v>
      </c>
      <c r="C98" s="120"/>
      <c r="D98" s="103"/>
      <c r="E98" s="9">
        <f>'Salary Record'!K1033</f>
        <v>0</v>
      </c>
      <c r="F98" s="9">
        <f>'Salary Record'!C1039</f>
        <v>0</v>
      </c>
      <c r="G98" s="21">
        <f>'Salary Record'!C1040</f>
        <v>0</v>
      </c>
      <c r="H98" s="9">
        <f>'Salary Record'!I1038</f>
        <v>0</v>
      </c>
      <c r="I98" s="9">
        <f>'Salary Record'!I1037</f>
        <v>0</v>
      </c>
      <c r="J98" s="16">
        <f>'Salary Record'!K1038</f>
        <v>0</v>
      </c>
      <c r="K98" s="10">
        <f>'Salary Record'!K1039</f>
        <v>0</v>
      </c>
      <c r="L98" s="9">
        <f>'Salary Record'!G1037</f>
        <v>0</v>
      </c>
      <c r="M98" s="9">
        <f>'Salary Record'!G1038</f>
        <v>0</v>
      </c>
      <c r="N98" s="9">
        <f>'Salary Record'!G1039</f>
        <v>0</v>
      </c>
      <c r="O98" s="9">
        <f>'Salary Record'!G1040</f>
        <v>0</v>
      </c>
      <c r="P98" s="9">
        <f>'Salary Record'!G1041</f>
        <v>0</v>
      </c>
      <c r="Q98" s="23">
        <f>'Salary Record'!K1041</f>
        <v>0</v>
      </c>
      <c r="R98" s="203"/>
      <c r="S98" s="23">
        <f>Q98-R98</f>
        <v>0</v>
      </c>
      <c r="T98" s="167"/>
      <c r="U98" s="8"/>
    </row>
    <row r="99" spans="1:26" ht="15" x14ac:dyDescent="0.25">
      <c r="A99" s="385">
        <v>16</v>
      </c>
      <c r="B99" s="161">
        <f>'Salary Record'!C443</f>
        <v>0</v>
      </c>
      <c r="C99" s="113"/>
      <c r="D99" s="112"/>
      <c r="E99" s="20">
        <f>'Salary Record'!K442</f>
        <v>0</v>
      </c>
      <c r="F99" s="20">
        <f>'Salary Record'!C448</f>
        <v>0</v>
      </c>
      <c r="G99" s="20">
        <f>'Salary Record'!C449</f>
        <v>0</v>
      </c>
      <c r="H99" s="20">
        <f>'Salary Record'!I447</f>
        <v>0</v>
      </c>
      <c r="I99" s="20">
        <f>'Salary Record'!I446</f>
        <v>0</v>
      </c>
      <c r="J99" s="16">
        <f>'Salary Record'!K447</f>
        <v>0</v>
      </c>
      <c r="K99" s="16">
        <f>'Salary Record'!K448</f>
        <v>0</v>
      </c>
      <c r="L99" s="9">
        <f>'Salary Record'!G446</f>
        <v>0</v>
      </c>
      <c r="M99" s="17">
        <f>'Salary Record'!G447</f>
        <v>0</v>
      </c>
      <c r="N99" s="18" t="str">
        <f>'Salary Record'!G448</f>
        <v/>
      </c>
      <c r="O99" s="17">
        <f>'Salary Record'!G449</f>
        <v>0</v>
      </c>
      <c r="P99" s="18" t="str">
        <f>'Salary Record'!G450</f>
        <v/>
      </c>
      <c r="Q99" s="158">
        <f>'Salary Record'!K450</f>
        <v>0</v>
      </c>
      <c r="R99" s="205"/>
      <c r="S99" s="158"/>
      <c r="T99" s="171"/>
      <c r="U99" s="8"/>
    </row>
    <row r="100" spans="1:26" ht="15.75" x14ac:dyDescent="0.25">
      <c r="A100" s="385">
        <v>3</v>
      </c>
      <c r="B100" s="19" t="str">
        <f>'Salary Record'!C170</f>
        <v>Jalaluddin</v>
      </c>
      <c r="C100" s="117"/>
      <c r="D100" s="105"/>
      <c r="E100" s="22">
        <f>'Salary Record'!K169</f>
        <v>35000</v>
      </c>
      <c r="F100" s="22">
        <f>'Salary Record'!C175</f>
        <v>0</v>
      </c>
      <c r="G100" s="16">
        <f>'Salary Record'!C176</f>
        <v>0</v>
      </c>
      <c r="H100" s="22">
        <f>'Salary Record'!I174</f>
        <v>0</v>
      </c>
      <c r="I100" s="22">
        <f>'Salary Record'!I173</f>
        <v>0</v>
      </c>
      <c r="J100" s="16">
        <f>'Salary Record'!K174</f>
        <v>0</v>
      </c>
      <c r="K100" s="10">
        <f>'Salary Record'!K175</f>
        <v>0</v>
      </c>
      <c r="L100" s="9">
        <f>'Salary Record'!G173</f>
        <v>0</v>
      </c>
      <c r="M100" s="17">
        <f>'Salary Record'!G174</f>
        <v>0</v>
      </c>
      <c r="N100" s="18">
        <f>'Salary Record'!G175</f>
        <v>0</v>
      </c>
      <c r="O100" s="17">
        <f>'Salary Record'!G176</f>
        <v>0</v>
      </c>
      <c r="P100" s="18">
        <f>'Salary Record'!G177</f>
        <v>0</v>
      </c>
      <c r="Q100" s="193">
        <f>'Salary Record'!K177</f>
        <v>0</v>
      </c>
      <c r="R100" s="23"/>
      <c r="S100" s="23"/>
      <c r="T100" s="167"/>
    </row>
    <row r="101" spans="1:26" ht="15.75" x14ac:dyDescent="0.25">
      <c r="A101" s="386">
        <v>4</v>
      </c>
      <c r="B101" s="243">
        <f>'Salary Record'!C729</f>
        <v>0</v>
      </c>
      <c r="C101" s="117"/>
      <c r="D101" s="105"/>
      <c r="E101" s="17">
        <f>'Salary Record'!K728</f>
        <v>0</v>
      </c>
      <c r="F101" s="17">
        <f>'Salary Record'!C734</f>
        <v>0</v>
      </c>
      <c r="G101" s="24">
        <f>'Salary Record'!C735</f>
        <v>0</v>
      </c>
      <c r="H101" s="17">
        <f>'Salary Record'!I733</f>
        <v>0</v>
      </c>
      <c r="I101" s="17">
        <f>'Salary Record'!I732</f>
        <v>0</v>
      </c>
      <c r="J101" s="16">
        <f>'Salary Record'!K733</f>
        <v>0</v>
      </c>
      <c r="K101" s="16">
        <f>'Salary Record'!K734</f>
        <v>0</v>
      </c>
      <c r="L101" s="9">
        <f>'Salary Record'!G732</f>
        <v>0</v>
      </c>
      <c r="M101" s="17">
        <f>'Salary Record'!G733</f>
        <v>0</v>
      </c>
      <c r="N101" s="18">
        <f>'Salary Record'!G734</f>
        <v>0</v>
      </c>
      <c r="O101" s="17">
        <f>'Salary Record'!G735</f>
        <v>0</v>
      </c>
      <c r="P101" s="18">
        <f>'Salary Record'!G736</f>
        <v>0</v>
      </c>
      <c r="Q101" s="194">
        <f>'Salary Record'!K736</f>
        <v>0</v>
      </c>
      <c r="R101" s="203"/>
      <c r="S101" s="23"/>
      <c r="T101" s="167" t="s">
        <v>206</v>
      </c>
      <c r="U101" s="8"/>
    </row>
    <row r="102" spans="1:26" ht="15.75" x14ac:dyDescent="0.25">
      <c r="A102" s="386">
        <v>3</v>
      </c>
      <c r="B102" s="153">
        <f>'Salary Record'!C1241</f>
        <v>0</v>
      </c>
      <c r="C102" s="117"/>
      <c r="D102" s="105"/>
      <c r="E102" s="9">
        <f>'Salary Record'!K1240</f>
        <v>0</v>
      </c>
      <c r="F102" s="9">
        <f>'Salary Record'!C1246</f>
        <v>0</v>
      </c>
      <c r="G102" s="21">
        <f>'Salary Record'!C1247</f>
        <v>0</v>
      </c>
      <c r="H102" s="122">
        <f>'Salary Record'!I1245</f>
        <v>0</v>
      </c>
      <c r="I102" s="9">
        <f>'Salary Record'!I1244</f>
        <v>0</v>
      </c>
      <c r="J102" s="16">
        <f>'Salary Record'!K1245</f>
        <v>0</v>
      </c>
      <c r="K102" s="16">
        <f>'Salary Record'!K1246</f>
        <v>0</v>
      </c>
      <c r="L102" s="9">
        <f>'Salary Record'!G1244</f>
        <v>0</v>
      </c>
      <c r="M102" s="9">
        <f>'Salary Record'!G1245</f>
        <v>0</v>
      </c>
      <c r="N102" s="18">
        <f>'Salary Record'!G1246</f>
        <v>0</v>
      </c>
      <c r="O102" s="9">
        <f>'Salary Record'!G1247</f>
        <v>0</v>
      </c>
      <c r="P102" s="18">
        <f>'Salary Record'!G1248</f>
        <v>0</v>
      </c>
      <c r="Q102" s="193">
        <f>'Salary Record'!K1248</f>
        <v>38000</v>
      </c>
      <c r="R102" s="150"/>
      <c r="S102" s="23"/>
      <c r="T102" s="167"/>
      <c r="U102" s="8" t="e">
        <f>#REF!+Q102+Q26+Q47+#REF!+#REF!+#REF!</f>
        <v>#REF!</v>
      </c>
      <c r="V102" s="2">
        <v>10000</v>
      </c>
    </row>
    <row r="103" spans="1:26" ht="15" x14ac:dyDescent="0.25">
      <c r="A103" s="386">
        <v>7</v>
      </c>
      <c r="B103" s="162">
        <f>'Salary Record'!C427</f>
        <v>0</v>
      </c>
      <c r="C103" s="113"/>
      <c r="D103" s="112"/>
      <c r="E103" s="20">
        <f>'Salary Record'!K426</f>
        <v>0</v>
      </c>
      <c r="F103" s="20">
        <f>'Salary Record'!C432</f>
        <v>0</v>
      </c>
      <c r="G103" s="20">
        <f>'Salary Record'!C433</f>
        <v>0</v>
      </c>
      <c r="H103" s="20">
        <f>'Salary Record'!I431</f>
        <v>0</v>
      </c>
      <c r="I103" s="20">
        <f>'Salary Record'!I430</f>
        <v>0</v>
      </c>
      <c r="J103" s="16">
        <f>'Salary Record'!K431</f>
        <v>0</v>
      </c>
      <c r="K103" s="16">
        <f>'Salary Record'!K432</f>
        <v>0</v>
      </c>
      <c r="L103" s="9">
        <f>'Salary Record'!G430</f>
        <v>0</v>
      </c>
      <c r="M103" s="17">
        <f>'Salary Record'!G431</f>
        <v>0</v>
      </c>
      <c r="N103" s="18" t="str">
        <f>'Salary Record'!G432</f>
        <v/>
      </c>
      <c r="O103" s="17">
        <f>'Salary Record'!G433</f>
        <v>0</v>
      </c>
      <c r="P103" s="18" t="str">
        <f>'Salary Record'!G434</f>
        <v/>
      </c>
      <c r="Q103" s="23">
        <f>'Salary Record'!K434</f>
        <v>0</v>
      </c>
      <c r="R103" s="203">
        <v>0</v>
      </c>
      <c r="S103" s="23">
        <f>Q103-R103</f>
        <v>0</v>
      </c>
      <c r="T103" s="167"/>
    </row>
    <row r="104" spans="1:26" ht="15" x14ac:dyDescent="0.25">
      <c r="A104" s="386"/>
      <c r="B104" s="19"/>
      <c r="C104" s="211" t="s">
        <v>38</v>
      </c>
      <c r="D104" s="212" t="e">
        <f>SUM(Q22:Q111)</f>
        <v>#REF!</v>
      </c>
      <c r="E104" s="17">
        <f>'Salary Record'!K1002</f>
        <v>0</v>
      </c>
      <c r="F104" s="17">
        <f>'Salary Record'!C1008</f>
        <v>0</v>
      </c>
      <c r="G104" s="24">
        <f>'Salary Record'!C1009</f>
        <v>0</v>
      </c>
      <c r="H104" s="17">
        <f>'Salary Record'!I1007</f>
        <v>0</v>
      </c>
      <c r="I104" s="17">
        <f>'Salary Record'!I1006</f>
        <v>0</v>
      </c>
      <c r="J104" s="16">
        <f>'Salary Record'!K1007</f>
        <v>0</v>
      </c>
      <c r="K104" s="16">
        <f>'Salary Record'!K1008</f>
        <v>0</v>
      </c>
      <c r="L104" s="9">
        <f>'Salary Record'!G1006</f>
        <v>0</v>
      </c>
      <c r="M104" s="17">
        <f>'Salary Record'!G1007</f>
        <v>0</v>
      </c>
      <c r="N104" s="18">
        <f>'Salary Record'!G1008</f>
        <v>0</v>
      </c>
      <c r="O104" s="17">
        <f>'Salary Record'!G1009</f>
        <v>0</v>
      </c>
      <c r="P104" s="18">
        <f>'Salary Record'!G1010</f>
        <v>0</v>
      </c>
      <c r="Q104" s="23">
        <f>'Salary Record'!K1010</f>
        <v>0</v>
      </c>
      <c r="R104" s="203"/>
      <c r="S104" s="23"/>
      <c r="T104" s="167"/>
    </row>
    <row r="105" spans="1:26" x14ac:dyDescent="0.2">
      <c r="A105" s="387"/>
      <c r="B105" s="208"/>
      <c r="C105" s="208"/>
      <c r="D105" s="208"/>
      <c r="E105" s="142"/>
      <c r="F105" s="142"/>
      <c r="G105" s="209"/>
      <c r="H105" s="142"/>
      <c r="I105" s="142"/>
      <c r="J105" s="142"/>
      <c r="K105" s="142"/>
      <c r="L105" s="142"/>
      <c r="M105" s="142"/>
      <c r="N105" s="210"/>
      <c r="O105" s="142"/>
      <c r="P105" s="210"/>
      <c r="Q105" s="144"/>
    </row>
    <row r="106" spans="1:26" ht="15" x14ac:dyDescent="0.25">
      <c r="A106" s="385">
        <v>10</v>
      </c>
      <c r="B106" s="19" t="str">
        <f>'Salary Record'!C395</f>
        <v>Azeem D/W</v>
      </c>
      <c r="C106" s="118"/>
      <c r="D106" s="119"/>
      <c r="E106" s="9">
        <f>'Salary Record'!K394</f>
        <v>1400</v>
      </c>
      <c r="F106" s="9">
        <f>'Salary Record'!C400</f>
        <v>0</v>
      </c>
      <c r="G106" s="21">
        <f>'Salary Record'!C401</f>
        <v>0</v>
      </c>
      <c r="H106" s="9">
        <f>'Salary Record'!I399</f>
        <v>0</v>
      </c>
      <c r="I106" s="9">
        <f>'Salary Record'!I398</f>
        <v>0</v>
      </c>
      <c r="J106" s="89">
        <f>'Salary Record'!K399</f>
        <v>0</v>
      </c>
      <c r="K106" s="89">
        <f>'Salary Record'!K400</f>
        <v>0</v>
      </c>
      <c r="L106" s="90">
        <f>'Salary Record'!G398</f>
        <v>0</v>
      </c>
      <c r="M106" s="90">
        <f>'Salary Record'!G399</f>
        <v>0</v>
      </c>
      <c r="N106" s="91">
        <f>'Salary Record'!G400</f>
        <v>0</v>
      </c>
      <c r="O106" s="90">
        <f>'Salary Record'!G401</f>
        <v>0</v>
      </c>
      <c r="P106" s="91">
        <f>'Salary Record'!G402</f>
        <v>0</v>
      </c>
      <c r="Q106" s="145">
        <f>'Salary Record'!K402</f>
        <v>0</v>
      </c>
      <c r="R106" s="23"/>
      <c r="S106" s="23">
        <f>Q106-R106</f>
        <v>0</v>
      </c>
      <c r="T106" s="167"/>
      <c r="U106" s="8"/>
      <c r="X106" s="2"/>
      <c r="Y106" s="2"/>
      <c r="Z106" s="2"/>
    </row>
    <row r="107" spans="1:26" ht="15.75" x14ac:dyDescent="0.25">
      <c r="A107" s="386">
        <v>3</v>
      </c>
      <c r="B107" s="19" t="s">
        <v>13</v>
      </c>
      <c r="C107" s="104" t="s">
        <v>104</v>
      </c>
      <c r="D107" s="105">
        <f>SUM(Q107:Q107)</f>
        <v>0</v>
      </c>
      <c r="E107" s="10">
        <f>'Salary Record'!K795</f>
        <v>30000</v>
      </c>
      <c r="F107" s="10">
        <f>'Salary Record'!C801</f>
        <v>31</v>
      </c>
      <c r="G107" s="20">
        <f>'Salary Record'!C802</f>
        <v>0</v>
      </c>
      <c r="H107" s="10">
        <f>'Salary Record'!I800</f>
        <v>0</v>
      </c>
      <c r="I107" s="10">
        <f>'Salary Record'!I799</f>
        <v>31</v>
      </c>
      <c r="J107" s="16">
        <f>'Salary Record'!K800</f>
        <v>0</v>
      </c>
      <c r="K107" s="10">
        <f>'Salary Record'!K801</f>
        <v>30000</v>
      </c>
      <c r="L107" s="9">
        <f>'Salary Record'!G799</f>
        <v>70000</v>
      </c>
      <c r="M107" s="17">
        <f>'Salary Record'!G800</f>
        <v>0</v>
      </c>
      <c r="N107" s="18">
        <f>'Salary Record'!G801</f>
        <v>70000</v>
      </c>
      <c r="O107" s="10">
        <f>'Salary Record'!G802</f>
        <v>10000</v>
      </c>
      <c r="P107" s="18">
        <f>'Salary Record'!G803</f>
        <v>60000</v>
      </c>
      <c r="Q107" s="193">
        <f>'Salary Record'!K803</f>
        <v>0</v>
      </c>
      <c r="R107" s="203"/>
      <c r="S107" s="23"/>
      <c r="T107" s="167"/>
      <c r="U107" s="8"/>
    </row>
    <row r="108" spans="1:26" ht="15.75" x14ac:dyDescent="0.25">
      <c r="A108" s="385">
        <v>4</v>
      </c>
      <c r="B108" s="19" t="str">
        <f>'Salary Record'!C1197</f>
        <v>Shaheryar</v>
      </c>
      <c r="C108" s="15"/>
      <c r="D108" s="102"/>
      <c r="E108" s="9">
        <f>'Salary Record'!K1196</f>
        <v>19000</v>
      </c>
      <c r="F108" s="9">
        <f>'Salary Record'!C1202</f>
        <v>31</v>
      </c>
      <c r="G108" s="21">
        <f>'Salary Record'!C1203</f>
        <v>0</v>
      </c>
      <c r="H108" s="9">
        <f>'Salary Record'!I1201</f>
        <v>0</v>
      </c>
      <c r="I108" s="9">
        <f>'Salary Record'!I1200</f>
        <v>31</v>
      </c>
      <c r="J108" s="16">
        <f>'Salary Record'!K1201</f>
        <v>0</v>
      </c>
      <c r="K108" s="16">
        <f>'Salary Record'!K1202</f>
        <v>19000</v>
      </c>
      <c r="L108" s="9">
        <f>'Salary Record'!G1200</f>
        <v>9000</v>
      </c>
      <c r="M108" s="9">
        <f>'Salary Record'!G1201</f>
        <v>0</v>
      </c>
      <c r="N108" s="213">
        <f>'Salary Record'!G1202</f>
        <v>9000</v>
      </c>
      <c r="O108" s="9">
        <f>'Salary Record'!G1203</f>
        <v>2000</v>
      </c>
      <c r="P108" s="213">
        <f>'Salary Record'!G1204</f>
        <v>7000</v>
      </c>
      <c r="Q108" s="193">
        <f>'Salary Record'!K1204</f>
        <v>0</v>
      </c>
      <c r="R108" s="203">
        <v>0</v>
      </c>
      <c r="S108" s="23">
        <f t="shared" ref="S108" si="2">Q108-R108</f>
        <v>0</v>
      </c>
      <c r="T108" s="167"/>
      <c r="U108" s="8"/>
      <c r="X108" s="2"/>
      <c r="Z108" s="2"/>
    </row>
    <row r="109" spans="1:26" ht="18" x14ac:dyDescent="0.25">
      <c r="A109" s="385"/>
      <c r="B109" s="201" t="s">
        <v>34</v>
      </c>
      <c r="C109" s="120"/>
      <c r="D109" s="103"/>
      <c r="E109" s="22">
        <f>'Salary Record'!K1081</f>
        <v>21000</v>
      </c>
      <c r="F109" s="22">
        <f>'Salary Record'!C1087</f>
        <v>30</v>
      </c>
      <c r="G109" s="16">
        <f>'Salary Record'!C1088</f>
        <v>1</v>
      </c>
      <c r="H109" s="22">
        <f>'Salary Record'!I1086</f>
        <v>0</v>
      </c>
      <c r="I109" s="22">
        <f>'Salary Record'!I1085</f>
        <v>31</v>
      </c>
      <c r="J109" s="16">
        <f>'Salary Record'!K1086</f>
        <v>0</v>
      </c>
      <c r="K109" s="16">
        <f>'Salary Record'!K1087</f>
        <v>21000</v>
      </c>
      <c r="L109" s="9">
        <f>'Salary Record'!G1085</f>
        <v>78500</v>
      </c>
      <c r="M109" s="17">
        <f>'Salary Record'!G1086</f>
        <v>0</v>
      </c>
      <c r="N109" s="18">
        <f>'Salary Record'!G1087</f>
        <v>78500</v>
      </c>
      <c r="O109" s="17">
        <f>'Salary Record'!G1088</f>
        <v>5000</v>
      </c>
      <c r="P109" s="18">
        <f>'Salary Record'!G1089</f>
        <v>73500</v>
      </c>
      <c r="Q109" s="193">
        <f>'Salary Record'!K1089</f>
        <v>0</v>
      </c>
      <c r="R109" s="204"/>
      <c r="S109" s="23"/>
      <c r="T109" s="167"/>
      <c r="U109" s="175"/>
    </row>
    <row r="110" spans="1:26" ht="15.75" x14ac:dyDescent="0.25">
      <c r="A110" s="386">
        <v>3</v>
      </c>
      <c r="B110" s="199" t="str">
        <f>'Salary Record'!C845</f>
        <v>Ahmed</v>
      </c>
      <c r="C110" s="120"/>
      <c r="D110" s="103"/>
      <c r="E110" s="9">
        <f>'Salary Record'!K844</f>
        <v>16000</v>
      </c>
      <c r="F110" s="9">
        <f>'Salary Record'!C850</f>
        <v>27</v>
      </c>
      <c r="G110" s="21">
        <f>'Salary Record'!C851</f>
        <v>4</v>
      </c>
      <c r="H110" s="9">
        <f>'Salary Record'!I849</f>
        <v>0</v>
      </c>
      <c r="I110" s="9">
        <f>'Salary Record'!I848</f>
        <v>31</v>
      </c>
      <c r="J110" s="16">
        <f>'Salary Record'!K849</f>
        <v>0</v>
      </c>
      <c r="K110" s="16">
        <f>'Salary Record'!K850</f>
        <v>16000</v>
      </c>
      <c r="L110" s="9">
        <f>'Salary Record'!G848</f>
        <v>535</v>
      </c>
      <c r="M110" s="9">
        <f>'Salary Record'!G849</f>
        <v>0</v>
      </c>
      <c r="N110" s="18">
        <f>'Salary Record'!G850</f>
        <v>535</v>
      </c>
      <c r="O110" s="9">
        <f>'Salary Record'!G851</f>
        <v>535</v>
      </c>
      <c r="P110" s="18">
        <f>'Salary Record'!G852</f>
        <v>0</v>
      </c>
      <c r="Q110" s="193">
        <f>'Salary Record'!K852</f>
        <v>0</v>
      </c>
      <c r="R110" s="203"/>
      <c r="S110" s="23"/>
      <c r="T110" s="167"/>
      <c r="U110" s="8"/>
    </row>
    <row r="111" spans="1:26" ht="15.75" x14ac:dyDescent="0.25">
      <c r="A111" s="386">
        <v>9</v>
      </c>
      <c r="B111" s="19">
        <f>'Salary Record'!C1018</f>
        <v>0</v>
      </c>
      <c r="C111" s="211"/>
      <c r="D111" s="212"/>
      <c r="E111" s="17">
        <f>'Salary Record'!K1017</f>
        <v>0</v>
      </c>
      <c r="F111" s="17">
        <f>'Salary Record'!C1023</f>
        <v>0</v>
      </c>
      <c r="G111" s="24">
        <f>'Salary Record'!C1024</f>
        <v>0</v>
      </c>
      <c r="H111" s="17">
        <f>'Salary Record'!I1022</f>
        <v>0</v>
      </c>
      <c r="I111" s="17">
        <f>'Salary Record'!I1021</f>
        <v>0</v>
      </c>
      <c r="J111" s="16">
        <f>'Salary Record'!K1022</f>
        <v>0</v>
      </c>
      <c r="K111" s="16">
        <f>'Salary Record'!K1023</f>
        <v>0</v>
      </c>
      <c r="L111" s="9">
        <f>'Salary Record'!G1021</f>
        <v>0</v>
      </c>
      <c r="M111" s="17">
        <f>'Salary Record'!G1022</f>
        <v>0</v>
      </c>
      <c r="N111" s="18">
        <f>'Salary Record'!G1023</f>
        <v>0</v>
      </c>
      <c r="O111" s="17">
        <f>'Salary Record'!G1024</f>
        <v>0</v>
      </c>
      <c r="P111" s="18">
        <f>'Salary Record'!G1025</f>
        <v>0</v>
      </c>
      <c r="Q111" s="195">
        <f>'Salary Record'!K1025</f>
        <v>0</v>
      </c>
      <c r="R111" s="206"/>
      <c r="S111" s="127"/>
      <c r="T111" s="170"/>
    </row>
    <row r="112" spans="1:26" ht="18" x14ac:dyDescent="0.25">
      <c r="A112" s="388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92"/>
      <c r="P112" s="192"/>
      <c r="Q112" s="196"/>
      <c r="R112" s="207"/>
      <c r="S112" s="116"/>
      <c r="T112" s="169"/>
      <c r="U112" s="8"/>
      <c r="W112" s="8"/>
    </row>
    <row r="113" spans="1:26" ht="18" x14ac:dyDescent="0.25">
      <c r="A113" s="388"/>
      <c r="B113" s="137"/>
      <c r="C113" s="137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92"/>
      <c r="P113" s="192"/>
      <c r="Q113" s="196"/>
      <c r="R113" s="207"/>
      <c r="S113" s="116"/>
      <c r="T113" s="169"/>
      <c r="U113" s="8"/>
      <c r="W113" s="8"/>
    </row>
    <row r="114" spans="1:26" ht="18" x14ac:dyDescent="0.25">
      <c r="A114" s="388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92"/>
      <c r="P114" s="192"/>
      <c r="Q114" s="196"/>
      <c r="R114" s="207"/>
      <c r="S114" s="116"/>
      <c r="T114" s="169"/>
      <c r="U114" s="8"/>
      <c r="W114" s="8"/>
    </row>
    <row r="115" spans="1:26" ht="18" x14ac:dyDescent="0.25">
      <c r="A115" s="388"/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92"/>
      <c r="P115" s="192"/>
      <c r="Q115" s="196"/>
      <c r="R115" s="207"/>
      <c r="S115" s="116"/>
      <c r="T115" s="169"/>
      <c r="U115" s="8"/>
      <c r="W115" s="8"/>
    </row>
    <row r="116" spans="1:26" ht="18" x14ac:dyDescent="0.25">
      <c r="A116" s="388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92"/>
      <c r="P116" s="192"/>
      <c r="Q116" s="196"/>
      <c r="R116" s="207"/>
      <c r="S116" s="116"/>
      <c r="T116" s="169"/>
      <c r="U116" s="8"/>
      <c r="W116" s="8"/>
    </row>
    <row r="117" spans="1:26" ht="20.25" x14ac:dyDescent="0.25">
      <c r="B117" s="214"/>
      <c r="C117" s="215"/>
      <c r="D117" s="215"/>
      <c r="E117" s="215"/>
      <c r="F117" s="215"/>
      <c r="G117" s="215"/>
      <c r="H117" s="215"/>
      <c r="I117" s="215"/>
      <c r="J117" s="126"/>
      <c r="K117" s="216"/>
      <c r="L117" s="216"/>
      <c r="M117" s="217"/>
      <c r="N117" s="217"/>
      <c r="O117" s="217"/>
      <c r="P117" s="217"/>
      <c r="Q117" s="218"/>
      <c r="R117" s="172"/>
      <c r="S117" s="219"/>
      <c r="T117" s="172"/>
      <c r="U117" s="8"/>
      <c r="X117" s="2"/>
      <c r="Y117" s="2"/>
      <c r="Z117" s="2"/>
    </row>
    <row r="118" spans="1:26" ht="20.25" x14ac:dyDescent="0.3">
      <c r="B118" s="411" t="s">
        <v>122</v>
      </c>
      <c r="C118" s="412"/>
      <c r="D118" s="412"/>
      <c r="E118" s="412"/>
      <c r="F118" s="412"/>
      <c r="G118" s="412"/>
      <c r="H118" s="412"/>
      <c r="I118" s="412"/>
      <c r="J118" s="412"/>
      <c r="K118" s="412"/>
      <c r="L118" s="412"/>
      <c r="M118"/>
      <c r="N118"/>
      <c r="O118"/>
      <c r="P118"/>
      <c r="T118"/>
      <c r="V118"/>
    </row>
    <row r="119" spans="1:26" ht="15" x14ac:dyDescent="0.25">
      <c r="B119" s="190" t="s">
        <v>123</v>
      </c>
      <c r="C119" s="191" t="s">
        <v>166</v>
      </c>
      <c r="D119" s="191" t="s">
        <v>164</v>
      </c>
      <c r="E119" s="191" t="str">
        <f>N1</f>
        <v>March</v>
      </c>
      <c r="G119" s="2"/>
      <c r="H119" s="139"/>
      <c r="K119"/>
      <c r="L119"/>
      <c r="M119"/>
      <c r="N119"/>
      <c r="O119"/>
      <c r="P119"/>
      <c r="T119"/>
      <c r="V119"/>
    </row>
    <row r="120" spans="1:26" x14ac:dyDescent="0.2">
      <c r="B120" s="185" t="s">
        <v>124</v>
      </c>
      <c r="C120" s="186">
        <v>100000</v>
      </c>
      <c r="D120" s="187">
        <v>100000</v>
      </c>
      <c r="E120" s="187">
        <v>100000</v>
      </c>
      <c r="G120" s="2"/>
      <c r="H120" s="139"/>
      <c r="K120" s="8"/>
      <c r="L120"/>
      <c r="M120"/>
      <c r="N120"/>
      <c r="O120"/>
      <c r="P120"/>
      <c r="T120"/>
      <c r="V120"/>
    </row>
    <row r="121" spans="1:26" x14ac:dyDescent="0.2">
      <c r="B121" s="183" t="s">
        <v>41</v>
      </c>
      <c r="C121" s="179">
        <v>60000</v>
      </c>
      <c r="D121" s="178">
        <v>60000</v>
      </c>
      <c r="E121" s="178">
        <v>60000</v>
      </c>
      <c r="G121" s="2"/>
      <c r="H121" s="139"/>
      <c r="K121"/>
      <c r="L121"/>
      <c r="M121"/>
      <c r="N121"/>
      <c r="O121"/>
      <c r="P121"/>
      <c r="T121"/>
      <c r="V121"/>
    </row>
    <row r="122" spans="1:26" x14ac:dyDescent="0.2">
      <c r="B122" s="182" t="s">
        <v>39</v>
      </c>
      <c r="C122" s="177">
        <v>73206</v>
      </c>
      <c r="D122" s="178">
        <v>87000</v>
      </c>
      <c r="E122" s="178">
        <f>Q18</f>
        <v>117387.09677419355</v>
      </c>
      <c r="G122" s="2"/>
      <c r="H122" s="139"/>
      <c r="I122" s="2">
        <f>Q81+Q76+Q61+Q53+Q46+Q38+Q27+Q22+Q18+Q5</f>
        <v>1000459.5161290321</v>
      </c>
      <c r="K122"/>
      <c r="L122"/>
      <c r="M122"/>
      <c r="N122"/>
      <c r="O122"/>
      <c r="P122"/>
      <c r="T122"/>
      <c r="V122"/>
    </row>
    <row r="123" spans="1:26" x14ac:dyDescent="0.2">
      <c r="B123" s="182" t="s">
        <v>125</v>
      </c>
      <c r="C123" s="177">
        <v>147448.27586206896</v>
      </c>
      <c r="D123" s="178">
        <v>116709.67741935482</v>
      </c>
      <c r="E123" s="178">
        <f>Q22</f>
        <v>31500</v>
      </c>
      <c r="G123" s="2"/>
      <c r="H123" s="139"/>
      <c r="K123"/>
      <c r="L123"/>
      <c r="M123"/>
      <c r="N123"/>
      <c r="O123"/>
      <c r="P123"/>
      <c r="T123"/>
      <c r="V123"/>
    </row>
    <row r="124" spans="1:26" ht="14.25" x14ac:dyDescent="0.2">
      <c r="B124" s="182" t="s">
        <v>126</v>
      </c>
      <c r="C124" s="177">
        <v>132799.31034482759</v>
      </c>
      <c r="D124" s="178">
        <v>63387.096774193546</v>
      </c>
      <c r="E124" s="178">
        <f>Q27</f>
        <v>81163.548387096773</v>
      </c>
      <c r="F124" s="148"/>
      <c r="G124" s="148"/>
      <c r="H124" s="148"/>
      <c r="I124" s="148"/>
      <c r="K124"/>
      <c r="L124"/>
      <c r="M124"/>
      <c r="N124"/>
      <c r="O124"/>
      <c r="P124"/>
      <c r="T124"/>
      <c r="V124"/>
    </row>
    <row r="125" spans="1:26" x14ac:dyDescent="0.2">
      <c r="B125" s="182" t="s">
        <v>40</v>
      </c>
      <c r="C125" s="177">
        <v>372668.96551724145</v>
      </c>
      <c r="D125" s="178">
        <v>306071.05846774194</v>
      </c>
      <c r="E125" s="178">
        <f>Q38</f>
        <v>249312.09677419355</v>
      </c>
      <c r="G125" s="2"/>
      <c r="H125" s="139"/>
      <c r="K125"/>
      <c r="L125"/>
      <c r="M125"/>
      <c r="N125"/>
      <c r="O125"/>
      <c r="P125"/>
      <c r="T125"/>
      <c r="V125"/>
    </row>
    <row r="126" spans="1:26" x14ac:dyDescent="0.2">
      <c r="B126" s="182" t="s">
        <v>127</v>
      </c>
      <c r="C126" s="177">
        <v>120506.03448275861</v>
      </c>
      <c r="D126" s="178">
        <v>131841.12903225809</v>
      </c>
      <c r="E126" s="178">
        <f>Q46</f>
        <v>102282.25806451612</v>
      </c>
      <c r="G126" s="2"/>
      <c r="H126" s="139"/>
      <c r="K126" s="14"/>
      <c r="L126"/>
      <c r="M126"/>
      <c r="N126"/>
      <c r="O126"/>
      <c r="P126"/>
      <c r="T126"/>
      <c r="V126"/>
    </row>
    <row r="127" spans="1:26" x14ac:dyDescent="0.2">
      <c r="B127" s="182" t="s">
        <v>128</v>
      </c>
      <c r="C127" s="177">
        <v>93330.732758620696</v>
      </c>
      <c r="D127" s="178">
        <v>87991.93548387097</v>
      </c>
      <c r="E127" s="178">
        <f>Q53</f>
        <v>87447.580645161288</v>
      </c>
      <c r="F127" s="8"/>
      <c r="G127" s="8"/>
      <c r="H127" s="188"/>
      <c r="I127" s="8"/>
      <c r="K127" s="14"/>
      <c r="L127"/>
      <c r="M127"/>
      <c r="N127"/>
      <c r="O127"/>
      <c r="P127"/>
      <c r="T127"/>
      <c r="V127"/>
    </row>
    <row r="128" spans="1:26" x14ac:dyDescent="0.2">
      <c r="B128" s="182" t="s">
        <v>129</v>
      </c>
      <c r="C128" s="177">
        <v>47469.310344827587</v>
      </c>
      <c r="D128" s="178">
        <v>29145.16129032258</v>
      </c>
      <c r="E128" s="178">
        <f>Q61</f>
        <v>122116.93548387097</v>
      </c>
      <c r="G128" s="2"/>
      <c r="H128" s="139"/>
      <c r="J128" s="8"/>
      <c r="K128"/>
      <c r="L128"/>
      <c r="M128"/>
      <c r="N128"/>
      <c r="O128"/>
      <c r="P128"/>
      <c r="T128"/>
      <c r="V128"/>
    </row>
    <row r="129" spans="2:22" x14ac:dyDescent="0.2">
      <c r="B129" s="182" t="s">
        <v>130</v>
      </c>
      <c r="C129" s="177">
        <v>160366.37931034484</v>
      </c>
      <c r="D129" s="177">
        <v>169366.93548387097</v>
      </c>
      <c r="E129" s="177">
        <f>Q76</f>
        <v>106806.45161290321</v>
      </c>
      <c r="G129" s="2"/>
      <c r="H129" s="139"/>
      <c r="J129" s="8"/>
      <c r="K129" s="14"/>
      <c r="L129"/>
      <c r="M129"/>
      <c r="N129"/>
      <c r="O129"/>
      <c r="P129"/>
      <c r="T129"/>
      <c r="V129"/>
    </row>
    <row r="130" spans="2:22" ht="44.45" customHeight="1" x14ac:dyDescent="0.2">
      <c r="B130" s="184" t="s">
        <v>161</v>
      </c>
      <c r="C130" s="180">
        <v>214942.75862068965</v>
      </c>
      <c r="D130" s="177">
        <v>204628.70967741933</v>
      </c>
      <c r="E130" s="177">
        <f>Q81</f>
        <v>102443.54838709676</v>
      </c>
      <c r="F130" s="8"/>
      <c r="G130" s="8"/>
      <c r="H130" s="188"/>
      <c r="I130" s="8"/>
      <c r="J130" s="8"/>
      <c r="K130" s="14"/>
      <c r="L130"/>
      <c r="M130"/>
      <c r="N130"/>
      <c r="O130"/>
      <c r="P130"/>
      <c r="T130"/>
      <c r="V130"/>
    </row>
    <row r="131" spans="2:22" ht="15" x14ac:dyDescent="0.25">
      <c r="B131" s="182" t="s">
        <v>131</v>
      </c>
      <c r="C131" s="181">
        <f t="shared" ref="C131:E131" si="3">SUM(C120:C130)</f>
        <v>1522737.7672413792</v>
      </c>
      <c r="D131" s="181">
        <f t="shared" si="3"/>
        <v>1356141.7036290322</v>
      </c>
      <c r="E131" s="181">
        <f t="shared" si="3"/>
        <v>1160459.5161290322</v>
      </c>
      <c r="F131"/>
      <c r="G131"/>
      <c r="H131" s="188"/>
      <c r="I131"/>
      <c r="K131"/>
      <c r="L131"/>
      <c r="M131"/>
      <c r="N131"/>
      <c r="O131"/>
      <c r="P131"/>
      <c r="T131"/>
      <c r="V131"/>
    </row>
    <row r="132" spans="2:22" x14ac:dyDescent="0.2">
      <c r="B132"/>
      <c r="C132"/>
      <c r="D132"/>
      <c r="E132" s="8"/>
      <c r="F132"/>
      <c r="G132"/>
      <c r="H132"/>
      <c r="I132"/>
      <c r="J132"/>
      <c r="K132"/>
      <c r="L132"/>
      <c r="M132" s="8"/>
      <c r="N132"/>
      <c r="O132" s="8"/>
      <c r="P132"/>
      <c r="U132" s="8"/>
    </row>
    <row r="133" spans="2:22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8"/>
      <c r="P133" s="14"/>
      <c r="U133" s="8"/>
    </row>
    <row r="134" spans="2:22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8"/>
      <c r="P134" s="14"/>
      <c r="U134" s="8"/>
    </row>
    <row r="135" spans="2:22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8"/>
      <c r="P135" s="8"/>
      <c r="U135" s="8"/>
    </row>
    <row r="136" spans="2:22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8"/>
      <c r="P136" s="8"/>
      <c r="U136" s="8"/>
    </row>
    <row r="137" spans="2:22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8"/>
      <c r="P137" s="8"/>
      <c r="U137" s="8"/>
    </row>
    <row r="138" spans="2:22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8"/>
      <c r="P138" s="8"/>
      <c r="U138" s="2"/>
    </row>
    <row r="139" spans="2:2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8"/>
      <c r="P139" s="2"/>
      <c r="U139" s="8"/>
    </row>
    <row r="140" spans="2:22" ht="15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s="140">
        <f>SUM(O118:O137)</f>
        <v>0</v>
      </c>
      <c r="P140" s="8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  <c r="U141" s="8"/>
    </row>
    <row r="142" spans="2:22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  <c r="U142" s="8"/>
    </row>
    <row r="143" spans="2:22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 s="8"/>
      <c r="R143" s="8"/>
      <c r="S143" s="8"/>
      <c r="T143" s="188"/>
      <c r="U143" s="8"/>
    </row>
    <row r="144" spans="2:22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P144"/>
      <c r="U144" s="2"/>
      <c r="V144"/>
    </row>
    <row r="145" spans="2:22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U145" s="2"/>
      <c r="V145"/>
    </row>
    <row r="146" spans="2:22" x14ac:dyDescent="0.2">
      <c r="J146"/>
      <c r="K146"/>
      <c r="L146"/>
      <c r="M146"/>
      <c r="N146"/>
      <c r="O146"/>
      <c r="P146"/>
      <c r="U146" s="8"/>
      <c r="V146"/>
    </row>
    <row r="147" spans="2:22" x14ac:dyDescent="0.2">
      <c r="J147"/>
      <c r="K147"/>
      <c r="L147"/>
      <c r="M147"/>
      <c r="N147"/>
      <c r="O147"/>
      <c r="P147"/>
      <c r="V147"/>
    </row>
    <row r="148" spans="2:22" x14ac:dyDescent="0.2">
      <c r="J148"/>
      <c r="K148"/>
      <c r="L148"/>
      <c r="M148"/>
      <c r="N148"/>
      <c r="O148"/>
      <c r="P148"/>
      <c r="U148" s="8"/>
      <c r="V148"/>
    </row>
    <row r="149" spans="2:22" x14ac:dyDescent="0.2">
      <c r="J149"/>
      <c r="K149"/>
      <c r="L149"/>
      <c r="M149"/>
      <c r="N149"/>
      <c r="O149"/>
      <c r="P149"/>
      <c r="V149"/>
    </row>
    <row r="150" spans="2:22" x14ac:dyDescent="0.2">
      <c r="J150"/>
      <c r="K150"/>
      <c r="L150"/>
      <c r="M150"/>
      <c r="N150"/>
      <c r="O150"/>
      <c r="P150"/>
      <c r="V150"/>
    </row>
    <row r="151" spans="2:22" x14ac:dyDescent="0.2">
      <c r="J151"/>
      <c r="K151"/>
      <c r="L151"/>
      <c r="M151"/>
      <c r="N151"/>
      <c r="O151"/>
      <c r="P151"/>
      <c r="V151"/>
    </row>
    <row r="152" spans="2:22" x14ac:dyDescent="0.2">
      <c r="K152"/>
      <c r="L152"/>
      <c r="M152"/>
      <c r="N152"/>
      <c r="O152"/>
      <c r="P152"/>
    </row>
    <row r="153" spans="2:22" x14ac:dyDescent="0.2">
      <c r="K153"/>
      <c r="L153"/>
      <c r="M153"/>
      <c r="N153"/>
      <c r="P153"/>
    </row>
    <row r="154" spans="2:22" x14ac:dyDescent="0.2">
      <c r="P154"/>
    </row>
    <row r="155" spans="2:22" x14ac:dyDescent="0.2">
      <c r="P155" s="3">
        <f>Q53+Q11</f>
        <v>87447.580645161288</v>
      </c>
    </row>
    <row r="156" spans="2:22" x14ac:dyDescent="0.2">
      <c r="P156" s="3">
        <v>14580</v>
      </c>
    </row>
    <row r="157" spans="2:22" x14ac:dyDescent="0.2">
      <c r="P157" s="3">
        <v>20000</v>
      </c>
      <c r="U157" s="8"/>
    </row>
    <row r="158" spans="2:22" x14ac:dyDescent="0.2">
      <c r="P158" s="3">
        <v>4150</v>
      </c>
      <c r="U158" s="2"/>
    </row>
    <row r="159" spans="2:22" x14ac:dyDescent="0.2">
      <c r="U159" s="2"/>
    </row>
    <row r="160" spans="2:22" x14ac:dyDescent="0.2">
      <c r="U160" s="8"/>
    </row>
    <row r="162" spans="21:21" x14ac:dyDescent="0.2">
      <c r="U162" s="8"/>
    </row>
  </sheetData>
  <autoFilter ref="A3:Z116"/>
  <mergeCells count="29">
    <mergeCell ref="B118:L118"/>
    <mergeCell ref="N1:O2"/>
    <mergeCell ref="A1:M2"/>
    <mergeCell ref="P1:P2"/>
    <mergeCell ref="A6:Q6"/>
    <mergeCell ref="C7:C10"/>
    <mergeCell ref="D7:D10"/>
    <mergeCell ref="A77:Q77"/>
    <mergeCell ref="A11:P11"/>
    <mergeCell ref="A18:P18"/>
    <mergeCell ref="A12:Q12"/>
    <mergeCell ref="A28:Q28"/>
    <mergeCell ref="A38:P38"/>
    <mergeCell ref="A19:Q19"/>
    <mergeCell ref="A22:P22"/>
    <mergeCell ref="A23:Q23"/>
    <mergeCell ref="A27:P27"/>
    <mergeCell ref="A39:Q39"/>
    <mergeCell ref="A46:P46"/>
    <mergeCell ref="A47:Q47"/>
    <mergeCell ref="A82:K82"/>
    <mergeCell ref="A71:Q71"/>
    <mergeCell ref="A70:P70"/>
    <mergeCell ref="A83:P83"/>
    <mergeCell ref="A84:P84"/>
    <mergeCell ref="A53:P53"/>
    <mergeCell ref="A54:Q54"/>
    <mergeCell ref="A61:P61"/>
    <mergeCell ref="A62:Q62"/>
  </mergeCells>
  <phoneticPr fontId="3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7" max="16" man="1"/>
    <brk id="53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3"/>
  <sheetViews>
    <sheetView tabSelected="1" view="pageBreakPreview" topLeftCell="A382" zoomScale="80" zoomScaleNormal="60" zoomScaleSheetLayoutView="80" workbookViewId="0">
      <selection activeCell="K419" sqref="K419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2.4257812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69" t="s">
        <v>71</v>
      </c>
      <c r="D1" s="469"/>
      <c r="E1" s="469"/>
      <c r="F1" s="469"/>
      <c r="G1" s="469"/>
      <c r="H1" s="469"/>
      <c r="I1" s="469"/>
      <c r="J1" s="13" t="s">
        <v>51</v>
      </c>
      <c r="K1" s="12">
        <v>2021</v>
      </c>
      <c r="L1" s="12"/>
      <c r="R1" s="92">
        <f>K16+K32+K48+K64+K80+K96+K112+K481+K129+K161+K144+K209+K607+K242+K963+K258+K274+K1443+K306+K322+K418+K434+K450+K497+K1395+K513+K591+K638+K370+K736+K386+K529+K656+K947+K672+K688+K720+K752+K787+K803+K835+K931+K867+K1411+K1010+K1041+K1057+K1073+K1089+K354+K899+K545+K622+K915+K402+K193+K704+K1204+K1220+K1236+K465+K1252+K177+K1299+K1347+K1363+K1427+K1379+K560+K1315+K1331+K1459+K1268+K1283+K290</f>
        <v>1225060.3225806453</v>
      </c>
    </row>
    <row r="2" spans="1:27" ht="18.75" x14ac:dyDescent="0.3">
      <c r="J2" s="11" t="s">
        <v>65</v>
      </c>
      <c r="K2" s="4">
        <v>31</v>
      </c>
      <c r="U2" s="125"/>
    </row>
    <row r="4" spans="1:27" s="96" customFormat="1" ht="21" customHeight="1" x14ac:dyDescent="0.2">
      <c r="N4" s="79"/>
      <c r="O4" s="79"/>
      <c r="P4" s="79"/>
      <c r="Q4" s="79"/>
      <c r="R4" s="79"/>
      <c r="S4" s="79"/>
      <c r="T4" s="79"/>
      <c r="U4" s="244"/>
      <c r="V4" s="79"/>
      <c r="W4" s="79"/>
      <c r="X4" s="79"/>
      <c r="Y4" s="79"/>
      <c r="Z4" s="79"/>
    </row>
    <row r="5" spans="1:27" s="96" customFormat="1" ht="21" customHeight="1" thickBot="1" x14ac:dyDescent="0.25"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7" s="29" customFormat="1" ht="21" customHeight="1" x14ac:dyDescent="0.2">
      <c r="A6" s="437" t="s">
        <v>45</v>
      </c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9"/>
      <c r="M6" s="97"/>
      <c r="N6" s="67"/>
      <c r="O6" s="440" t="s">
        <v>47</v>
      </c>
      <c r="P6" s="441"/>
      <c r="Q6" s="441"/>
      <c r="R6" s="442"/>
      <c r="S6" s="68"/>
      <c r="T6" s="440" t="s">
        <v>48</v>
      </c>
      <c r="U6" s="441"/>
      <c r="V6" s="441"/>
      <c r="W6" s="441"/>
      <c r="X6" s="441"/>
      <c r="Y6" s="476"/>
      <c r="Z6" s="95"/>
      <c r="AA6" s="28"/>
    </row>
    <row r="7" spans="1:27" s="29" customFormat="1" ht="21" customHeight="1" x14ac:dyDescent="0.2">
      <c r="A7" s="30"/>
      <c r="B7" s="31"/>
      <c r="C7" s="443" t="s">
        <v>99</v>
      </c>
      <c r="D7" s="443"/>
      <c r="E7" s="443"/>
      <c r="F7" s="443"/>
      <c r="G7" s="32" t="str">
        <f>$J$1</f>
        <v>March</v>
      </c>
      <c r="H7" s="431">
        <f>$K$1</f>
        <v>2021</v>
      </c>
      <c r="I7" s="431"/>
      <c r="J7" s="31"/>
      <c r="K7" s="33"/>
      <c r="L7" s="34"/>
      <c r="M7" s="98"/>
      <c r="N7" s="70"/>
      <c r="O7" s="71" t="s">
        <v>58</v>
      </c>
      <c r="P7" s="71" t="s">
        <v>7</v>
      </c>
      <c r="Q7" s="71" t="s">
        <v>6</v>
      </c>
      <c r="R7" s="71" t="s">
        <v>59</v>
      </c>
      <c r="S7" s="72"/>
      <c r="T7" s="71" t="s">
        <v>58</v>
      </c>
      <c r="U7" s="71" t="s">
        <v>60</v>
      </c>
      <c r="V7" s="71" t="s">
        <v>23</v>
      </c>
      <c r="W7" s="71" t="s">
        <v>22</v>
      </c>
      <c r="X7" s="71" t="s">
        <v>24</v>
      </c>
      <c r="Y7" s="99" t="s">
        <v>64</v>
      </c>
      <c r="Z7" s="73"/>
      <c r="AA7" s="33"/>
    </row>
    <row r="8" spans="1:27" s="29" customFormat="1" ht="21" customHeight="1" x14ac:dyDescent="0.2">
      <c r="A8" s="30"/>
      <c r="B8" s="31"/>
      <c r="C8" s="31"/>
      <c r="D8" s="36"/>
      <c r="E8" s="36"/>
      <c r="F8" s="36"/>
      <c r="G8" s="36"/>
      <c r="H8" s="36"/>
      <c r="I8" s="31"/>
      <c r="J8" s="37" t="s">
        <v>1</v>
      </c>
      <c r="K8" s="38">
        <v>50000</v>
      </c>
      <c r="L8" s="39"/>
      <c r="M8" s="30"/>
      <c r="N8" s="74"/>
      <c r="O8" s="75" t="s">
        <v>50</v>
      </c>
      <c r="P8" s="75"/>
      <c r="Q8" s="75"/>
      <c r="R8" s="75"/>
      <c r="S8" s="76"/>
      <c r="T8" s="75" t="s">
        <v>50</v>
      </c>
      <c r="U8" s="77"/>
      <c r="V8" s="77"/>
      <c r="W8" s="77">
        <f>V8+U8</f>
        <v>0</v>
      </c>
      <c r="X8" s="77"/>
      <c r="Y8" s="100">
        <f>W8-X8</f>
        <v>0</v>
      </c>
      <c r="Z8" s="73"/>
      <c r="AA8" s="31"/>
    </row>
    <row r="9" spans="1:27" s="29" customFormat="1" ht="21" customHeight="1" x14ac:dyDescent="0.2">
      <c r="A9" s="30"/>
      <c r="B9" s="31" t="s">
        <v>0</v>
      </c>
      <c r="C9" s="86" t="s">
        <v>77</v>
      </c>
      <c r="D9" s="31"/>
      <c r="E9" s="31"/>
      <c r="F9" s="31"/>
      <c r="G9" s="31"/>
      <c r="H9" s="42"/>
      <c r="I9" s="36"/>
      <c r="J9" s="31"/>
      <c r="K9" s="31"/>
      <c r="L9" s="43"/>
      <c r="M9" s="97"/>
      <c r="N9" s="78"/>
      <c r="O9" s="75" t="s">
        <v>76</v>
      </c>
      <c r="P9" s="75"/>
      <c r="Q9" s="75"/>
      <c r="R9" s="75" t="str">
        <f>IF(Q9="","",R8-Q9)</f>
        <v/>
      </c>
      <c r="S9" s="79"/>
      <c r="T9" s="75" t="s">
        <v>76</v>
      </c>
      <c r="U9" s="123" t="str">
        <f>IF($J$1="February",Y8,"")</f>
        <v/>
      </c>
      <c r="V9" s="77"/>
      <c r="W9" s="123" t="str">
        <f>IF(U9="","",U9+V9)</f>
        <v/>
      </c>
      <c r="X9" s="77"/>
      <c r="Y9" s="123" t="str">
        <f>IF(W9="","",W9-X9)</f>
        <v/>
      </c>
      <c r="Z9" s="80"/>
      <c r="AA9" s="28"/>
    </row>
    <row r="10" spans="1:27" s="29" customFormat="1" ht="21" customHeight="1" x14ac:dyDescent="0.2">
      <c r="A10" s="30"/>
      <c r="B10" s="45" t="s">
        <v>46</v>
      </c>
      <c r="C10" s="46"/>
      <c r="D10" s="31"/>
      <c r="E10" s="31"/>
      <c r="F10" s="432" t="s">
        <v>48</v>
      </c>
      <c r="G10" s="432"/>
      <c r="H10" s="31"/>
      <c r="I10" s="432" t="s">
        <v>49</v>
      </c>
      <c r="J10" s="432"/>
      <c r="K10" s="432"/>
      <c r="L10" s="47"/>
      <c r="M10" s="30"/>
      <c r="N10" s="74"/>
      <c r="O10" s="75" t="s">
        <v>51</v>
      </c>
      <c r="P10" s="75"/>
      <c r="Q10" s="75"/>
      <c r="R10" s="75" t="str">
        <f t="shared" ref="R10:R19" si="0">IF(Q10="","",R9-Q10)</f>
        <v/>
      </c>
      <c r="S10" s="79"/>
      <c r="T10" s="75" t="s">
        <v>51</v>
      </c>
      <c r="U10" s="123" t="str">
        <f>IF($J$1="March",Y9,"")</f>
        <v/>
      </c>
      <c r="V10" s="77"/>
      <c r="W10" s="123" t="str">
        <f t="shared" ref="W10:W19" si="1">IF(U10="","",U10+V10)</f>
        <v/>
      </c>
      <c r="X10" s="77"/>
      <c r="Y10" s="123" t="str">
        <f t="shared" ref="Y10:Y19" si="2">IF(W10="","",W10-X10)</f>
        <v/>
      </c>
      <c r="Z10" s="80"/>
      <c r="AA10" s="31"/>
    </row>
    <row r="11" spans="1:27" s="29" customFormat="1" ht="21" customHeight="1" x14ac:dyDescent="0.2">
      <c r="A11" s="30"/>
      <c r="B11" s="31"/>
      <c r="C11" s="31"/>
      <c r="D11" s="31"/>
      <c r="E11" s="31"/>
      <c r="F11" s="31"/>
      <c r="G11" s="31"/>
      <c r="H11" s="48"/>
      <c r="I11" s="31"/>
      <c r="J11" s="31"/>
      <c r="K11" s="31"/>
      <c r="L11" s="35"/>
      <c r="M11" s="30"/>
      <c r="N11" s="74"/>
      <c r="O11" s="75" t="s">
        <v>52</v>
      </c>
      <c r="P11" s="75"/>
      <c r="Q11" s="75"/>
      <c r="R11" s="75" t="str">
        <f t="shared" si="0"/>
        <v/>
      </c>
      <c r="S11" s="79"/>
      <c r="T11" s="75" t="s">
        <v>52</v>
      </c>
      <c r="U11" s="123" t="str">
        <f>IF($J$1="April",Y10,"")</f>
        <v/>
      </c>
      <c r="V11" s="77"/>
      <c r="W11" s="123" t="str">
        <f t="shared" si="1"/>
        <v/>
      </c>
      <c r="X11" s="77"/>
      <c r="Y11" s="123" t="str">
        <f t="shared" si="2"/>
        <v/>
      </c>
      <c r="Z11" s="80"/>
      <c r="AA11" s="31"/>
    </row>
    <row r="12" spans="1:27" s="29" customFormat="1" ht="21" customHeight="1" x14ac:dyDescent="0.2">
      <c r="A12" s="30"/>
      <c r="B12" s="433" t="s">
        <v>47</v>
      </c>
      <c r="C12" s="434"/>
      <c r="D12" s="31"/>
      <c r="E12" s="31"/>
      <c r="F12" s="49" t="s">
        <v>69</v>
      </c>
      <c r="G12" s="44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48"/>
      <c r="I12" s="50">
        <f>IF(C16&gt;=C15,$K$2,C14-C15+C16)</f>
        <v>31</v>
      </c>
      <c r="J12" s="51" t="s">
        <v>66</v>
      </c>
      <c r="K12" s="52">
        <f>K8/$K$2*I12</f>
        <v>50000</v>
      </c>
      <c r="L12" s="53"/>
      <c r="M12" s="30"/>
      <c r="N12" s="74"/>
      <c r="O12" s="75" t="s">
        <v>53</v>
      </c>
      <c r="P12" s="75"/>
      <c r="Q12" s="75"/>
      <c r="R12" s="75" t="str">
        <f t="shared" si="0"/>
        <v/>
      </c>
      <c r="S12" s="79"/>
      <c r="T12" s="75" t="s">
        <v>53</v>
      </c>
      <c r="U12" s="123" t="str">
        <f>IF($J$1="May",Y11,"")</f>
        <v/>
      </c>
      <c r="V12" s="77"/>
      <c r="W12" s="123" t="str">
        <f t="shared" si="1"/>
        <v/>
      </c>
      <c r="X12" s="77"/>
      <c r="Y12" s="123" t="str">
        <f t="shared" si="2"/>
        <v/>
      </c>
      <c r="Z12" s="80"/>
      <c r="AA12" s="31"/>
    </row>
    <row r="13" spans="1:27" s="29" customFormat="1" ht="21" customHeight="1" x14ac:dyDescent="0.2">
      <c r="A13" s="30"/>
      <c r="B13" s="40"/>
      <c r="C13" s="40"/>
      <c r="D13" s="31"/>
      <c r="E13" s="31"/>
      <c r="F13" s="49" t="s">
        <v>23</v>
      </c>
      <c r="G13" s="44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48"/>
      <c r="I13" s="50"/>
      <c r="J13" s="51" t="s">
        <v>67</v>
      </c>
      <c r="K13" s="54">
        <f>K8/$K$2/8*I13</f>
        <v>0</v>
      </c>
      <c r="L13" s="55"/>
      <c r="M13" s="30"/>
      <c r="N13" s="74"/>
      <c r="O13" s="75" t="s">
        <v>54</v>
      </c>
      <c r="P13" s="75"/>
      <c r="Q13" s="75"/>
      <c r="R13" s="75" t="str">
        <f t="shared" si="0"/>
        <v/>
      </c>
      <c r="S13" s="79"/>
      <c r="T13" s="75" t="s">
        <v>54</v>
      </c>
      <c r="U13" s="123" t="str">
        <f>IF($J$1="June",Y12,"")</f>
        <v/>
      </c>
      <c r="V13" s="77"/>
      <c r="W13" s="123" t="str">
        <f t="shared" si="1"/>
        <v/>
      </c>
      <c r="X13" s="77"/>
      <c r="Y13" s="123" t="str">
        <f t="shared" si="2"/>
        <v/>
      </c>
      <c r="Z13" s="80"/>
      <c r="AA13" s="31"/>
    </row>
    <row r="14" spans="1:27" s="29" customFormat="1" ht="21" customHeight="1" x14ac:dyDescent="0.2">
      <c r="A14" s="30"/>
      <c r="B14" s="49" t="s">
        <v>7</v>
      </c>
      <c r="C14" s="40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31"/>
      <c r="E14" s="31"/>
      <c r="F14" s="49" t="s">
        <v>70</v>
      </c>
      <c r="G14" s="44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48"/>
      <c r="I14" s="444" t="s">
        <v>74</v>
      </c>
      <c r="J14" s="445"/>
      <c r="K14" s="54">
        <f>K12+K13</f>
        <v>50000</v>
      </c>
      <c r="L14" s="55"/>
      <c r="M14" s="30"/>
      <c r="N14" s="74"/>
      <c r="O14" s="75" t="s">
        <v>55</v>
      </c>
      <c r="P14" s="75"/>
      <c r="Q14" s="75"/>
      <c r="R14" s="75" t="str">
        <f t="shared" si="0"/>
        <v/>
      </c>
      <c r="S14" s="79"/>
      <c r="T14" s="75" t="s">
        <v>55</v>
      </c>
      <c r="U14" s="123" t="str">
        <f>IF($J$1="July",Y13,"")</f>
        <v/>
      </c>
      <c r="V14" s="77"/>
      <c r="W14" s="123" t="str">
        <f t="shared" si="1"/>
        <v/>
      </c>
      <c r="X14" s="77"/>
      <c r="Y14" s="123" t="str">
        <f t="shared" si="2"/>
        <v/>
      </c>
      <c r="Z14" s="80"/>
      <c r="AA14" s="31"/>
    </row>
    <row r="15" spans="1:27" s="29" customFormat="1" ht="21" customHeight="1" x14ac:dyDescent="0.2">
      <c r="A15" s="30"/>
      <c r="B15" s="49" t="s">
        <v>6</v>
      </c>
      <c r="C15" s="40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31"/>
      <c r="E15" s="31"/>
      <c r="F15" s="49" t="s">
        <v>24</v>
      </c>
      <c r="G15" s="44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48"/>
      <c r="I15" s="444" t="s">
        <v>75</v>
      </c>
      <c r="J15" s="445"/>
      <c r="K15" s="44">
        <f>G15</f>
        <v>0</v>
      </c>
      <c r="L15" s="56"/>
      <c r="M15" s="30"/>
      <c r="N15" s="74"/>
      <c r="O15" s="75" t="s">
        <v>56</v>
      </c>
      <c r="P15" s="75"/>
      <c r="Q15" s="75"/>
      <c r="R15" s="75" t="str">
        <f t="shared" si="0"/>
        <v/>
      </c>
      <c r="S15" s="79"/>
      <c r="T15" s="75" t="s">
        <v>56</v>
      </c>
      <c r="U15" s="123" t="str">
        <f>IF($J$1="August",Y14,"")</f>
        <v/>
      </c>
      <c r="V15" s="77"/>
      <c r="W15" s="123" t="str">
        <f t="shared" si="1"/>
        <v/>
      </c>
      <c r="X15" s="77"/>
      <c r="Y15" s="123" t="str">
        <f t="shared" si="2"/>
        <v/>
      </c>
      <c r="Z15" s="80"/>
      <c r="AA15" s="31"/>
    </row>
    <row r="16" spans="1:27" s="29" customFormat="1" ht="21" customHeight="1" x14ac:dyDescent="0.2">
      <c r="A16" s="30"/>
      <c r="B16" s="57" t="s">
        <v>73</v>
      </c>
      <c r="C16" s="40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31"/>
      <c r="E16" s="31"/>
      <c r="F16" s="49" t="s">
        <v>72</v>
      </c>
      <c r="G16" s="44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31"/>
      <c r="I16" s="435" t="s">
        <v>68</v>
      </c>
      <c r="J16" s="436"/>
      <c r="K16" s="58">
        <v>0</v>
      </c>
      <c r="L16" s="59"/>
      <c r="M16" s="30"/>
      <c r="N16" s="74"/>
      <c r="O16" s="75" t="s">
        <v>61</v>
      </c>
      <c r="P16" s="75"/>
      <c r="Q16" s="75"/>
      <c r="R16" s="75" t="str">
        <f t="shared" si="0"/>
        <v/>
      </c>
      <c r="S16" s="79"/>
      <c r="T16" s="75" t="s">
        <v>61</v>
      </c>
      <c r="U16" s="123" t="str">
        <f>IF($J$1="September",Y15,"")</f>
        <v/>
      </c>
      <c r="V16" s="77"/>
      <c r="W16" s="123" t="str">
        <f t="shared" si="1"/>
        <v/>
      </c>
      <c r="X16" s="77"/>
      <c r="Y16" s="123" t="str">
        <f t="shared" si="2"/>
        <v/>
      </c>
      <c r="Z16" s="80"/>
      <c r="AA16" s="31"/>
    </row>
    <row r="17" spans="1:27" s="29" customFormat="1" ht="21" customHeight="1" x14ac:dyDescent="0.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7"/>
      <c r="M17" s="30"/>
      <c r="N17" s="74"/>
      <c r="O17" s="75" t="s">
        <v>57</v>
      </c>
      <c r="P17" s="75"/>
      <c r="Q17" s="75"/>
      <c r="R17" s="75" t="str">
        <f t="shared" si="0"/>
        <v/>
      </c>
      <c r="S17" s="79"/>
      <c r="T17" s="75" t="s">
        <v>57</v>
      </c>
      <c r="U17" s="123" t="str">
        <f>IF($J$1="October",Y16,"")</f>
        <v/>
      </c>
      <c r="V17" s="77"/>
      <c r="W17" s="123" t="str">
        <f t="shared" si="1"/>
        <v/>
      </c>
      <c r="X17" s="77"/>
      <c r="Y17" s="123" t="str">
        <f t="shared" si="2"/>
        <v/>
      </c>
      <c r="Z17" s="80"/>
      <c r="AA17" s="31"/>
    </row>
    <row r="18" spans="1:27" s="29" customFormat="1" ht="21" customHeight="1" x14ac:dyDescent="0.2">
      <c r="A18" s="30"/>
      <c r="B18" s="477"/>
      <c r="C18" s="477"/>
      <c r="D18" s="477"/>
      <c r="E18" s="477"/>
      <c r="F18" s="477"/>
      <c r="G18" s="477"/>
      <c r="H18" s="477"/>
      <c r="I18" s="477"/>
      <c r="J18" s="477"/>
      <c r="K18" s="477"/>
      <c r="L18" s="47"/>
      <c r="M18" s="30"/>
      <c r="N18" s="74"/>
      <c r="O18" s="75" t="s">
        <v>62</v>
      </c>
      <c r="P18" s="75"/>
      <c r="Q18" s="75"/>
      <c r="R18" s="75" t="str">
        <f t="shared" si="0"/>
        <v/>
      </c>
      <c r="S18" s="79"/>
      <c r="T18" s="75" t="s">
        <v>62</v>
      </c>
      <c r="U18" s="123" t="str">
        <f>IF($J$1="November",Y17,"")</f>
        <v/>
      </c>
      <c r="V18" s="77"/>
      <c r="W18" s="123" t="str">
        <f t="shared" si="1"/>
        <v/>
      </c>
      <c r="X18" s="77"/>
      <c r="Y18" s="123" t="str">
        <f t="shared" si="2"/>
        <v/>
      </c>
      <c r="Z18" s="80"/>
      <c r="AA18" s="31"/>
    </row>
    <row r="19" spans="1:27" s="29" customFormat="1" ht="21" customHeight="1" x14ac:dyDescent="0.2">
      <c r="A19" s="30"/>
      <c r="B19" s="31"/>
      <c r="C19" s="31"/>
      <c r="D19" s="31"/>
      <c r="E19" s="31"/>
      <c r="F19" s="31"/>
      <c r="G19" s="45" t="s">
        <v>102</v>
      </c>
      <c r="H19" s="31"/>
      <c r="I19" s="31"/>
      <c r="J19" s="31"/>
      <c r="K19" s="31"/>
      <c r="L19" s="47"/>
      <c r="M19" s="30"/>
      <c r="N19" s="74"/>
      <c r="O19" s="75" t="s">
        <v>63</v>
      </c>
      <c r="P19" s="75"/>
      <c r="Q19" s="75"/>
      <c r="R19" s="75" t="str">
        <f t="shared" si="0"/>
        <v/>
      </c>
      <c r="S19" s="79"/>
      <c r="T19" s="75" t="s">
        <v>63</v>
      </c>
      <c r="U19" s="123" t="str">
        <f>IF($J$1="December",Y18,"")</f>
        <v/>
      </c>
      <c r="V19" s="77"/>
      <c r="W19" s="123" t="str">
        <f t="shared" si="1"/>
        <v/>
      </c>
      <c r="X19" s="77"/>
      <c r="Y19" s="123" t="str">
        <f t="shared" si="2"/>
        <v/>
      </c>
      <c r="Z19" s="80"/>
      <c r="AA19" s="31"/>
    </row>
    <row r="20" spans="1:27" s="29" customFormat="1" ht="21" customHeight="1" thickBot="1" x14ac:dyDescent="0.25">
      <c r="A20" s="60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  <c r="M20" s="60"/>
      <c r="N20" s="81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3"/>
      <c r="Z20" s="83"/>
    </row>
    <row r="21" spans="1:27" s="29" customFormat="1" ht="21" customHeight="1" thickBot="1" x14ac:dyDescent="0.25"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7" s="29" customFormat="1" ht="21" customHeight="1" x14ac:dyDescent="0.2">
      <c r="A22" s="437" t="s">
        <v>45</v>
      </c>
      <c r="B22" s="438"/>
      <c r="C22" s="438"/>
      <c r="D22" s="438"/>
      <c r="E22" s="438"/>
      <c r="F22" s="438"/>
      <c r="G22" s="438"/>
      <c r="H22" s="438"/>
      <c r="I22" s="438"/>
      <c r="J22" s="438"/>
      <c r="K22" s="438"/>
      <c r="L22" s="439"/>
      <c r="M22" s="28"/>
      <c r="N22" s="67"/>
      <c r="O22" s="440" t="s">
        <v>47</v>
      </c>
      <c r="P22" s="441"/>
      <c r="Q22" s="441"/>
      <c r="R22" s="442"/>
      <c r="S22" s="68"/>
      <c r="T22" s="440" t="s">
        <v>48</v>
      </c>
      <c r="U22" s="441"/>
      <c r="V22" s="441"/>
      <c r="W22" s="441"/>
      <c r="X22" s="441"/>
      <c r="Y22" s="442"/>
      <c r="Z22" s="69"/>
      <c r="AA22" s="28"/>
    </row>
    <row r="23" spans="1:27" s="29" customFormat="1" ht="21" customHeight="1" x14ac:dyDescent="0.2">
      <c r="A23" s="30"/>
      <c r="B23" s="31"/>
      <c r="C23" s="443" t="s">
        <v>99</v>
      </c>
      <c r="D23" s="443"/>
      <c r="E23" s="443"/>
      <c r="F23" s="443"/>
      <c r="G23" s="32" t="str">
        <f>$J$1</f>
        <v>March</v>
      </c>
      <c r="H23" s="431">
        <f>$K$1</f>
        <v>2021</v>
      </c>
      <c r="I23" s="431"/>
      <c r="J23" s="31"/>
      <c r="K23" s="33"/>
      <c r="L23" s="34"/>
      <c r="M23" s="33"/>
      <c r="N23" s="70"/>
      <c r="O23" s="71" t="s">
        <v>58</v>
      </c>
      <c r="P23" s="71" t="s">
        <v>7</v>
      </c>
      <c r="Q23" s="71" t="s">
        <v>6</v>
      </c>
      <c r="R23" s="71" t="s">
        <v>59</v>
      </c>
      <c r="S23" s="72"/>
      <c r="T23" s="71" t="s">
        <v>58</v>
      </c>
      <c r="U23" s="71" t="s">
        <v>60</v>
      </c>
      <c r="V23" s="71" t="s">
        <v>23</v>
      </c>
      <c r="W23" s="71" t="s">
        <v>22</v>
      </c>
      <c r="X23" s="71" t="s">
        <v>24</v>
      </c>
      <c r="Y23" s="71" t="s">
        <v>64</v>
      </c>
      <c r="Z23" s="73"/>
      <c r="AA23" s="33"/>
    </row>
    <row r="24" spans="1:27" s="29" customFormat="1" ht="21" customHeight="1" x14ac:dyDescent="0.2">
      <c r="A24" s="30"/>
      <c r="B24" s="31"/>
      <c r="C24" s="31"/>
      <c r="D24" s="36"/>
      <c r="E24" s="36"/>
      <c r="F24" s="36"/>
      <c r="G24" s="36"/>
      <c r="H24" s="36"/>
      <c r="I24" s="31"/>
      <c r="J24" s="37" t="s">
        <v>1</v>
      </c>
      <c r="K24" s="38">
        <v>50000</v>
      </c>
      <c r="L24" s="39"/>
      <c r="M24" s="31"/>
      <c r="N24" s="74"/>
      <c r="O24" s="75" t="s">
        <v>50</v>
      </c>
      <c r="P24" s="75"/>
      <c r="Q24" s="75"/>
      <c r="R24" s="75"/>
      <c r="S24" s="76"/>
      <c r="T24" s="75" t="s">
        <v>50</v>
      </c>
      <c r="U24" s="77"/>
      <c r="V24" s="77"/>
      <c r="W24" s="77">
        <f>V24+U24</f>
        <v>0</v>
      </c>
      <c r="X24" s="77"/>
      <c r="Y24" s="77">
        <f>W24-X24</f>
        <v>0</v>
      </c>
      <c r="Z24" s="73"/>
      <c r="AA24" s="31"/>
    </row>
    <row r="25" spans="1:27" s="29" customFormat="1" ht="21" customHeight="1" x14ac:dyDescent="0.2">
      <c r="A25" s="30"/>
      <c r="B25" s="31" t="s">
        <v>0</v>
      </c>
      <c r="C25" s="41" t="s">
        <v>78</v>
      </c>
      <c r="D25" s="31"/>
      <c r="E25" s="31"/>
      <c r="F25" s="31"/>
      <c r="G25" s="31"/>
      <c r="H25" s="42"/>
      <c r="I25" s="36"/>
      <c r="J25" s="31"/>
      <c r="K25" s="31"/>
      <c r="L25" s="43"/>
      <c r="M25" s="28"/>
      <c r="N25" s="78"/>
      <c r="O25" s="75" t="s">
        <v>76</v>
      </c>
      <c r="P25" s="75"/>
      <c r="Q25" s="75"/>
      <c r="R25" s="75" t="str">
        <f t="shared" ref="R25:R35" si="3">IF(Q25="","",R24-Q25)</f>
        <v/>
      </c>
      <c r="S25" s="79"/>
      <c r="T25" s="75" t="s">
        <v>76</v>
      </c>
      <c r="U25" s="123" t="str">
        <f>IF($J$1="February",Y24,"")</f>
        <v/>
      </c>
      <c r="V25" s="77"/>
      <c r="W25" s="123" t="str">
        <f>IF(U25="","",U25+V25)</f>
        <v/>
      </c>
      <c r="X25" s="77"/>
      <c r="Y25" s="123" t="str">
        <f>IF(W25="","",W25-X25)</f>
        <v/>
      </c>
      <c r="Z25" s="80"/>
      <c r="AA25" s="28"/>
    </row>
    <row r="26" spans="1:27" s="29" customFormat="1" ht="21" customHeight="1" x14ac:dyDescent="0.2">
      <c r="A26" s="30"/>
      <c r="B26" s="45" t="s">
        <v>46</v>
      </c>
      <c r="C26" s="46"/>
      <c r="D26" s="31"/>
      <c r="E26" s="31"/>
      <c r="F26" s="432" t="s">
        <v>48</v>
      </c>
      <c r="G26" s="432"/>
      <c r="H26" s="31"/>
      <c r="I26" s="432" t="s">
        <v>49</v>
      </c>
      <c r="J26" s="432"/>
      <c r="K26" s="432"/>
      <c r="L26" s="47"/>
      <c r="M26" s="31"/>
      <c r="N26" s="74"/>
      <c r="O26" s="75" t="s">
        <v>51</v>
      </c>
      <c r="P26" s="75"/>
      <c r="Q26" s="75"/>
      <c r="R26" s="75" t="str">
        <f t="shared" si="3"/>
        <v/>
      </c>
      <c r="S26" s="79"/>
      <c r="T26" s="75" t="s">
        <v>51</v>
      </c>
      <c r="U26" s="123" t="str">
        <f>IF($J$1="March",Y25,"")</f>
        <v/>
      </c>
      <c r="V26" s="77"/>
      <c r="W26" s="123" t="str">
        <f t="shared" ref="W26:W35" si="4">IF(U26="","",U26+V26)</f>
        <v/>
      </c>
      <c r="X26" s="77"/>
      <c r="Y26" s="123" t="str">
        <f t="shared" ref="Y26:Y35" si="5">IF(W26="","",W26-X26)</f>
        <v/>
      </c>
      <c r="Z26" s="80"/>
      <c r="AA26" s="31"/>
    </row>
    <row r="27" spans="1:27" s="29" customFormat="1" ht="21" customHeight="1" x14ac:dyDescent="0.2">
      <c r="A27" s="30"/>
      <c r="B27" s="31"/>
      <c r="C27" s="31"/>
      <c r="D27" s="31"/>
      <c r="E27" s="31"/>
      <c r="F27" s="31"/>
      <c r="G27" s="31"/>
      <c r="H27" s="48"/>
      <c r="L27" s="35"/>
      <c r="M27" s="31"/>
      <c r="N27" s="74"/>
      <c r="O27" s="75" t="s">
        <v>52</v>
      </c>
      <c r="P27" s="75"/>
      <c r="Q27" s="75"/>
      <c r="R27" s="75" t="str">
        <f t="shared" si="3"/>
        <v/>
      </c>
      <c r="S27" s="79"/>
      <c r="T27" s="75" t="s">
        <v>52</v>
      </c>
      <c r="U27" s="123" t="str">
        <f>IF($J$1="April",Y26,"")</f>
        <v/>
      </c>
      <c r="V27" s="77"/>
      <c r="W27" s="123" t="str">
        <f t="shared" si="4"/>
        <v/>
      </c>
      <c r="X27" s="77"/>
      <c r="Y27" s="123" t="str">
        <f t="shared" si="5"/>
        <v/>
      </c>
      <c r="Z27" s="80"/>
      <c r="AA27" s="31"/>
    </row>
    <row r="28" spans="1:27" s="29" customFormat="1" ht="21" customHeight="1" x14ac:dyDescent="0.2">
      <c r="A28" s="30"/>
      <c r="B28" s="433" t="s">
        <v>47</v>
      </c>
      <c r="C28" s="434"/>
      <c r="D28" s="31"/>
      <c r="E28" s="31"/>
      <c r="F28" s="49" t="s">
        <v>69</v>
      </c>
      <c r="G28" s="44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48"/>
      <c r="I28" s="50">
        <f>IF(C32&gt;=C31,$K$2,C30-C31+C32)</f>
        <v>31</v>
      </c>
      <c r="J28" s="51" t="s">
        <v>66</v>
      </c>
      <c r="K28" s="52">
        <f>K24/$K$2*I28</f>
        <v>50000</v>
      </c>
      <c r="L28" s="53"/>
      <c r="M28" s="31"/>
      <c r="N28" s="74"/>
      <c r="O28" s="75" t="s">
        <v>53</v>
      </c>
      <c r="P28" s="75"/>
      <c r="Q28" s="75"/>
      <c r="R28" s="75" t="str">
        <f t="shared" si="3"/>
        <v/>
      </c>
      <c r="S28" s="79"/>
      <c r="T28" s="75" t="s">
        <v>53</v>
      </c>
      <c r="U28" s="123" t="str">
        <f>IF($J$1="May",Y27,"")</f>
        <v/>
      </c>
      <c r="V28" s="77"/>
      <c r="W28" s="123" t="str">
        <f t="shared" si="4"/>
        <v/>
      </c>
      <c r="X28" s="77"/>
      <c r="Y28" s="123" t="str">
        <f t="shared" si="5"/>
        <v/>
      </c>
      <c r="Z28" s="80"/>
      <c r="AA28" s="31"/>
    </row>
    <row r="29" spans="1:27" s="29" customFormat="1" ht="21" customHeight="1" x14ac:dyDescent="0.2">
      <c r="A29" s="30"/>
      <c r="B29" s="40"/>
      <c r="C29" s="40"/>
      <c r="D29" s="31"/>
      <c r="E29" s="31"/>
      <c r="F29" s="49" t="s">
        <v>23</v>
      </c>
      <c r="G29" s="44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48"/>
      <c r="I29" s="50"/>
      <c r="J29" s="51" t="s">
        <v>67</v>
      </c>
      <c r="K29" s="54">
        <f>K24/$K$2/8*I29</f>
        <v>0</v>
      </c>
      <c r="L29" s="55"/>
      <c r="M29" s="31"/>
      <c r="N29" s="74"/>
      <c r="O29" s="75" t="s">
        <v>54</v>
      </c>
      <c r="P29" s="75"/>
      <c r="Q29" s="75"/>
      <c r="R29" s="75" t="str">
        <f t="shared" si="3"/>
        <v/>
      </c>
      <c r="S29" s="79"/>
      <c r="T29" s="75" t="s">
        <v>54</v>
      </c>
      <c r="U29" s="123" t="str">
        <f>IF($J$1="June",Y28,"")</f>
        <v/>
      </c>
      <c r="V29" s="77"/>
      <c r="W29" s="123" t="str">
        <f t="shared" si="4"/>
        <v/>
      </c>
      <c r="X29" s="77"/>
      <c r="Y29" s="123" t="str">
        <f t="shared" si="5"/>
        <v/>
      </c>
      <c r="Z29" s="80"/>
      <c r="AA29" s="31"/>
    </row>
    <row r="30" spans="1:27" s="29" customFormat="1" ht="21" customHeight="1" x14ac:dyDescent="0.2">
      <c r="A30" s="30"/>
      <c r="B30" s="49" t="s">
        <v>7</v>
      </c>
      <c r="C30" s="4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31"/>
      <c r="E30" s="31"/>
      <c r="F30" s="49" t="s">
        <v>70</v>
      </c>
      <c r="G30" s="44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48"/>
      <c r="I30" s="444" t="s">
        <v>74</v>
      </c>
      <c r="J30" s="445"/>
      <c r="K30" s="54">
        <f>K28+K29</f>
        <v>50000</v>
      </c>
      <c r="L30" s="55"/>
      <c r="M30" s="31"/>
      <c r="N30" s="74"/>
      <c r="O30" s="75" t="s">
        <v>55</v>
      </c>
      <c r="P30" s="75"/>
      <c r="Q30" s="75"/>
      <c r="R30" s="75" t="str">
        <f t="shared" si="3"/>
        <v/>
      </c>
      <c r="S30" s="79"/>
      <c r="T30" s="75" t="s">
        <v>55</v>
      </c>
      <c r="U30" s="123" t="str">
        <f>IF($J$1="July",Y29,"")</f>
        <v/>
      </c>
      <c r="V30" s="77"/>
      <c r="W30" s="123" t="str">
        <f t="shared" si="4"/>
        <v/>
      </c>
      <c r="X30" s="77"/>
      <c r="Y30" s="123" t="str">
        <f t="shared" si="5"/>
        <v/>
      </c>
      <c r="Z30" s="80"/>
      <c r="AA30" s="31"/>
    </row>
    <row r="31" spans="1:27" s="29" customFormat="1" ht="21" customHeight="1" x14ac:dyDescent="0.2">
      <c r="A31" s="30"/>
      <c r="B31" s="49" t="s">
        <v>6</v>
      </c>
      <c r="C31" s="4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31"/>
      <c r="E31" s="31"/>
      <c r="F31" s="49" t="s">
        <v>24</v>
      </c>
      <c r="G31" s="44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48"/>
      <c r="I31" s="444" t="s">
        <v>75</v>
      </c>
      <c r="J31" s="445"/>
      <c r="K31" s="44">
        <f>G31</f>
        <v>0</v>
      </c>
      <c r="L31" s="56"/>
      <c r="M31" s="31"/>
      <c r="N31" s="74"/>
      <c r="O31" s="75" t="s">
        <v>56</v>
      </c>
      <c r="P31" s="75"/>
      <c r="Q31" s="75"/>
      <c r="R31" s="75" t="str">
        <f t="shared" si="3"/>
        <v/>
      </c>
      <c r="S31" s="79"/>
      <c r="T31" s="75" t="s">
        <v>56</v>
      </c>
      <c r="U31" s="123" t="str">
        <f>IF($J$1="August",Y30,"")</f>
        <v/>
      </c>
      <c r="V31" s="77"/>
      <c r="W31" s="123" t="str">
        <f t="shared" si="4"/>
        <v/>
      </c>
      <c r="X31" s="77"/>
      <c r="Y31" s="123" t="str">
        <f t="shared" si="5"/>
        <v/>
      </c>
      <c r="Z31" s="80"/>
      <c r="AA31" s="31"/>
    </row>
    <row r="32" spans="1:27" s="29" customFormat="1" ht="21" customHeight="1" x14ac:dyDescent="0.2">
      <c r="A32" s="30"/>
      <c r="B32" s="57" t="s">
        <v>73</v>
      </c>
      <c r="C32" s="4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31"/>
      <c r="E32" s="31"/>
      <c r="F32" s="49" t="s">
        <v>72</v>
      </c>
      <c r="G32" s="44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31"/>
      <c r="I32" s="435" t="s">
        <v>68</v>
      </c>
      <c r="J32" s="436"/>
      <c r="K32" s="58">
        <v>0</v>
      </c>
      <c r="L32" s="59"/>
      <c r="M32" s="31"/>
      <c r="N32" s="74"/>
      <c r="O32" s="75" t="s">
        <v>61</v>
      </c>
      <c r="P32" s="75"/>
      <c r="Q32" s="75"/>
      <c r="R32" s="75" t="str">
        <f t="shared" si="3"/>
        <v/>
      </c>
      <c r="S32" s="79"/>
      <c r="T32" s="75" t="s">
        <v>61</v>
      </c>
      <c r="U32" s="123" t="str">
        <f>IF($J$1="September",Y31,"")</f>
        <v/>
      </c>
      <c r="V32" s="77"/>
      <c r="W32" s="123" t="str">
        <f t="shared" si="4"/>
        <v/>
      </c>
      <c r="X32" s="77"/>
      <c r="Y32" s="123" t="str">
        <f t="shared" si="5"/>
        <v/>
      </c>
      <c r="Z32" s="80"/>
      <c r="AA32" s="31"/>
    </row>
    <row r="33" spans="1:27" s="29" customFormat="1" ht="21" customHeight="1" x14ac:dyDescent="0.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7"/>
      <c r="M33" s="31"/>
      <c r="N33" s="74"/>
      <c r="O33" s="75" t="s">
        <v>57</v>
      </c>
      <c r="P33" s="75"/>
      <c r="Q33" s="75"/>
      <c r="R33" s="75" t="str">
        <f t="shared" si="3"/>
        <v/>
      </c>
      <c r="S33" s="79"/>
      <c r="T33" s="75" t="s">
        <v>57</v>
      </c>
      <c r="U33" s="123" t="str">
        <f>IF($J$1="October",Y32,"")</f>
        <v/>
      </c>
      <c r="V33" s="77"/>
      <c r="W33" s="123" t="str">
        <f t="shared" si="4"/>
        <v/>
      </c>
      <c r="X33" s="77"/>
      <c r="Y33" s="123" t="str">
        <f t="shared" si="5"/>
        <v/>
      </c>
      <c r="Z33" s="80"/>
      <c r="AA33" s="31"/>
    </row>
    <row r="34" spans="1:27" s="29" customFormat="1" ht="21" customHeight="1" x14ac:dyDescent="0.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7"/>
      <c r="M34" s="31"/>
      <c r="N34" s="74"/>
      <c r="O34" s="75" t="s">
        <v>62</v>
      </c>
      <c r="P34" s="75"/>
      <c r="Q34" s="75"/>
      <c r="R34" s="75" t="str">
        <f t="shared" si="3"/>
        <v/>
      </c>
      <c r="S34" s="79"/>
      <c r="T34" s="75" t="s">
        <v>62</v>
      </c>
      <c r="U34" s="123" t="str">
        <f>IF($J$1="November",Y33,"")</f>
        <v/>
      </c>
      <c r="V34" s="77"/>
      <c r="W34" s="123" t="str">
        <f t="shared" si="4"/>
        <v/>
      </c>
      <c r="X34" s="77"/>
      <c r="Y34" s="123" t="str">
        <f t="shared" si="5"/>
        <v/>
      </c>
      <c r="Z34" s="80"/>
      <c r="AA34" s="31"/>
    </row>
    <row r="35" spans="1:27" s="29" customFormat="1" ht="21" customHeight="1" x14ac:dyDescent="0.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7"/>
      <c r="M35" s="31"/>
      <c r="N35" s="74"/>
      <c r="O35" s="75" t="s">
        <v>63</v>
      </c>
      <c r="P35" s="75"/>
      <c r="Q35" s="75"/>
      <c r="R35" s="75" t="str">
        <f t="shared" si="3"/>
        <v/>
      </c>
      <c r="S35" s="79"/>
      <c r="T35" s="75" t="s">
        <v>63</v>
      </c>
      <c r="U35" s="123" t="str">
        <f>IF($J$1="December",Y34,"")</f>
        <v/>
      </c>
      <c r="V35" s="77"/>
      <c r="W35" s="123" t="str">
        <f t="shared" si="4"/>
        <v/>
      </c>
      <c r="X35" s="77"/>
      <c r="Y35" s="123" t="str">
        <f t="shared" si="5"/>
        <v/>
      </c>
      <c r="Z35" s="80"/>
      <c r="AA35" s="31"/>
    </row>
    <row r="36" spans="1:27" s="29" customFormat="1" ht="21" customHeight="1" thickBot="1" x14ac:dyDescent="0.25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81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3"/>
    </row>
    <row r="37" spans="1:27" s="29" customFormat="1" ht="21" customHeight="1" thickBot="1" x14ac:dyDescent="0.25"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7" s="29" customFormat="1" ht="21" customHeight="1" x14ac:dyDescent="0.2">
      <c r="A38" s="437" t="s">
        <v>45</v>
      </c>
      <c r="B38" s="438"/>
      <c r="C38" s="438"/>
      <c r="D38" s="438"/>
      <c r="E38" s="438"/>
      <c r="F38" s="438"/>
      <c r="G38" s="438"/>
      <c r="H38" s="438"/>
      <c r="I38" s="438"/>
      <c r="J38" s="438"/>
      <c r="K38" s="438"/>
      <c r="L38" s="439"/>
      <c r="M38" s="28"/>
      <c r="N38" s="67"/>
      <c r="O38" s="440" t="s">
        <v>47</v>
      </c>
      <c r="P38" s="441"/>
      <c r="Q38" s="441"/>
      <c r="R38" s="442"/>
      <c r="S38" s="68"/>
      <c r="T38" s="440" t="s">
        <v>48</v>
      </c>
      <c r="U38" s="441"/>
      <c r="V38" s="441"/>
      <c r="W38" s="441"/>
      <c r="X38" s="441"/>
      <c r="Y38" s="442"/>
      <c r="Z38" s="69"/>
      <c r="AA38" s="28"/>
    </row>
    <row r="39" spans="1:27" s="29" customFormat="1" ht="21" customHeight="1" x14ac:dyDescent="0.2">
      <c r="A39" s="30"/>
      <c r="B39" s="31"/>
      <c r="C39" s="443" t="s">
        <v>99</v>
      </c>
      <c r="D39" s="443"/>
      <c r="E39" s="443"/>
      <c r="F39" s="443"/>
      <c r="G39" s="32" t="str">
        <f>$J$1</f>
        <v>March</v>
      </c>
      <c r="H39" s="431">
        <f>$K$1</f>
        <v>2021</v>
      </c>
      <c r="I39" s="431"/>
      <c r="J39" s="31"/>
      <c r="K39" s="33"/>
      <c r="L39" s="34"/>
      <c r="M39" s="33"/>
      <c r="N39" s="70"/>
      <c r="O39" s="71" t="s">
        <v>58</v>
      </c>
      <c r="P39" s="71" t="s">
        <v>7</v>
      </c>
      <c r="Q39" s="71" t="s">
        <v>6</v>
      </c>
      <c r="R39" s="71" t="s">
        <v>59</v>
      </c>
      <c r="S39" s="72"/>
      <c r="T39" s="71" t="s">
        <v>58</v>
      </c>
      <c r="U39" s="71" t="s">
        <v>60</v>
      </c>
      <c r="V39" s="71" t="s">
        <v>23</v>
      </c>
      <c r="W39" s="71" t="s">
        <v>22</v>
      </c>
      <c r="X39" s="71" t="s">
        <v>24</v>
      </c>
      <c r="Y39" s="71" t="s">
        <v>64</v>
      </c>
      <c r="Z39" s="73"/>
      <c r="AA39" s="33"/>
    </row>
    <row r="40" spans="1:27" s="29" customFormat="1" ht="21" customHeight="1" x14ac:dyDescent="0.2">
      <c r="A40" s="30"/>
      <c r="B40" s="31"/>
      <c r="C40" s="31"/>
      <c r="D40" s="36"/>
      <c r="E40" s="36"/>
      <c r="F40" s="36"/>
      <c r="G40" s="36"/>
      <c r="H40" s="36"/>
      <c r="I40" s="31"/>
      <c r="J40" s="37" t="s">
        <v>1</v>
      </c>
      <c r="K40" s="38">
        <v>40000</v>
      </c>
      <c r="L40" s="39"/>
      <c r="M40" s="31"/>
      <c r="N40" s="74"/>
      <c r="O40" s="75" t="s">
        <v>50</v>
      </c>
      <c r="P40" s="75">
        <v>31</v>
      </c>
      <c r="Q40" s="75">
        <v>0</v>
      </c>
      <c r="R40" s="75">
        <f>15-Q40</f>
        <v>15</v>
      </c>
      <c r="S40" s="76"/>
      <c r="T40" s="75" t="s">
        <v>50</v>
      </c>
      <c r="U40" s="77"/>
      <c r="V40" s="77"/>
      <c r="W40" s="77">
        <f>V40+U40</f>
        <v>0</v>
      </c>
      <c r="X40" s="77"/>
      <c r="Y40" s="77">
        <f>W40-X40</f>
        <v>0</v>
      </c>
      <c r="Z40" s="73"/>
      <c r="AA40" s="31"/>
    </row>
    <row r="41" spans="1:27" s="29" customFormat="1" ht="21" customHeight="1" x14ac:dyDescent="0.2">
      <c r="A41" s="30"/>
      <c r="B41" s="31" t="s">
        <v>0</v>
      </c>
      <c r="C41" s="41" t="s">
        <v>81</v>
      </c>
      <c r="D41" s="31"/>
      <c r="E41" s="31"/>
      <c r="F41" s="31"/>
      <c r="G41" s="31"/>
      <c r="H41" s="42"/>
      <c r="I41" s="36"/>
      <c r="J41" s="31"/>
      <c r="K41" s="31"/>
      <c r="L41" s="43"/>
      <c r="M41" s="28"/>
      <c r="N41" s="78"/>
      <c r="O41" s="75" t="s">
        <v>76</v>
      </c>
      <c r="P41" s="75">
        <v>28</v>
      </c>
      <c r="Q41" s="75">
        <v>0</v>
      </c>
      <c r="R41" s="75">
        <f t="shared" ref="R41:R51" si="6">IF(Q41="","",R40-Q41)</f>
        <v>15</v>
      </c>
      <c r="S41" s="79"/>
      <c r="T41" s="75" t="s">
        <v>76</v>
      </c>
      <c r="U41" s="123" t="str">
        <f>IF($J$1="February",Y40,"")</f>
        <v/>
      </c>
      <c r="V41" s="77"/>
      <c r="W41" s="123" t="str">
        <f>IF(U41="","",U41+V41)</f>
        <v/>
      </c>
      <c r="X41" s="77"/>
      <c r="Y41" s="123" t="str">
        <f>IF(W41="","",W41-X41)</f>
        <v/>
      </c>
      <c r="Z41" s="80"/>
      <c r="AA41" s="28"/>
    </row>
    <row r="42" spans="1:27" s="29" customFormat="1" ht="21" customHeight="1" x14ac:dyDescent="0.2">
      <c r="A42" s="30"/>
      <c r="B42" s="45" t="s">
        <v>46</v>
      </c>
      <c r="C42" s="46"/>
      <c r="D42" s="31"/>
      <c r="E42" s="31"/>
      <c r="F42" s="432" t="s">
        <v>48</v>
      </c>
      <c r="G42" s="432"/>
      <c r="H42" s="31"/>
      <c r="I42" s="432" t="s">
        <v>49</v>
      </c>
      <c r="J42" s="432"/>
      <c r="K42" s="432"/>
      <c r="L42" s="47"/>
      <c r="M42" s="31"/>
      <c r="N42" s="74"/>
      <c r="O42" s="75" t="s">
        <v>51</v>
      </c>
      <c r="P42" s="75">
        <v>30</v>
      </c>
      <c r="Q42" s="75">
        <v>1</v>
      </c>
      <c r="R42" s="75">
        <f t="shared" si="6"/>
        <v>14</v>
      </c>
      <c r="S42" s="79"/>
      <c r="T42" s="75" t="s">
        <v>51</v>
      </c>
      <c r="U42" s="123" t="str">
        <f>IF($J$1="March",Y41,"")</f>
        <v/>
      </c>
      <c r="V42" s="77"/>
      <c r="W42" s="123" t="str">
        <f t="shared" ref="W42:W51" si="7">IF(U42="","",U42+V42)</f>
        <v/>
      </c>
      <c r="X42" s="77"/>
      <c r="Y42" s="123" t="str">
        <f t="shared" ref="Y42:Y51" si="8">IF(W42="","",W42-X42)</f>
        <v/>
      </c>
      <c r="Z42" s="80"/>
      <c r="AA42" s="31"/>
    </row>
    <row r="43" spans="1:27" s="29" customFormat="1" ht="21" customHeight="1" x14ac:dyDescent="0.2">
      <c r="A43" s="30"/>
      <c r="B43" s="31"/>
      <c r="C43" s="31"/>
      <c r="D43" s="31"/>
      <c r="E43" s="31"/>
      <c r="F43" s="31"/>
      <c r="G43" s="31"/>
      <c r="H43" s="48"/>
      <c r="L43" s="35"/>
      <c r="M43" s="31"/>
      <c r="N43" s="74"/>
      <c r="O43" s="75" t="s">
        <v>52</v>
      </c>
      <c r="P43" s="75"/>
      <c r="Q43" s="75"/>
      <c r="R43" s="75" t="str">
        <f t="shared" si="6"/>
        <v/>
      </c>
      <c r="S43" s="79"/>
      <c r="T43" s="75" t="s">
        <v>52</v>
      </c>
      <c r="U43" s="123" t="str">
        <f>IF($J$1="April",Y42,"")</f>
        <v/>
      </c>
      <c r="V43" s="77"/>
      <c r="W43" s="123" t="str">
        <f t="shared" si="7"/>
        <v/>
      </c>
      <c r="X43" s="77"/>
      <c r="Y43" s="123" t="str">
        <f t="shared" si="8"/>
        <v/>
      </c>
      <c r="Z43" s="80"/>
      <c r="AA43" s="31"/>
    </row>
    <row r="44" spans="1:27" s="29" customFormat="1" ht="21" customHeight="1" x14ac:dyDescent="0.2">
      <c r="A44" s="30"/>
      <c r="B44" s="433" t="s">
        <v>47</v>
      </c>
      <c r="C44" s="434"/>
      <c r="D44" s="31"/>
      <c r="E44" s="31"/>
      <c r="F44" s="49" t="s">
        <v>69</v>
      </c>
      <c r="G44" s="44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48"/>
      <c r="I44" s="50">
        <f>K2</f>
        <v>31</v>
      </c>
      <c r="J44" s="51" t="s">
        <v>66</v>
      </c>
      <c r="K44" s="52">
        <f>K40/$K$2*I44</f>
        <v>40000</v>
      </c>
      <c r="L44" s="53"/>
      <c r="M44" s="31"/>
      <c r="N44" s="74"/>
      <c r="O44" s="75" t="s">
        <v>53</v>
      </c>
      <c r="P44" s="75"/>
      <c r="Q44" s="75"/>
      <c r="R44" s="75" t="str">
        <f t="shared" si="6"/>
        <v/>
      </c>
      <c r="S44" s="79"/>
      <c r="T44" s="75" t="s">
        <v>53</v>
      </c>
      <c r="U44" s="123" t="str">
        <f>IF($J$1="May",Y43,"")</f>
        <v/>
      </c>
      <c r="V44" s="77"/>
      <c r="W44" s="123" t="str">
        <f t="shared" si="7"/>
        <v/>
      </c>
      <c r="X44" s="77"/>
      <c r="Y44" s="123" t="str">
        <f t="shared" si="8"/>
        <v/>
      </c>
      <c r="Z44" s="80"/>
      <c r="AA44" s="31"/>
    </row>
    <row r="45" spans="1:27" s="29" customFormat="1" ht="21" customHeight="1" x14ac:dyDescent="0.2">
      <c r="A45" s="30"/>
      <c r="B45" s="40"/>
      <c r="C45" s="40"/>
      <c r="D45" s="31"/>
      <c r="E45" s="31"/>
      <c r="F45" s="49" t="s">
        <v>23</v>
      </c>
      <c r="G45" s="44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48"/>
      <c r="I45" s="50"/>
      <c r="J45" s="51" t="s">
        <v>67</v>
      </c>
      <c r="K45" s="54">
        <f>K40/$K$2/8*I45</f>
        <v>0</v>
      </c>
      <c r="L45" s="55"/>
      <c r="M45" s="31"/>
      <c r="N45" s="74"/>
      <c r="O45" s="75" t="s">
        <v>54</v>
      </c>
      <c r="P45" s="75"/>
      <c r="Q45" s="75"/>
      <c r="R45" s="75" t="str">
        <f t="shared" si="6"/>
        <v/>
      </c>
      <c r="S45" s="79"/>
      <c r="T45" s="75" t="s">
        <v>54</v>
      </c>
      <c r="U45" s="123" t="str">
        <f>IF($J$1="June",Y44,"")</f>
        <v/>
      </c>
      <c r="V45" s="77"/>
      <c r="W45" s="123" t="str">
        <f t="shared" si="7"/>
        <v/>
      </c>
      <c r="X45" s="77"/>
      <c r="Y45" s="123" t="str">
        <f t="shared" si="8"/>
        <v/>
      </c>
      <c r="Z45" s="80"/>
      <c r="AA45" s="31"/>
    </row>
    <row r="46" spans="1:27" s="29" customFormat="1" ht="21" customHeight="1" x14ac:dyDescent="0.2">
      <c r="A46" s="30"/>
      <c r="B46" s="49" t="s">
        <v>7</v>
      </c>
      <c r="C46" s="40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31"/>
      <c r="E46" s="31"/>
      <c r="F46" s="49" t="s">
        <v>70</v>
      </c>
      <c r="G46" s="44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48"/>
      <c r="I46" s="444" t="s">
        <v>74</v>
      </c>
      <c r="J46" s="445"/>
      <c r="K46" s="54">
        <f>K44+K45</f>
        <v>40000</v>
      </c>
      <c r="L46" s="55"/>
      <c r="M46" s="31"/>
      <c r="N46" s="74"/>
      <c r="O46" s="75" t="s">
        <v>55</v>
      </c>
      <c r="P46" s="75"/>
      <c r="Q46" s="75"/>
      <c r="R46" s="75" t="str">
        <f t="shared" si="6"/>
        <v/>
      </c>
      <c r="S46" s="79"/>
      <c r="T46" s="75" t="s">
        <v>55</v>
      </c>
      <c r="U46" s="123" t="str">
        <f>IF($J$1="July",Y45,"")</f>
        <v/>
      </c>
      <c r="V46" s="77"/>
      <c r="W46" s="123" t="str">
        <f t="shared" si="7"/>
        <v/>
      </c>
      <c r="X46" s="77"/>
      <c r="Y46" s="123" t="str">
        <f t="shared" si="8"/>
        <v/>
      </c>
      <c r="Z46" s="80"/>
      <c r="AA46" s="31"/>
    </row>
    <row r="47" spans="1:27" s="29" customFormat="1" ht="21" customHeight="1" x14ac:dyDescent="0.2">
      <c r="A47" s="30"/>
      <c r="B47" s="49" t="s">
        <v>6</v>
      </c>
      <c r="C47" s="40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31"/>
      <c r="E47" s="31"/>
      <c r="F47" s="49" t="s">
        <v>24</v>
      </c>
      <c r="G47" s="44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48"/>
      <c r="I47" s="444" t="s">
        <v>75</v>
      </c>
      <c r="J47" s="445"/>
      <c r="K47" s="44">
        <f>G47</f>
        <v>0</v>
      </c>
      <c r="L47" s="56"/>
      <c r="M47" s="31"/>
      <c r="N47" s="74"/>
      <c r="O47" s="75" t="s">
        <v>56</v>
      </c>
      <c r="P47" s="75"/>
      <c r="Q47" s="75"/>
      <c r="R47" s="75" t="str">
        <f t="shared" si="6"/>
        <v/>
      </c>
      <c r="S47" s="79"/>
      <c r="T47" s="75" t="s">
        <v>56</v>
      </c>
      <c r="U47" s="123" t="str">
        <f>IF($J$1="August",Y46,"")</f>
        <v/>
      </c>
      <c r="V47" s="77"/>
      <c r="W47" s="123" t="str">
        <f t="shared" si="7"/>
        <v/>
      </c>
      <c r="X47" s="77"/>
      <c r="Y47" s="123" t="str">
        <f t="shared" si="8"/>
        <v/>
      </c>
      <c r="Z47" s="80"/>
      <c r="AA47" s="31"/>
    </row>
    <row r="48" spans="1:27" s="29" customFormat="1" ht="21" customHeight="1" x14ac:dyDescent="0.2">
      <c r="A48" s="30"/>
      <c r="B48" s="57" t="s">
        <v>73</v>
      </c>
      <c r="C48" s="40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14</v>
      </c>
      <c r="D48" s="31"/>
      <c r="E48" s="31"/>
      <c r="F48" s="49" t="s">
        <v>72</v>
      </c>
      <c r="G48" s="44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31"/>
      <c r="I48" s="435" t="s">
        <v>68</v>
      </c>
      <c r="J48" s="436"/>
      <c r="K48" s="58">
        <f>K46-K47</f>
        <v>40000</v>
      </c>
      <c r="L48" s="59"/>
      <c r="M48" s="31"/>
      <c r="N48" s="74"/>
      <c r="O48" s="75" t="s">
        <v>61</v>
      </c>
      <c r="P48" s="75"/>
      <c r="Q48" s="75"/>
      <c r="R48" s="75" t="str">
        <f t="shared" si="6"/>
        <v/>
      </c>
      <c r="S48" s="79"/>
      <c r="T48" s="75" t="s">
        <v>61</v>
      </c>
      <c r="U48" s="123" t="str">
        <f>IF($J$1="September",Y47,"")</f>
        <v/>
      </c>
      <c r="V48" s="77"/>
      <c r="W48" s="123" t="str">
        <f t="shared" si="7"/>
        <v/>
      </c>
      <c r="X48" s="77"/>
      <c r="Y48" s="123" t="str">
        <f t="shared" si="8"/>
        <v/>
      </c>
      <c r="Z48" s="80"/>
      <c r="AA48" s="31"/>
    </row>
    <row r="49" spans="1:27" s="29" customFormat="1" ht="21" customHeight="1" x14ac:dyDescent="0.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7"/>
      <c r="M49" s="31"/>
      <c r="N49" s="74"/>
      <c r="O49" s="75" t="s">
        <v>57</v>
      </c>
      <c r="P49" s="75"/>
      <c r="Q49" s="75"/>
      <c r="R49" s="75"/>
      <c r="S49" s="79"/>
      <c r="T49" s="75" t="s">
        <v>57</v>
      </c>
      <c r="U49" s="123" t="str">
        <f>IF($J$1="October",Y48,"")</f>
        <v/>
      </c>
      <c r="V49" s="77"/>
      <c r="W49" s="123" t="str">
        <f t="shared" si="7"/>
        <v/>
      </c>
      <c r="X49" s="77"/>
      <c r="Y49" s="123" t="str">
        <f t="shared" si="8"/>
        <v/>
      </c>
      <c r="Z49" s="80"/>
      <c r="AA49" s="31"/>
    </row>
    <row r="50" spans="1:27" s="29" customFormat="1" ht="21" customHeight="1" x14ac:dyDescent="0.2">
      <c r="A50" s="30"/>
      <c r="B50" s="446" t="s">
        <v>101</v>
      </c>
      <c r="C50" s="446"/>
      <c r="D50" s="446"/>
      <c r="E50" s="446"/>
      <c r="F50" s="446"/>
      <c r="G50" s="446"/>
      <c r="H50" s="446"/>
      <c r="I50" s="446"/>
      <c r="J50" s="446"/>
      <c r="K50" s="446"/>
      <c r="L50" s="47"/>
      <c r="M50" s="31"/>
      <c r="N50" s="74"/>
      <c r="O50" s="75" t="s">
        <v>62</v>
      </c>
      <c r="P50" s="75"/>
      <c r="Q50" s="75"/>
      <c r="R50" s="75"/>
      <c r="S50" s="79"/>
      <c r="T50" s="75" t="s">
        <v>62</v>
      </c>
      <c r="U50" s="123" t="str">
        <f>IF($J$1="November",Y49,"")</f>
        <v/>
      </c>
      <c r="V50" s="77"/>
      <c r="W50" s="123" t="str">
        <f t="shared" si="7"/>
        <v/>
      </c>
      <c r="X50" s="77"/>
      <c r="Y50" s="123" t="str">
        <f t="shared" si="8"/>
        <v/>
      </c>
      <c r="Z50" s="80"/>
      <c r="AA50" s="31"/>
    </row>
    <row r="51" spans="1:27" s="29" customFormat="1" ht="21" customHeight="1" x14ac:dyDescent="0.2">
      <c r="A51" s="30"/>
      <c r="B51" s="446"/>
      <c r="C51" s="446"/>
      <c r="D51" s="446"/>
      <c r="E51" s="446"/>
      <c r="F51" s="446"/>
      <c r="G51" s="446"/>
      <c r="H51" s="446"/>
      <c r="I51" s="446"/>
      <c r="J51" s="446"/>
      <c r="K51" s="446"/>
      <c r="L51" s="47"/>
      <c r="M51" s="31"/>
      <c r="N51" s="74"/>
      <c r="O51" s="75" t="s">
        <v>63</v>
      </c>
      <c r="P51" s="75"/>
      <c r="Q51" s="75"/>
      <c r="R51" s="75" t="str">
        <f t="shared" si="6"/>
        <v/>
      </c>
      <c r="S51" s="79"/>
      <c r="T51" s="75" t="s">
        <v>63</v>
      </c>
      <c r="U51" s="123" t="str">
        <f>IF($J$1="December",Y50,"")</f>
        <v/>
      </c>
      <c r="V51" s="77"/>
      <c r="W51" s="123" t="str">
        <f t="shared" si="7"/>
        <v/>
      </c>
      <c r="X51" s="77"/>
      <c r="Y51" s="123" t="str">
        <f t="shared" si="8"/>
        <v/>
      </c>
      <c r="Z51" s="80"/>
      <c r="AA51" s="31"/>
    </row>
    <row r="52" spans="1:27" s="29" customFormat="1" ht="21" customHeight="1" x14ac:dyDescent="0.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7"/>
      <c r="N52" s="74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94"/>
    </row>
    <row r="53" spans="1:27" s="114" customFormat="1" ht="21" customHeight="1" x14ac:dyDescent="0.2"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 spans="1:27" s="29" customFormat="1" ht="21" customHeight="1" x14ac:dyDescent="0.2">
      <c r="A54" s="470" t="s">
        <v>45</v>
      </c>
      <c r="B54" s="471"/>
      <c r="C54" s="471"/>
      <c r="D54" s="471"/>
      <c r="E54" s="471"/>
      <c r="F54" s="471"/>
      <c r="G54" s="471"/>
      <c r="H54" s="471"/>
      <c r="I54" s="471"/>
      <c r="J54" s="471"/>
      <c r="K54" s="471"/>
      <c r="L54" s="472"/>
      <c r="M54" s="28"/>
      <c r="N54" s="78"/>
      <c r="O54" s="473" t="s">
        <v>47</v>
      </c>
      <c r="P54" s="474"/>
      <c r="Q54" s="474"/>
      <c r="R54" s="475"/>
      <c r="S54" s="79"/>
      <c r="T54" s="473" t="s">
        <v>48</v>
      </c>
      <c r="U54" s="474"/>
      <c r="V54" s="474"/>
      <c r="W54" s="474"/>
      <c r="X54" s="474"/>
      <c r="Y54" s="475"/>
      <c r="Z54" s="95"/>
      <c r="AA54" s="28"/>
    </row>
    <row r="55" spans="1:27" s="29" customFormat="1" ht="21" customHeight="1" x14ac:dyDescent="0.2">
      <c r="A55" s="30"/>
      <c r="B55" s="31"/>
      <c r="C55" s="443" t="s">
        <v>99</v>
      </c>
      <c r="D55" s="443"/>
      <c r="E55" s="443"/>
      <c r="F55" s="443"/>
      <c r="G55" s="32" t="str">
        <f>$J$1</f>
        <v>March</v>
      </c>
      <c r="H55" s="431">
        <f>$K$1</f>
        <v>2021</v>
      </c>
      <c r="I55" s="431"/>
      <c r="J55" s="31"/>
      <c r="K55" s="33"/>
      <c r="L55" s="34"/>
      <c r="M55" s="33"/>
      <c r="N55" s="70"/>
      <c r="O55" s="71" t="s">
        <v>58</v>
      </c>
      <c r="P55" s="71" t="s">
        <v>7</v>
      </c>
      <c r="Q55" s="71" t="s">
        <v>6</v>
      </c>
      <c r="R55" s="71" t="s">
        <v>59</v>
      </c>
      <c r="S55" s="72"/>
      <c r="T55" s="71" t="s">
        <v>58</v>
      </c>
      <c r="U55" s="71" t="s">
        <v>60</v>
      </c>
      <c r="V55" s="71" t="s">
        <v>23</v>
      </c>
      <c r="W55" s="71" t="s">
        <v>22</v>
      </c>
      <c r="X55" s="71" t="s">
        <v>24</v>
      </c>
      <c r="Y55" s="71" t="s">
        <v>64</v>
      </c>
      <c r="Z55" s="73"/>
      <c r="AA55" s="33"/>
    </row>
    <row r="56" spans="1:27" s="29" customFormat="1" ht="21" customHeight="1" x14ac:dyDescent="0.2">
      <c r="A56" s="30"/>
      <c r="B56" s="31"/>
      <c r="C56" s="31"/>
      <c r="D56" s="36"/>
      <c r="E56" s="36"/>
      <c r="F56" s="36"/>
      <c r="G56" s="36"/>
      <c r="H56" s="36"/>
      <c r="I56" s="31"/>
      <c r="J56" s="37" t="s">
        <v>1</v>
      </c>
      <c r="K56" s="38">
        <v>4000</v>
      </c>
      <c r="L56" s="39"/>
      <c r="M56" s="31"/>
      <c r="N56" s="74"/>
      <c r="O56" s="75" t="s">
        <v>50</v>
      </c>
      <c r="P56" s="75"/>
      <c r="Q56" s="75"/>
      <c r="R56" s="75"/>
      <c r="S56" s="76"/>
      <c r="T56" s="75" t="s">
        <v>50</v>
      </c>
      <c r="U56" s="77"/>
      <c r="V56" s="77"/>
      <c r="W56" s="77">
        <f>V56+U56</f>
        <v>0</v>
      </c>
      <c r="X56" s="77"/>
      <c r="Y56" s="77">
        <f>W56-X56</f>
        <v>0</v>
      </c>
      <c r="Z56" s="73"/>
      <c r="AA56" s="31"/>
    </row>
    <row r="57" spans="1:27" s="29" customFormat="1" ht="21" customHeight="1" x14ac:dyDescent="0.2">
      <c r="A57" s="30"/>
      <c r="B57" s="31" t="s">
        <v>0</v>
      </c>
      <c r="C57" s="41" t="s">
        <v>214</v>
      </c>
      <c r="D57" s="31"/>
      <c r="E57" s="31"/>
      <c r="F57" s="31"/>
      <c r="G57" s="31"/>
      <c r="H57" s="42"/>
      <c r="I57" s="36"/>
      <c r="J57" s="31"/>
      <c r="K57" s="31"/>
      <c r="L57" s="43"/>
      <c r="M57" s="28"/>
      <c r="N57" s="78"/>
      <c r="O57" s="75" t="s">
        <v>76</v>
      </c>
      <c r="P57" s="75"/>
      <c r="Q57" s="75"/>
      <c r="R57" s="75"/>
      <c r="S57" s="79"/>
      <c r="T57" s="75" t="s">
        <v>76</v>
      </c>
      <c r="U57" s="123">
        <f>Y56</f>
        <v>0</v>
      </c>
      <c r="V57" s="77"/>
      <c r="W57" s="123">
        <f>IF(U57="","",U57+V57)</f>
        <v>0</v>
      </c>
      <c r="X57" s="77"/>
      <c r="Y57" s="123">
        <f>IF(W57="","",W57-X57)</f>
        <v>0</v>
      </c>
      <c r="Z57" s="80"/>
      <c r="AA57" s="28"/>
    </row>
    <row r="58" spans="1:27" s="29" customFormat="1" ht="21" customHeight="1" x14ac:dyDescent="0.2">
      <c r="A58" s="30"/>
      <c r="B58" s="45" t="s">
        <v>46</v>
      </c>
      <c r="C58" s="46"/>
      <c r="D58" s="31"/>
      <c r="E58" s="31"/>
      <c r="F58" s="432" t="s">
        <v>48</v>
      </c>
      <c r="G58" s="432"/>
      <c r="H58" s="31"/>
      <c r="I58" s="432" t="s">
        <v>49</v>
      </c>
      <c r="J58" s="432"/>
      <c r="K58" s="432"/>
      <c r="L58" s="47"/>
      <c r="M58" s="31"/>
      <c r="N58" s="74"/>
      <c r="O58" s="75" t="s">
        <v>51</v>
      </c>
      <c r="P58" s="75"/>
      <c r="Q58" s="75"/>
      <c r="R58" s="75" t="str">
        <f t="shared" ref="R58:R67" si="9">IF(Q58="","",R57-Q58)</f>
        <v/>
      </c>
      <c r="S58" s="79"/>
      <c r="T58" s="75" t="s">
        <v>51</v>
      </c>
      <c r="U58" s="123"/>
      <c r="V58" s="77"/>
      <c r="W58" s="123" t="str">
        <f t="shared" ref="W58:W67" si="10">IF(U58="","",U58+V58)</f>
        <v/>
      </c>
      <c r="X58" s="77"/>
      <c r="Y58" s="123" t="str">
        <f t="shared" ref="Y58:Y67" si="11">IF(W58="","",W58-X58)</f>
        <v/>
      </c>
      <c r="Z58" s="80"/>
      <c r="AA58" s="31"/>
    </row>
    <row r="59" spans="1:27" s="29" customFormat="1" ht="21" customHeight="1" x14ac:dyDescent="0.2">
      <c r="A59" s="30"/>
      <c r="B59" s="31"/>
      <c r="C59" s="31"/>
      <c r="D59" s="31"/>
      <c r="E59" s="31"/>
      <c r="F59" s="31"/>
      <c r="G59" s="31"/>
      <c r="H59" s="48"/>
      <c r="L59" s="35"/>
      <c r="M59" s="31"/>
      <c r="N59" s="74"/>
      <c r="O59" s="75" t="s">
        <v>52</v>
      </c>
      <c r="P59" s="75"/>
      <c r="Q59" s="75"/>
      <c r="R59" s="75" t="str">
        <f t="shared" si="9"/>
        <v/>
      </c>
      <c r="S59" s="79"/>
      <c r="T59" s="75" t="s">
        <v>52</v>
      </c>
      <c r="U59" s="123"/>
      <c r="V59" s="77"/>
      <c r="W59" s="123">
        <f>V59+U59</f>
        <v>0</v>
      </c>
      <c r="X59" s="77"/>
      <c r="Y59" s="123">
        <f t="shared" si="11"/>
        <v>0</v>
      </c>
      <c r="Z59" s="80"/>
      <c r="AA59" s="31"/>
    </row>
    <row r="60" spans="1:27" s="29" customFormat="1" ht="21" customHeight="1" x14ac:dyDescent="0.2">
      <c r="A60" s="30"/>
      <c r="B60" s="433" t="s">
        <v>47</v>
      </c>
      <c r="C60" s="434"/>
      <c r="D60" s="31"/>
      <c r="E60" s="31"/>
      <c r="F60" s="49" t="s">
        <v>69</v>
      </c>
      <c r="G60" s="44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48"/>
      <c r="I60" s="50"/>
      <c r="J60" s="51" t="s">
        <v>66</v>
      </c>
      <c r="K60" s="52">
        <v>4000</v>
      </c>
      <c r="L60" s="53"/>
      <c r="M60" s="31"/>
      <c r="N60" s="74"/>
      <c r="O60" s="75" t="s">
        <v>53</v>
      </c>
      <c r="P60" s="75"/>
      <c r="Q60" s="75"/>
      <c r="R60" s="75" t="str">
        <f t="shared" si="9"/>
        <v/>
      </c>
      <c r="S60" s="79"/>
      <c r="T60" s="75" t="s">
        <v>53</v>
      </c>
      <c r="U60" s="123">
        <f>Y59</f>
        <v>0</v>
      </c>
      <c r="V60" s="77"/>
      <c r="W60" s="123">
        <f t="shared" si="10"/>
        <v>0</v>
      </c>
      <c r="X60" s="77"/>
      <c r="Y60" s="123">
        <f t="shared" si="11"/>
        <v>0</v>
      </c>
      <c r="Z60" s="80"/>
      <c r="AA60" s="31"/>
    </row>
    <row r="61" spans="1:27" s="29" customFormat="1" ht="21" customHeight="1" x14ac:dyDescent="0.2">
      <c r="A61" s="30"/>
      <c r="B61" s="40"/>
      <c r="C61" s="40"/>
      <c r="D61" s="31"/>
      <c r="E61" s="31"/>
      <c r="F61" s="49" t="s">
        <v>23</v>
      </c>
      <c r="G61" s="44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48"/>
      <c r="I61" s="50"/>
      <c r="J61" s="51" t="s">
        <v>67</v>
      </c>
      <c r="K61" s="54">
        <f>K56/$K$2/8*I61</f>
        <v>0</v>
      </c>
      <c r="L61" s="55"/>
      <c r="M61" s="31"/>
      <c r="N61" s="74"/>
      <c r="O61" s="75" t="s">
        <v>54</v>
      </c>
      <c r="P61" s="75"/>
      <c r="Q61" s="75"/>
      <c r="R61" s="75" t="str">
        <f t="shared" si="9"/>
        <v/>
      </c>
      <c r="S61" s="79"/>
      <c r="T61" s="75" t="s">
        <v>54</v>
      </c>
      <c r="U61" s="123">
        <f>Y60</f>
        <v>0</v>
      </c>
      <c r="V61" s="77"/>
      <c r="W61" s="123">
        <f t="shared" si="10"/>
        <v>0</v>
      </c>
      <c r="X61" s="77"/>
      <c r="Y61" s="123">
        <f t="shared" si="11"/>
        <v>0</v>
      </c>
      <c r="Z61" s="80"/>
      <c r="AA61" s="31"/>
    </row>
    <row r="62" spans="1:27" s="29" customFormat="1" ht="21" customHeight="1" x14ac:dyDescent="0.2">
      <c r="A62" s="30"/>
      <c r="B62" s="49" t="s">
        <v>7</v>
      </c>
      <c r="C62" s="40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31"/>
      <c r="E62" s="31"/>
      <c r="F62" s="49" t="s">
        <v>70</v>
      </c>
      <c r="G62" s="44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48"/>
      <c r="I62" s="444" t="s">
        <v>74</v>
      </c>
      <c r="J62" s="445"/>
      <c r="K62" s="54">
        <f>K60+K61</f>
        <v>4000</v>
      </c>
      <c r="L62" s="55"/>
      <c r="M62" s="31"/>
      <c r="N62" s="74"/>
      <c r="O62" s="75" t="s">
        <v>55</v>
      </c>
      <c r="P62" s="75"/>
      <c r="Q62" s="75"/>
      <c r="R62" s="75" t="str">
        <f t="shared" si="9"/>
        <v/>
      </c>
      <c r="S62" s="79"/>
      <c r="T62" s="75" t="s">
        <v>55</v>
      </c>
      <c r="U62" s="123"/>
      <c r="V62" s="77"/>
      <c r="W62" s="123" t="str">
        <f t="shared" si="10"/>
        <v/>
      </c>
      <c r="X62" s="77"/>
      <c r="Y62" s="123" t="str">
        <f t="shared" si="11"/>
        <v/>
      </c>
      <c r="Z62" s="80"/>
      <c r="AA62" s="31"/>
    </row>
    <row r="63" spans="1:27" s="29" customFormat="1" ht="21" customHeight="1" x14ac:dyDescent="0.2">
      <c r="A63" s="30"/>
      <c r="B63" s="49" t="s">
        <v>6</v>
      </c>
      <c r="C63" s="40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31"/>
      <c r="E63" s="31"/>
      <c r="F63" s="49" t="s">
        <v>24</v>
      </c>
      <c r="G63" s="44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48"/>
      <c r="I63" s="444" t="s">
        <v>75</v>
      </c>
      <c r="J63" s="445"/>
      <c r="K63" s="44"/>
      <c r="L63" s="56"/>
      <c r="M63" s="31"/>
      <c r="N63" s="74"/>
      <c r="O63" s="75" t="s">
        <v>56</v>
      </c>
      <c r="P63" s="75"/>
      <c r="Q63" s="75"/>
      <c r="R63" s="75" t="str">
        <f t="shared" si="9"/>
        <v/>
      </c>
      <c r="S63" s="79"/>
      <c r="T63" s="75" t="s">
        <v>56</v>
      </c>
      <c r="U63" s="123"/>
      <c r="V63" s="77"/>
      <c r="W63" s="123" t="str">
        <f t="shared" si="10"/>
        <v/>
      </c>
      <c r="X63" s="77"/>
      <c r="Y63" s="123" t="str">
        <f t="shared" si="11"/>
        <v/>
      </c>
      <c r="Z63" s="80"/>
      <c r="AA63" s="31"/>
    </row>
    <row r="64" spans="1:27" s="29" customFormat="1" ht="21" customHeight="1" x14ac:dyDescent="0.2">
      <c r="A64" s="30"/>
      <c r="B64" s="57" t="s">
        <v>73</v>
      </c>
      <c r="C64" s="40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31"/>
      <c r="E64" s="31"/>
      <c r="F64" s="49" t="s">
        <v>72</v>
      </c>
      <c r="G64" s="44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31"/>
      <c r="I64" s="435" t="s">
        <v>68</v>
      </c>
      <c r="J64" s="436"/>
      <c r="K64" s="58">
        <f>K62-K63</f>
        <v>4000</v>
      </c>
      <c r="L64" s="59"/>
      <c r="M64" s="31"/>
      <c r="N64" s="74"/>
      <c r="O64" s="75" t="s">
        <v>61</v>
      </c>
      <c r="P64" s="75"/>
      <c r="Q64" s="75"/>
      <c r="R64" s="75" t="str">
        <f t="shared" si="9"/>
        <v/>
      </c>
      <c r="S64" s="79"/>
      <c r="T64" s="75" t="s">
        <v>61</v>
      </c>
      <c r="U64" s="123"/>
      <c r="V64" s="77"/>
      <c r="W64" s="123" t="str">
        <f t="shared" si="10"/>
        <v/>
      </c>
      <c r="X64" s="77"/>
      <c r="Y64" s="123" t="str">
        <f t="shared" si="11"/>
        <v/>
      </c>
      <c r="Z64" s="80"/>
      <c r="AA64" s="31"/>
    </row>
    <row r="65" spans="1:27" s="29" customFormat="1" ht="21" customHeight="1" x14ac:dyDescent="0.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7"/>
      <c r="M65" s="31"/>
      <c r="N65" s="74"/>
      <c r="O65" s="75" t="s">
        <v>57</v>
      </c>
      <c r="P65" s="75"/>
      <c r="Q65" s="75"/>
      <c r="R65" s="75" t="str">
        <f t="shared" si="9"/>
        <v/>
      </c>
      <c r="S65" s="79"/>
      <c r="T65" s="75" t="s">
        <v>57</v>
      </c>
      <c r="U65" s="123"/>
      <c r="V65" s="77"/>
      <c r="W65" s="123" t="str">
        <f t="shared" si="10"/>
        <v/>
      </c>
      <c r="X65" s="77"/>
      <c r="Y65" s="123" t="str">
        <f t="shared" si="11"/>
        <v/>
      </c>
      <c r="Z65" s="80"/>
      <c r="AA65" s="31"/>
    </row>
    <row r="66" spans="1:27" s="29" customFormat="1" ht="21" customHeight="1" x14ac:dyDescent="0.2">
      <c r="A66" s="30"/>
      <c r="B66" s="446" t="s">
        <v>101</v>
      </c>
      <c r="C66" s="446"/>
      <c r="D66" s="446"/>
      <c r="E66" s="446"/>
      <c r="F66" s="446"/>
      <c r="G66" s="446"/>
      <c r="H66" s="446"/>
      <c r="I66" s="446"/>
      <c r="J66" s="446"/>
      <c r="K66" s="446"/>
      <c r="L66" s="47"/>
      <c r="M66" s="31"/>
      <c r="N66" s="74"/>
      <c r="O66" s="75" t="s">
        <v>62</v>
      </c>
      <c r="P66" s="75"/>
      <c r="Q66" s="75"/>
      <c r="R66" s="75" t="str">
        <f t="shared" si="9"/>
        <v/>
      </c>
      <c r="S66" s="79"/>
      <c r="T66" s="75" t="s">
        <v>62</v>
      </c>
      <c r="U66" s="123"/>
      <c r="V66" s="77"/>
      <c r="W66" s="123" t="str">
        <f t="shared" si="10"/>
        <v/>
      </c>
      <c r="X66" s="77"/>
      <c r="Y66" s="123" t="str">
        <f t="shared" si="11"/>
        <v/>
      </c>
      <c r="Z66" s="80"/>
      <c r="AA66" s="31"/>
    </row>
    <row r="67" spans="1:27" s="29" customFormat="1" ht="21" customHeight="1" x14ac:dyDescent="0.2">
      <c r="A67" s="30"/>
      <c r="B67" s="446"/>
      <c r="C67" s="446"/>
      <c r="D67" s="446"/>
      <c r="E67" s="446"/>
      <c r="F67" s="446"/>
      <c r="G67" s="446"/>
      <c r="H67" s="446"/>
      <c r="I67" s="446"/>
      <c r="J67" s="446"/>
      <c r="K67" s="446"/>
      <c r="L67" s="47"/>
      <c r="M67" s="31"/>
      <c r="N67" s="74"/>
      <c r="O67" s="75" t="s">
        <v>63</v>
      </c>
      <c r="P67" s="75"/>
      <c r="Q67" s="75"/>
      <c r="R67" s="75" t="str">
        <f t="shared" si="9"/>
        <v/>
      </c>
      <c r="S67" s="79"/>
      <c r="T67" s="75" t="s">
        <v>63</v>
      </c>
      <c r="U67" s="123"/>
      <c r="V67" s="77"/>
      <c r="W67" s="123" t="str">
        <f t="shared" si="10"/>
        <v/>
      </c>
      <c r="X67" s="77"/>
      <c r="Y67" s="123" t="str">
        <f t="shared" si="11"/>
        <v/>
      </c>
      <c r="Z67" s="80"/>
      <c r="AA67" s="31"/>
    </row>
    <row r="68" spans="1:27" s="29" customFormat="1" ht="21" customHeight="1" thickBot="1" x14ac:dyDescent="0.25">
      <c r="A68" s="60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2"/>
      <c r="N68" s="81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7" s="31" customFormat="1" ht="21" customHeight="1" x14ac:dyDescent="0.2"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7" s="29" customFormat="1" ht="21" customHeight="1" x14ac:dyDescent="0.2">
      <c r="A70" s="470" t="s">
        <v>45</v>
      </c>
      <c r="B70" s="471"/>
      <c r="C70" s="471"/>
      <c r="D70" s="471"/>
      <c r="E70" s="471"/>
      <c r="F70" s="471"/>
      <c r="G70" s="471"/>
      <c r="H70" s="471"/>
      <c r="I70" s="471"/>
      <c r="J70" s="471"/>
      <c r="K70" s="471"/>
      <c r="L70" s="472"/>
      <c r="M70" s="28"/>
      <c r="N70" s="78"/>
      <c r="O70" s="473" t="s">
        <v>47</v>
      </c>
      <c r="P70" s="474"/>
      <c r="Q70" s="474"/>
      <c r="R70" s="475"/>
      <c r="S70" s="79"/>
      <c r="T70" s="473" t="s">
        <v>48</v>
      </c>
      <c r="U70" s="474"/>
      <c r="V70" s="474"/>
      <c r="W70" s="474"/>
      <c r="X70" s="474"/>
      <c r="Y70" s="475"/>
      <c r="Z70" s="95"/>
      <c r="AA70" s="28"/>
    </row>
    <row r="71" spans="1:27" s="29" customFormat="1" ht="21" customHeight="1" x14ac:dyDescent="0.2">
      <c r="A71" s="30"/>
      <c r="B71" s="31"/>
      <c r="C71" s="443" t="s">
        <v>99</v>
      </c>
      <c r="D71" s="443"/>
      <c r="E71" s="443"/>
      <c r="F71" s="443"/>
      <c r="G71" s="32" t="str">
        <f>$J$1</f>
        <v>March</v>
      </c>
      <c r="H71" s="431">
        <f>$K$1</f>
        <v>2021</v>
      </c>
      <c r="I71" s="431"/>
      <c r="J71" s="31"/>
      <c r="K71" s="33"/>
      <c r="L71" s="34"/>
      <c r="M71" s="33"/>
      <c r="N71" s="70"/>
      <c r="O71" s="71" t="s">
        <v>58</v>
      </c>
      <c r="P71" s="71" t="s">
        <v>7</v>
      </c>
      <c r="Q71" s="71" t="s">
        <v>6</v>
      </c>
      <c r="R71" s="71" t="s">
        <v>59</v>
      </c>
      <c r="S71" s="72"/>
      <c r="T71" s="71" t="s">
        <v>58</v>
      </c>
      <c r="U71" s="71" t="s">
        <v>60</v>
      </c>
      <c r="V71" s="71" t="s">
        <v>23</v>
      </c>
      <c r="W71" s="71" t="s">
        <v>22</v>
      </c>
      <c r="X71" s="71" t="s">
        <v>24</v>
      </c>
      <c r="Y71" s="71" t="s">
        <v>64</v>
      </c>
      <c r="Z71" s="73"/>
      <c r="AA71" s="33"/>
    </row>
    <row r="72" spans="1:27" s="29" customFormat="1" ht="21" customHeight="1" x14ac:dyDescent="0.2">
      <c r="A72" s="30"/>
      <c r="B72" s="31"/>
      <c r="C72" s="31"/>
      <c r="D72" s="36"/>
      <c r="E72" s="36"/>
      <c r="F72" s="36"/>
      <c r="G72" s="36"/>
      <c r="H72" s="36"/>
      <c r="I72" s="31"/>
      <c r="J72" s="37" t="s">
        <v>1</v>
      </c>
      <c r="K72" s="38">
        <v>10000</v>
      </c>
      <c r="L72" s="39"/>
      <c r="M72" s="31"/>
      <c r="N72" s="74"/>
      <c r="O72" s="75" t="s">
        <v>50</v>
      </c>
      <c r="P72" s="75"/>
      <c r="Q72" s="75"/>
      <c r="R72" s="75"/>
      <c r="S72" s="76"/>
      <c r="T72" s="75" t="s">
        <v>50</v>
      </c>
      <c r="U72" s="77"/>
      <c r="V72" s="77"/>
      <c r="W72" s="77">
        <f>V72+U72</f>
        <v>0</v>
      </c>
      <c r="X72" s="77"/>
      <c r="Y72" s="77">
        <f>W72-X72</f>
        <v>0</v>
      </c>
      <c r="Z72" s="73"/>
      <c r="AA72" s="31"/>
    </row>
    <row r="73" spans="1:27" s="29" customFormat="1" ht="21" customHeight="1" x14ac:dyDescent="0.2">
      <c r="A73" s="30"/>
      <c r="B73" s="31" t="s">
        <v>0</v>
      </c>
      <c r="C73" s="41" t="s">
        <v>79</v>
      </c>
      <c r="D73" s="31"/>
      <c r="E73" s="31"/>
      <c r="F73" s="31"/>
      <c r="G73" s="31"/>
      <c r="H73" s="42"/>
      <c r="I73" s="36"/>
      <c r="J73" s="31"/>
      <c r="K73" s="31"/>
      <c r="L73" s="43"/>
      <c r="M73" s="28"/>
      <c r="N73" s="78"/>
      <c r="O73" s="75" t="s">
        <v>76</v>
      </c>
      <c r="P73" s="75"/>
      <c r="Q73" s="75"/>
      <c r="R73" s="75" t="str">
        <f t="shared" ref="R73:R83" si="12">IF(Q73="","",R72-Q73)</f>
        <v/>
      </c>
      <c r="S73" s="79"/>
      <c r="T73" s="75" t="s">
        <v>76</v>
      </c>
      <c r="U73" s="123" t="str">
        <f>IF($J$1="February",Y72,"")</f>
        <v/>
      </c>
      <c r="V73" s="77"/>
      <c r="W73" s="123" t="str">
        <f>IF(U73="","",U73+V73)</f>
        <v/>
      </c>
      <c r="X73" s="77"/>
      <c r="Y73" s="123" t="str">
        <f>IF(W73="","",W73-X73)</f>
        <v/>
      </c>
      <c r="Z73" s="80"/>
      <c r="AA73" s="28"/>
    </row>
    <row r="74" spans="1:27" s="29" customFormat="1" ht="21" customHeight="1" x14ac:dyDescent="0.2">
      <c r="A74" s="30"/>
      <c r="B74" s="45" t="s">
        <v>46</v>
      </c>
      <c r="C74" s="46"/>
      <c r="D74" s="31"/>
      <c r="E74" s="31"/>
      <c r="F74" s="432" t="s">
        <v>48</v>
      </c>
      <c r="G74" s="432"/>
      <c r="H74" s="31"/>
      <c r="I74" s="432" t="s">
        <v>49</v>
      </c>
      <c r="J74" s="432"/>
      <c r="K74" s="432"/>
      <c r="L74" s="47"/>
      <c r="M74" s="31"/>
      <c r="N74" s="74"/>
      <c r="O74" s="75" t="s">
        <v>51</v>
      </c>
      <c r="P74" s="75"/>
      <c r="Q74" s="75"/>
      <c r="R74" s="75" t="str">
        <f t="shared" si="12"/>
        <v/>
      </c>
      <c r="S74" s="79"/>
      <c r="T74" s="75" t="s">
        <v>51</v>
      </c>
      <c r="U74" s="123" t="str">
        <f>IF($J$1="March",Y73,"")</f>
        <v/>
      </c>
      <c r="V74" s="77"/>
      <c r="W74" s="123" t="str">
        <f t="shared" ref="W74:W83" si="13">IF(U74="","",U74+V74)</f>
        <v/>
      </c>
      <c r="X74" s="77"/>
      <c r="Y74" s="123" t="str">
        <f t="shared" ref="Y74:Y83" si="14">IF(W74="","",W74-X74)</f>
        <v/>
      </c>
      <c r="Z74" s="80"/>
      <c r="AA74" s="31"/>
    </row>
    <row r="75" spans="1:27" s="29" customFormat="1" ht="21" customHeight="1" x14ac:dyDescent="0.2">
      <c r="A75" s="30"/>
      <c r="B75" s="31"/>
      <c r="C75" s="31"/>
      <c r="D75" s="31"/>
      <c r="E75" s="31"/>
      <c r="F75" s="31"/>
      <c r="G75" s="31"/>
      <c r="H75" s="48"/>
      <c r="L75" s="35"/>
      <c r="M75" s="31"/>
      <c r="N75" s="74"/>
      <c r="O75" s="75" t="s">
        <v>52</v>
      </c>
      <c r="P75" s="75"/>
      <c r="Q75" s="75"/>
      <c r="R75" s="75" t="str">
        <f t="shared" si="12"/>
        <v/>
      </c>
      <c r="S75" s="79"/>
      <c r="T75" s="75" t="s">
        <v>52</v>
      </c>
      <c r="U75" s="123" t="str">
        <f>IF($J$1="April",Y74,"")</f>
        <v/>
      </c>
      <c r="V75" s="77"/>
      <c r="W75" s="123" t="str">
        <f t="shared" si="13"/>
        <v/>
      </c>
      <c r="X75" s="77"/>
      <c r="Y75" s="123" t="str">
        <f t="shared" si="14"/>
        <v/>
      </c>
      <c r="Z75" s="80"/>
      <c r="AA75" s="31"/>
    </row>
    <row r="76" spans="1:27" s="29" customFormat="1" ht="21" customHeight="1" x14ac:dyDescent="0.2">
      <c r="A76" s="30"/>
      <c r="B76" s="433" t="s">
        <v>47</v>
      </c>
      <c r="C76" s="434"/>
      <c r="D76" s="31"/>
      <c r="E76" s="31"/>
      <c r="F76" s="49" t="s">
        <v>69</v>
      </c>
      <c r="G76" s="44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48"/>
      <c r="I76" s="50">
        <f>IF(C80&gt;=C79,$K$2,C78-C79+C80)</f>
        <v>31</v>
      </c>
      <c r="J76" s="51" t="s">
        <v>66</v>
      </c>
      <c r="K76" s="52">
        <f>K72/$K$2*I76</f>
        <v>10000</v>
      </c>
      <c r="L76" s="53"/>
      <c r="M76" s="31"/>
      <c r="N76" s="74"/>
      <c r="O76" s="75" t="s">
        <v>53</v>
      </c>
      <c r="P76" s="75"/>
      <c r="Q76" s="75"/>
      <c r="R76" s="75" t="str">
        <f t="shared" si="12"/>
        <v/>
      </c>
      <c r="S76" s="79"/>
      <c r="T76" s="75" t="s">
        <v>53</v>
      </c>
      <c r="U76" s="123" t="str">
        <f>IF($J$1="May",Y75,"")</f>
        <v/>
      </c>
      <c r="V76" s="77"/>
      <c r="W76" s="123" t="str">
        <f t="shared" si="13"/>
        <v/>
      </c>
      <c r="X76" s="77"/>
      <c r="Y76" s="123" t="str">
        <f t="shared" si="14"/>
        <v/>
      </c>
      <c r="Z76" s="80"/>
      <c r="AA76" s="31"/>
    </row>
    <row r="77" spans="1:27" s="29" customFormat="1" ht="21" customHeight="1" x14ac:dyDescent="0.2">
      <c r="A77" s="30"/>
      <c r="B77" s="40"/>
      <c r="C77" s="40"/>
      <c r="D77" s="31"/>
      <c r="E77" s="31"/>
      <c r="F77" s="49" t="s">
        <v>23</v>
      </c>
      <c r="G77" s="44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48"/>
      <c r="I77" s="50"/>
      <c r="J77" s="51" t="s">
        <v>67</v>
      </c>
      <c r="K77" s="54">
        <f>K72/$K$2/8*I77</f>
        <v>0</v>
      </c>
      <c r="L77" s="55"/>
      <c r="M77" s="31"/>
      <c r="N77" s="74"/>
      <c r="O77" s="75" t="s">
        <v>54</v>
      </c>
      <c r="P77" s="75"/>
      <c r="Q77" s="75"/>
      <c r="R77" s="75" t="str">
        <f t="shared" si="12"/>
        <v/>
      </c>
      <c r="S77" s="79"/>
      <c r="T77" s="75" t="s">
        <v>54</v>
      </c>
      <c r="U77" s="123" t="str">
        <f>IF($J$1="June",Y76,"")</f>
        <v/>
      </c>
      <c r="V77" s="77"/>
      <c r="W77" s="123" t="str">
        <f t="shared" si="13"/>
        <v/>
      </c>
      <c r="X77" s="77"/>
      <c r="Y77" s="123" t="str">
        <f t="shared" si="14"/>
        <v/>
      </c>
      <c r="Z77" s="80"/>
      <c r="AA77" s="31"/>
    </row>
    <row r="78" spans="1:27" s="29" customFormat="1" ht="21" customHeight="1" x14ac:dyDescent="0.2">
      <c r="A78" s="30"/>
      <c r="B78" s="49" t="s">
        <v>7</v>
      </c>
      <c r="C78" s="40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31"/>
      <c r="E78" s="31"/>
      <c r="F78" s="49" t="s">
        <v>70</v>
      </c>
      <c r="G78" s="44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48"/>
      <c r="I78" s="444" t="s">
        <v>74</v>
      </c>
      <c r="J78" s="445"/>
      <c r="K78" s="54">
        <f>K76+K77</f>
        <v>10000</v>
      </c>
      <c r="L78" s="55"/>
      <c r="M78" s="31"/>
      <c r="N78" s="74"/>
      <c r="O78" s="75" t="s">
        <v>55</v>
      </c>
      <c r="P78" s="75"/>
      <c r="Q78" s="75"/>
      <c r="R78" s="75" t="str">
        <f t="shared" si="12"/>
        <v/>
      </c>
      <c r="S78" s="79"/>
      <c r="T78" s="75" t="s">
        <v>55</v>
      </c>
      <c r="U78" s="123" t="str">
        <f>IF($J$1="July",Y77,"")</f>
        <v/>
      </c>
      <c r="V78" s="77"/>
      <c r="W78" s="123" t="str">
        <f t="shared" si="13"/>
        <v/>
      </c>
      <c r="X78" s="77"/>
      <c r="Y78" s="123" t="str">
        <f t="shared" si="14"/>
        <v/>
      </c>
      <c r="Z78" s="80"/>
      <c r="AA78" s="31"/>
    </row>
    <row r="79" spans="1:27" s="29" customFormat="1" ht="21" customHeight="1" x14ac:dyDescent="0.2">
      <c r="A79" s="30"/>
      <c r="B79" s="49" t="s">
        <v>6</v>
      </c>
      <c r="C79" s="40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31"/>
      <c r="E79" s="31"/>
      <c r="F79" s="49" t="s">
        <v>24</v>
      </c>
      <c r="G79" s="44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48"/>
      <c r="I79" s="444" t="s">
        <v>75</v>
      </c>
      <c r="J79" s="445"/>
      <c r="K79" s="44">
        <f>G79</f>
        <v>0</v>
      </c>
      <c r="L79" s="56"/>
      <c r="M79" s="31"/>
      <c r="N79" s="74"/>
      <c r="O79" s="75" t="s">
        <v>56</v>
      </c>
      <c r="P79" s="75"/>
      <c r="Q79" s="75"/>
      <c r="R79" s="75" t="str">
        <f t="shared" si="12"/>
        <v/>
      </c>
      <c r="S79" s="79"/>
      <c r="T79" s="75" t="s">
        <v>56</v>
      </c>
      <c r="U79" s="123" t="str">
        <f>IF($J$1="August",Y78,"")</f>
        <v/>
      </c>
      <c r="V79" s="77"/>
      <c r="W79" s="123" t="str">
        <f t="shared" si="13"/>
        <v/>
      </c>
      <c r="X79" s="77"/>
      <c r="Y79" s="123" t="str">
        <f t="shared" si="14"/>
        <v/>
      </c>
      <c r="Z79" s="80"/>
      <c r="AA79" s="31"/>
    </row>
    <row r="80" spans="1:27" s="29" customFormat="1" ht="21" customHeight="1" x14ac:dyDescent="0.2">
      <c r="A80" s="30"/>
      <c r="B80" s="57" t="s">
        <v>73</v>
      </c>
      <c r="C80" s="40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31"/>
      <c r="E80" s="31"/>
      <c r="F80" s="49" t="s">
        <v>72</v>
      </c>
      <c r="G80" s="44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31"/>
      <c r="I80" s="435" t="s">
        <v>68</v>
      </c>
      <c r="J80" s="436"/>
      <c r="K80" s="58"/>
      <c r="L80" s="59"/>
      <c r="M80" s="31"/>
      <c r="N80" s="74"/>
      <c r="O80" s="75" t="s">
        <v>61</v>
      </c>
      <c r="P80" s="75"/>
      <c r="Q80" s="75"/>
      <c r="R80" s="75" t="str">
        <f t="shared" si="12"/>
        <v/>
      </c>
      <c r="S80" s="79"/>
      <c r="T80" s="75" t="s">
        <v>61</v>
      </c>
      <c r="U80" s="123" t="str">
        <f>IF($J$1="September",Y79,"")</f>
        <v/>
      </c>
      <c r="V80" s="77"/>
      <c r="W80" s="123" t="str">
        <f t="shared" si="13"/>
        <v/>
      </c>
      <c r="X80" s="77"/>
      <c r="Y80" s="123" t="str">
        <f t="shared" si="14"/>
        <v/>
      </c>
      <c r="Z80" s="80"/>
      <c r="AA80" s="31"/>
    </row>
    <row r="81" spans="1:27" s="29" customFormat="1" ht="21" customHeight="1" x14ac:dyDescent="0.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7"/>
      <c r="M81" s="31"/>
      <c r="N81" s="74"/>
      <c r="O81" s="75" t="s">
        <v>57</v>
      </c>
      <c r="P81" s="75"/>
      <c r="Q81" s="75"/>
      <c r="R81" s="75" t="str">
        <f t="shared" si="12"/>
        <v/>
      </c>
      <c r="S81" s="79"/>
      <c r="T81" s="75" t="s">
        <v>57</v>
      </c>
      <c r="U81" s="123" t="str">
        <f>IF($J$1="October",Y80,"")</f>
        <v/>
      </c>
      <c r="V81" s="77"/>
      <c r="W81" s="123" t="str">
        <f t="shared" si="13"/>
        <v/>
      </c>
      <c r="X81" s="77"/>
      <c r="Y81" s="123" t="str">
        <f t="shared" si="14"/>
        <v/>
      </c>
      <c r="Z81" s="80"/>
      <c r="AA81" s="31"/>
    </row>
    <row r="82" spans="1:27" s="29" customFormat="1" ht="21" customHeight="1" x14ac:dyDescent="0.2">
      <c r="A82" s="30"/>
      <c r="B82" s="446" t="s">
        <v>101</v>
      </c>
      <c r="C82" s="446"/>
      <c r="D82" s="446"/>
      <c r="E82" s="446"/>
      <c r="F82" s="446"/>
      <c r="G82" s="446"/>
      <c r="H82" s="446"/>
      <c r="I82" s="446"/>
      <c r="J82" s="446"/>
      <c r="K82" s="446"/>
      <c r="L82" s="47"/>
      <c r="M82" s="31"/>
      <c r="N82" s="74"/>
      <c r="O82" s="75" t="s">
        <v>62</v>
      </c>
      <c r="P82" s="75"/>
      <c r="Q82" s="75"/>
      <c r="R82" s="75" t="str">
        <f t="shared" si="12"/>
        <v/>
      </c>
      <c r="S82" s="79"/>
      <c r="T82" s="75" t="s">
        <v>62</v>
      </c>
      <c r="U82" s="123" t="str">
        <f>IF($J$1="November",Y81,"")</f>
        <v/>
      </c>
      <c r="V82" s="77"/>
      <c r="W82" s="123" t="str">
        <f t="shared" si="13"/>
        <v/>
      </c>
      <c r="X82" s="77"/>
      <c r="Y82" s="123" t="str">
        <f t="shared" si="14"/>
        <v/>
      </c>
      <c r="Z82" s="80"/>
      <c r="AA82" s="31"/>
    </row>
    <row r="83" spans="1:27" s="29" customFormat="1" ht="21" customHeight="1" x14ac:dyDescent="0.2">
      <c r="A83" s="30"/>
      <c r="B83" s="446"/>
      <c r="C83" s="446"/>
      <c r="D83" s="446"/>
      <c r="E83" s="446"/>
      <c r="F83" s="446"/>
      <c r="G83" s="446"/>
      <c r="H83" s="446"/>
      <c r="I83" s="446"/>
      <c r="J83" s="446"/>
      <c r="K83" s="446"/>
      <c r="L83" s="47"/>
      <c r="M83" s="31"/>
      <c r="N83" s="74"/>
      <c r="O83" s="75" t="s">
        <v>63</v>
      </c>
      <c r="P83" s="75"/>
      <c r="Q83" s="75"/>
      <c r="R83" s="75" t="str">
        <f t="shared" si="12"/>
        <v/>
      </c>
      <c r="S83" s="79"/>
      <c r="T83" s="75" t="s">
        <v>63</v>
      </c>
      <c r="U83" s="123" t="str">
        <f>IF($J$1="December",Y82,"")</f>
        <v/>
      </c>
      <c r="V83" s="77"/>
      <c r="W83" s="123" t="str">
        <f t="shared" si="13"/>
        <v/>
      </c>
      <c r="X83" s="77"/>
      <c r="Y83" s="123" t="str">
        <f t="shared" si="14"/>
        <v/>
      </c>
      <c r="Z83" s="80"/>
      <c r="AA83" s="31"/>
    </row>
    <row r="84" spans="1:27" s="29" customFormat="1" ht="21" customHeight="1" thickBot="1" x14ac:dyDescent="0.25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2"/>
      <c r="N84" s="81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1:27" s="31" customFormat="1" ht="21" customHeight="1" thickBot="1" x14ac:dyDescent="0.25"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7" s="29" customFormat="1" ht="21" customHeight="1" x14ac:dyDescent="0.2">
      <c r="A86" s="437" t="s">
        <v>45</v>
      </c>
      <c r="B86" s="438"/>
      <c r="C86" s="438"/>
      <c r="D86" s="438"/>
      <c r="E86" s="438"/>
      <c r="F86" s="438"/>
      <c r="G86" s="438"/>
      <c r="H86" s="438"/>
      <c r="I86" s="438"/>
      <c r="J86" s="438"/>
      <c r="K86" s="438"/>
      <c r="L86" s="439"/>
      <c r="M86" s="28"/>
      <c r="N86" s="67"/>
      <c r="O86" s="440" t="s">
        <v>47</v>
      </c>
      <c r="P86" s="441"/>
      <c r="Q86" s="441"/>
      <c r="R86" s="442"/>
      <c r="S86" s="68"/>
      <c r="T86" s="440" t="s">
        <v>48</v>
      </c>
      <c r="U86" s="441"/>
      <c r="V86" s="441"/>
      <c r="W86" s="441"/>
      <c r="X86" s="441"/>
      <c r="Y86" s="442"/>
      <c r="Z86" s="69"/>
      <c r="AA86" s="28"/>
    </row>
    <row r="87" spans="1:27" s="29" customFormat="1" ht="21" customHeight="1" x14ac:dyDescent="0.2">
      <c r="A87" s="30"/>
      <c r="B87" s="31"/>
      <c r="C87" s="443" t="s">
        <v>99</v>
      </c>
      <c r="D87" s="443"/>
      <c r="E87" s="443"/>
      <c r="F87" s="443"/>
      <c r="G87" s="32" t="str">
        <f>$J$1</f>
        <v>March</v>
      </c>
      <c r="H87" s="431">
        <f>$K$1</f>
        <v>2021</v>
      </c>
      <c r="I87" s="431"/>
      <c r="J87" s="31"/>
      <c r="K87" s="33"/>
      <c r="L87" s="34"/>
      <c r="M87" s="33"/>
      <c r="N87" s="70"/>
      <c r="O87" s="71" t="s">
        <v>58</v>
      </c>
      <c r="P87" s="71" t="s">
        <v>7</v>
      </c>
      <c r="Q87" s="71" t="s">
        <v>6</v>
      </c>
      <c r="R87" s="71" t="s">
        <v>59</v>
      </c>
      <c r="S87" s="72"/>
      <c r="T87" s="71" t="s">
        <v>58</v>
      </c>
      <c r="U87" s="71" t="s">
        <v>60</v>
      </c>
      <c r="V87" s="71" t="s">
        <v>23</v>
      </c>
      <c r="W87" s="71" t="s">
        <v>22</v>
      </c>
      <c r="X87" s="71" t="s">
        <v>24</v>
      </c>
      <c r="Y87" s="71" t="s">
        <v>64</v>
      </c>
      <c r="Z87" s="73"/>
      <c r="AA87" s="33"/>
    </row>
    <row r="88" spans="1:27" s="29" customFormat="1" ht="21" customHeight="1" x14ac:dyDescent="0.2">
      <c r="A88" s="30"/>
      <c r="B88" s="31"/>
      <c r="C88" s="31"/>
      <c r="D88" s="36"/>
      <c r="E88" s="36"/>
      <c r="F88" s="36"/>
      <c r="G88" s="36"/>
      <c r="H88" s="36"/>
      <c r="I88" s="31"/>
      <c r="J88" s="37" t="s">
        <v>1</v>
      </c>
      <c r="K88" s="38">
        <v>15000</v>
      </c>
      <c r="L88" s="39"/>
      <c r="M88" s="31"/>
      <c r="N88" s="74"/>
      <c r="O88" s="75" t="s">
        <v>50</v>
      </c>
      <c r="P88" s="75"/>
      <c r="Q88" s="75"/>
      <c r="R88" s="75"/>
      <c r="S88" s="76"/>
      <c r="T88" s="75" t="s">
        <v>50</v>
      </c>
      <c r="U88" s="77"/>
      <c r="V88" s="77"/>
      <c r="W88" s="77">
        <f>V88+U88</f>
        <v>0</v>
      </c>
      <c r="X88" s="77"/>
      <c r="Y88" s="77">
        <f>W88-X88</f>
        <v>0</v>
      </c>
      <c r="Z88" s="73"/>
      <c r="AA88" s="31"/>
    </row>
    <row r="89" spans="1:27" s="29" customFormat="1" ht="21" customHeight="1" x14ac:dyDescent="0.2">
      <c r="A89" s="30"/>
      <c r="B89" s="31" t="s">
        <v>0</v>
      </c>
      <c r="C89" s="41" t="s">
        <v>80</v>
      </c>
      <c r="D89" s="31"/>
      <c r="E89" s="31"/>
      <c r="F89" s="31"/>
      <c r="G89" s="31"/>
      <c r="H89" s="42"/>
      <c r="I89" s="36"/>
      <c r="J89" s="31"/>
      <c r="K89" s="31"/>
      <c r="L89" s="43"/>
      <c r="M89" s="28"/>
      <c r="N89" s="78"/>
      <c r="O89" s="75" t="s">
        <v>76</v>
      </c>
      <c r="P89" s="75"/>
      <c r="Q89" s="75"/>
      <c r="R89" s="75"/>
      <c r="S89" s="79"/>
      <c r="T89" s="75" t="s">
        <v>76</v>
      </c>
      <c r="U89" s="123" t="str">
        <f>IF($J$1="February",Y88,"")</f>
        <v/>
      </c>
      <c r="V89" s="77"/>
      <c r="W89" s="123" t="str">
        <f>IF(U89="","",U89+V89)</f>
        <v/>
      </c>
      <c r="X89" s="77"/>
      <c r="Y89" s="123" t="str">
        <f>IF(W89="","",W89-X89)</f>
        <v/>
      </c>
      <c r="Z89" s="80"/>
      <c r="AA89" s="28"/>
    </row>
    <row r="90" spans="1:27" s="29" customFormat="1" ht="21" customHeight="1" x14ac:dyDescent="0.2">
      <c r="A90" s="30"/>
      <c r="B90" s="45" t="s">
        <v>46</v>
      </c>
      <c r="C90" s="46"/>
      <c r="D90" s="31"/>
      <c r="E90" s="31"/>
      <c r="F90" s="432" t="s">
        <v>48</v>
      </c>
      <c r="G90" s="432"/>
      <c r="H90" s="31"/>
      <c r="I90" s="432" t="s">
        <v>49</v>
      </c>
      <c r="J90" s="432"/>
      <c r="K90" s="432"/>
      <c r="L90" s="47"/>
      <c r="M90" s="31"/>
      <c r="N90" s="74"/>
      <c r="O90" s="75" t="s">
        <v>51</v>
      </c>
      <c r="P90" s="75"/>
      <c r="Q90" s="75"/>
      <c r="R90" s="75" t="str">
        <f t="shared" ref="R90:R99" si="15">IF(Q90="","",R89-Q90)</f>
        <v/>
      </c>
      <c r="S90" s="79"/>
      <c r="T90" s="75" t="s">
        <v>51</v>
      </c>
      <c r="U90" s="123" t="str">
        <f>IF($J$1="March",Y89,"")</f>
        <v/>
      </c>
      <c r="V90" s="77"/>
      <c r="W90" s="123" t="str">
        <f t="shared" ref="W90:W99" si="16">IF(U90="","",U90+V90)</f>
        <v/>
      </c>
      <c r="X90" s="77"/>
      <c r="Y90" s="123" t="str">
        <f t="shared" ref="Y90:Y99" si="17">IF(W90="","",W90-X90)</f>
        <v/>
      </c>
      <c r="Z90" s="80"/>
      <c r="AA90" s="31"/>
    </row>
    <row r="91" spans="1:27" s="29" customFormat="1" ht="21" customHeight="1" x14ac:dyDescent="0.2">
      <c r="A91" s="30"/>
      <c r="B91" s="31"/>
      <c r="C91" s="31"/>
      <c r="D91" s="31"/>
      <c r="E91" s="31"/>
      <c r="F91" s="31"/>
      <c r="G91" s="31"/>
      <c r="H91" s="48"/>
      <c r="L91" s="35"/>
      <c r="M91" s="31"/>
      <c r="N91" s="74"/>
      <c r="O91" s="75" t="s">
        <v>52</v>
      </c>
      <c r="P91" s="75"/>
      <c r="Q91" s="75"/>
      <c r="R91" s="75" t="str">
        <f t="shared" si="15"/>
        <v/>
      </c>
      <c r="S91" s="79"/>
      <c r="T91" s="75" t="s">
        <v>52</v>
      </c>
      <c r="U91" s="123" t="str">
        <f>IF($J$1="April",Y90,"")</f>
        <v/>
      </c>
      <c r="V91" s="77"/>
      <c r="W91" s="123" t="str">
        <f t="shared" si="16"/>
        <v/>
      </c>
      <c r="X91" s="77"/>
      <c r="Y91" s="123" t="str">
        <f t="shared" si="17"/>
        <v/>
      </c>
      <c r="Z91" s="80"/>
      <c r="AA91" s="31"/>
    </row>
    <row r="92" spans="1:27" s="29" customFormat="1" ht="21" customHeight="1" x14ac:dyDescent="0.2">
      <c r="A92" s="30"/>
      <c r="B92" s="433" t="s">
        <v>47</v>
      </c>
      <c r="C92" s="434"/>
      <c r="D92" s="31"/>
      <c r="E92" s="31"/>
      <c r="F92" s="49" t="s">
        <v>69</v>
      </c>
      <c r="G92" s="44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48"/>
      <c r="I92" s="50">
        <f>IF(C96&gt;=C95,$K$2,C94-C95+C96)</f>
        <v>31</v>
      </c>
      <c r="J92" s="51" t="s">
        <v>66</v>
      </c>
      <c r="K92" s="52">
        <f>K88/$K$2*I92</f>
        <v>15000</v>
      </c>
      <c r="L92" s="53"/>
      <c r="M92" s="31"/>
      <c r="N92" s="74"/>
      <c r="O92" s="75" t="s">
        <v>53</v>
      </c>
      <c r="P92" s="75"/>
      <c r="Q92" s="75"/>
      <c r="R92" s="75" t="str">
        <f t="shared" si="15"/>
        <v/>
      </c>
      <c r="S92" s="79"/>
      <c r="T92" s="75" t="s">
        <v>53</v>
      </c>
      <c r="U92" s="123" t="str">
        <f>IF($J$1="May",Y91,"")</f>
        <v/>
      </c>
      <c r="V92" s="77"/>
      <c r="W92" s="123" t="str">
        <f t="shared" si="16"/>
        <v/>
      </c>
      <c r="X92" s="77"/>
      <c r="Y92" s="123" t="str">
        <f t="shared" si="17"/>
        <v/>
      </c>
      <c r="Z92" s="80"/>
      <c r="AA92" s="31"/>
    </row>
    <row r="93" spans="1:27" s="29" customFormat="1" ht="21" customHeight="1" x14ac:dyDescent="0.2">
      <c r="A93" s="30"/>
      <c r="B93" s="40"/>
      <c r="C93" s="40"/>
      <c r="D93" s="31"/>
      <c r="E93" s="31"/>
      <c r="F93" s="49" t="s">
        <v>23</v>
      </c>
      <c r="G93" s="44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48"/>
      <c r="I93" s="50"/>
      <c r="J93" s="51" t="s">
        <v>67</v>
      </c>
      <c r="K93" s="54">
        <f>K88/$K$2/8*I93</f>
        <v>0</v>
      </c>
      <c r="L93" s="55"/>
      <c r="M93" s="31"/>
      <c r="N93" s="74"/>
      <c r="O93" s="75" t="s">
        <v>54</v>
      </c>
      <c r="P93" s="75"/>
      <c r="Q93" s="75"/>
      <c r="R93" s="75" t="str">
        <f t="shared" si="15"/>
        <v/>
      </c>
      <c r="S93" s="79"/>
      <c r="T93" s="75" t="s">
        <v>54</v>
      </c>
      <c r="U93" s="123" t="str">
        <f>IF($J$1="June",Y92,"")</f>
        <v/>
      </c>
      <c r="V93" s="77"/>
      <c r="W93" s="123" t="str">
        <f t="shared" si="16"/>
        <v/>
      </c>
      <c r="X93" s="77"/>
      <c r="Y93" s="123" t="str">
        <f t="shared" si="17"/>
        <v/>
      </c>
      <c r="Z93" s="80"/>
      <c r="AA93" s="31"/>
    </row>
    <row r="94" spans="1:27" s="29" customFormat="1" ht="21" customHeight="1" x14ac:dyDescent="0.2">
      <c r="A94" s="30"/>
      <c r="B94" s="49" t="s">
        <v>7</v>
      </c>
      <c r="C94" s="40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31"/>
      <c r="E94" s="31"/>
      <c r="F94" s="49" t="s">
        <v>70</v>
      </c>
      <c r="G94" s="44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48"/>
      <c r="I94" s="444" t="s">
        <v>74</v>
      </c>
      <c r="J94" s="445"/>
      <c r="K94" s="54">
        <f>K92+K93</f>
        <v>15000</v>
      </c>
      <c r="L94" s="55"/>
      <c r="M94" s="31"/>
      <c r="N94" s="74"/>
      <c r="O94" s="75" t="s">
        <v>55</v>
      </c>
      <c r="P94" s="75"/>
      <c r="Q94" s="75"/>
      <c r="R94" s="75" t="str">
        <f t="shared" si="15"/>
        <v/>
      </c>
      <c r="S94" s="79"/>
      <c r="T94" s="75" t="s">
        <v>55</v>
      </c>
      <c r="U94" s="123" t="str">
        <f>IF($J$1="July",Y93,"")</f>
        <v/>
      </c>
      <c r="V94" s="77"/>
      <c r="W94" s="123" t="str">
        <f t="shared" si="16"/>
        <v/>
      </c>
      <c r="X94" s="77"/>
      <c r="Y94" s="123" t="str">
        <f t="shared" si="17"/>
        <v/>
      </c>
      <c r="Z94" s="80"/>
      <c r="AA94" s="31"/>
    </row>
    <row r="95" spans="1:27" s="29" customFormat="1" ht="21" customHeight="1" x14ac:dyDescent="0.2">
      <c r="A95" s="30"/>
      <c r="B95" s="49" t="s">
        <v>6</v>
      </c>
      <c r="C95" s="40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31"/>
      <c r="E95" s="31"/>
      <c r="F95" s="49" t="s">
        <v>24</v>
      </c>
      <c r="G95" s="44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48"/>
      <c r="I95" s="444" t="s">
        <v>75</v>
      </c>
      <c r="J95" s="445"/>
      <c r="K95" s="44">
        <f>G95</f>
        <v>0</v>
      </c>
      <c r="L95" s="56"/>
      <c r="M95" s="31"/>
      <c r="N95" s="74"/>
      <c r="O95" s="75" t="s">
        <v>56</v>
      </c>
      <c r="P95" s="75"/>
      <c r="Q95" s="75"/>
      <c r="R95" s="75" t="str">
        <f t="shared" si="15"/>
        <v/>
      </c>
      <c r="S95" s="79"/>
      <c r="T95" s="75" t="s">
        <v>56</v>
      </c>
      <c r="U95" s="123" t="str">
        <f>IF($J$1="August",Y94,"")</f>
        <v/>
      </c>
      <c r="V95" s="77"/>
      <c r="W95" s="123" t="str">
        <f t="shared" si="16"/>
        <v/>
      </c>
      <c r="X95" s="77"/>
      <c r="Y95" s="123" t="str">
        <f t="shared" si="17"/>
        <v/>
      </c>
      <c r="Z95" s="80"/>
      <c r="AA95" s="31"/>
    </row>
    <row r="96" spans="1:27" s="29" customFormat="1" ht="21" customHeight="1" x14ac:dyDescent="0.2">
      <c r="A96" s="30"/>
      <c r="B96" s="57" t="s">
        <v>73</v>
      </c>
      <c r="C96" s="40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31"/>
      <c r="E96" s="31"/>
      <c r="F96" s="49" t="s">
        <v>72</v>
      </c>
      <c r="G96" s="44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31"/>
      <c r="I96" s="435" t="s">
        <v>68</v>
      </c>
      <c r="J96" s="436"/>
      <c r="K96" s="58"/>
      <c r="L96" s="59"/>
      <c r="M96" s="31"/>
      <c r="N96" s="74"/>
      <c r="O96" s="75" t="s">
        <v>61</v>
      </c>
      <c r="P96" s="75"/>
      <c r="Q96" s="75"/>
      <c r="R96" s="75" t="str">
        <f t="shared" si="15"/>
        <v/>
      </c>
      <c r="S96" s="79"/>
      <c r="T96" s="75" t="s">
        <v>61</v>
      </c>
      <c r="U96" s="123" t="str">
        <f>IF($J$1="September",Y95,"")</f>
        <v/>
      </c>
      <c r="V96" s="77"/>
      <c r="W96" s="123" t="str">
        <f t="shared" si="16"/>
        <v/>
      </c>
      <c r="X96" s="77"/>
      <c r="Y96" s="123" t="str">
        <f t="shared" si="17"/>
        <v/>
      </c>
      <c r="Z96" s="80"/>
      <c r="AA96" s="31"/>
    </row>
    <row r="97" spans="1:27" s="29" customFormat="1" ht="21" customHeight="1" x14ac:dyDescent="0.2">
      <c r="A97" s="3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7"/>
      <c r="M97" s="31"/>
      <c r="N97" s="74"/>
      <c r="O97" s="75" t="s">
        <v>57</v>
      </c>
      <c r="P97" s="75"/>
      <c r="Q97" s="75"/>
      <c r="R97" s="75" t="str">
        <f t="shared" si="15"/>
        <v/>
      </c>
      <c r="S97" s="79"/>
      <c r="T97" s="75" t="s">
        <v>57</v>
      </c>
      <c r="U97" s="123" t="str">
        <f>IF($J$1="October",Y96,"")</f>
        <v/>
      </c>
      <c r="V97" s="77"/>
      <c r="W97" s="123" t="str">
        <f t="shared" si="16"/>
        <v/>
      </c>
      <c r="X97" s="77"/>
      <c r="Y97" s="123" t="str">
        <f t="shared" si="17"/>
        <v/>
      </c>
      <c r="Z97" s="80"/>
      <c r="AA97" s="31"/>
    </row>
    <row r="98" spans="1:27" s="29" customFormat="1" ht="21" customHeight="1" x14ac:dyDescent="0.2">
      <c r="A98" s="30"/>
      <c r="B98" s="446" t="s">
        <v>101</v>
      </c>
      <c r="C98" s="446"/>
      <c r="D98" s="446"/>
      <c r="E98" s="446"/>
      <c r="F98" s="446"/>
      <c r="G98" s="446"/>
      <c r="H98" s="446"/>
      <c r="I98" s="446"/>
      <c r="J98" s="446"/>
      <c r="K98" s="446"/>
      <c r="L98" s="47"/>
      <c r="M98" s="31"/>
      <c r="N98" s="74"/>
      <c r="O98" s="75" t="s">
        <v>62</v>
      </c>
      <c r="P98" s="75"/>
      <c r="Q98" s="75"/>
      <c r="R98" s="75" t="str">
        <f t="shared" si="15"/>
        <v/>
      </c>
      <c r="S98" s="79"/>
      <c r="T98" s="75" t="s">
        <v>62</v>
      </c>
      <c r="U98" s="123" t="str">
        <f>IF($J$1="November",Y97,"")</f>
        <v/>
      </c>
      <c r="V98" s="77"/>
      <c r="W98" s="123" t="str">
        <f t="shared" si="16"/>
        <v/>
      </c>
      <c r="X98" s="77"/>
      <c r="Y98" s="123" t="str">
        <f t="shared" si="17"/>
        <v/>
      </c>
      <c r="Z98" s="80"/>
      <c r="AA98" s="31"/>
    </row>
    <row r="99" spans="1:27" s="29" customFormat="1" ht="21" customHeight="1" x14ac:dyDescent="0.2">
      <c r="A99" s="30"/>
      <c r="B99" s="446"/>
      <c r="C99" s="446"/>
      <c r="D99" s="446"/>
      <c r="E99" s="446"/>
      <c r="F99" s="446"/>
      <c r="G99" s="446"/>
      <c r="H99" s="446"/>
      <c r="I99" s="446"/>
      <c r="J99" s="446"/>
      <c r="K99" s="446"/>
      <c r="L99" s="47"/>
      <c r="M99" s="31"/>
      <c r="N99" s="74"/>
      <c r="O99" s="75" t="s">
        <v>63</v>
      </c>
      <c r="P99" s="75"/>
      <c r="Q99" s="75"/>
      <c r="R99" s="75" t="str">
        <f t="shared" si="15"/>
        <v/>
      </c>
      <c r="S99" s="79"/>
      <c r="T99" s="75" t="s">
        <v>63</v>
      </c>
      <c r="U99" s="123" t="str">
        <f>IF($J$1="December",Y98,"")</f>
        <v/>
      </c>
      <c r="V99" s="77"/>
      <c r="W99" s="123" t="str">
        <f t="shared" si="16"/>
        <v/>
      </c>
      <c r="X99" s="77"/>
      <c r="Y99" s="123" t="str">
        <f t="shared" si="17"/>
        <v/>
      </c>
      <c r="Z99" s="80"/>
      <c r="AA99" s="31"/>
    </row>
    <row r="100" spans="1:27" s="29" customFormat="1" ht="21" customHeight="1" thickBot="1" x14ac:dyDescent="0.25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2"/>
      <c r="N100" s="81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1:27" s="31" customFormat="1" ht="21" customHeight="1" thickBot="1" x14ac:dyDescent="0.25"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7" s="29" customFormat="1" ht="21" customHeight="1" x14ac:dyDescent="0.2">
      <c r="A102" s="437" t="s">
        <v>45</v>
      </c>
      <c r="B102" s="438"/>
      <c r="C102" s="438"/>
      <c r="D102" s="438"/>
      <c r="E102" s="438"/>
      <c r="F102" s="438"/>
      <c r="G102" s="438"/>
      <c r="H102" s="438"/>
      <c r="I102" s="438"/>
      <c r="J102" s="438"/>
      <c r="K102" s="438"/>
      <c r="L102" s="439"/>
      <c r="M102" s="28"/>
      <c r="N102" s="67"/>
      <c r="O102" s="440" t="s">
        <v>47</v>
      </c>
      <c r="P102" s="441"/>
      <c r="Q102" s="441"/>
      <c r="R102" s="442"/>
      <c r="S102" s="68"/>
      <c r="T102" s="440" t="s">
        <v>48</v>
      </c>
      <c r="U102" s="441"/>
      <c r="V102" s="441"/>
      <c r="W102" s="441"/>
      <c r="X102" s="441"/>
      <c r="Y102" s="442"/>
      <c r="Z102" s="69"/>
      <c r="AA102" s="28"/>
    </row>
    <row r="103" spans="1:27" s="29" customFormat="1" ht="21" customHeight="1" x14ac:dyDescent="0.2">
      <c r="A103" s="30"/>
      <c r="B103" s="31"/>
      <c r="C103" s="443" t="s">
        <v>99</v>
      </c>
      <c r="D103" s="443"/>
      <c r="E103" s="443"/>
      <c r="F103" s="443"/>
      <c r="G103" s="32" t="str">
        <f>$J$1</f>
        <v>March</v>
      </c>
      <c r="H103" s="431">
        <f>$K$1</f>
        <v>2021</v>
      </c>
      <c r="I103" s="431"/>
      <c r="J103" s="31"/>
      <c r="K103" s="33"/>
      <c r="L103" s="34"/>
      <c r="M103" s="33"/>
      <c r="N103" s="70"/>
      <c r="O103" s="71" t="s">
        <v>58</v>
      </c>
      <c r="P103" s="71" t="s">
        <v>7</v>
      </c>
      <c r="Q103" s="71" t="s">
        <v>6</v>
      </c>
      <c r="R103" s="71" t="s">
        <v>59</v>
      </c>
      <c r="S103" s="72"/>
      <c r="T103" s="71" t="s">
        <v>58</v>
      </c>
      <c r="U103" s="71" t="s">
        <v>60</v>
      </c>
      <c r="V103" s="71" t="s">
        <v>23</v>
      </c>
      <c r="W103" s="71" t="s">
        <v>22</v>
      </c>
      <c r="X103" s="71" t="s">
        <v>24</v>
      </c>
      <c r="Y103" s="71" t="s">
        <v>64</v>
      </c>
      <c r="Z103" s="73"/>
      <c r="AA103" s="33"/>
    </row>
    <row r="104" spans="1:27" s="29" customFormat="1" ht="21" customHeight="1" x14ac:dyDescent="0.2">
      <c r="A104" s="30"/>
      <c r="B104" s="31"/>
      <c r="C104" s="31"/>
      <c r="D104" s="36"/>
      <c r="E104" s="36"/>
      <c r="F104" s="36"/>
      <c r="G104" s="36"/>
      <c r="H104" s="36"/>
      <c r="I104" s="31"/>
      <c r="J104" s="37" t="s">
        <v>1</v>
      </c>
      <c r="K104" s="38">
        <v>15000</v>
      </c>
      <c r="L104" s="39"/>
      <c r="M104" s="31"/>
      <c r="N104" s="74"/>
      <c r="O104" s="75" t="s">
        <v>50</v>
      </c>
      <c r="P104" s="75"/>
      <c r="Q104" s="75"/>
      <c r="R104" s="75"/>
      <c r="S104" s="76"/>
      <c r="T104" s="75" t="s">
        <v>50</v>
      </c>
      <c r="U104" s="77"/>
      <c r="V104" s="77"/>
      <c r="W104" s="77">
        <f>V104+U104</f>
        <v>0</v>
      </c>
      <c r="X104" s="77"/>
      <c r="Y104" s="77">
        <f>W104-X104</f>
        <v>0</v>
      </c>
      <c r="Z104" s="73"/>
      <c r="AA104" s="31"/>
    </row>
    <row r="105" spans="1:27" s="29" customFormat="1" ht="21" customHeight="1" x14ac:dyDescent="0.2">
      <c r="A105" s="30"/>
      <c r="B105" s="31" t="s">
        <v>0</v>
      </c>
      <c r="C105" s="41" t="s">
        <v>8</v>
      </c>
      <c r="D105" s="31"/>
      <c r="E105" s="31"/>
      <c r="F105" s="31"/>
      <c r="G105" s="31"/>
      <c r="H105" s="42"/>
      <c r="I105" s="36"/>
      <c r="J105" s="31"/>
      <c r="K105" s="31"/>
      <c r="L105" s="43"/>
      <c r="M105" s="28"/>
      <c r="N105" s="78"/>
      <c r="O105" s="75" t="s">
        <v>76</v>
      </c>
      <c r="P105" s="75"/>
      <c r="Q105" s="75"/>
      <c r="R105" s="75"/>
      <c r="S105" s="79"/>
      <c r="T105" s="75" t="s">
        <v>76</v>
      </c>
      <c r="U105" s="123" t="str">
        <f>IF($J$1="February",Y104,"")</f>
        <v/>
      </c>
      <c r="V105" s="77"/>
      <c r="W105" s="123" t="str">
        <f>IF(U105="","",U105+V105)</f>
        <v/>
      </c>
      <c r="X105" s="77"/>
      <c r="Y105" s="123" t="str">
        <f>IF(W105="","",W105-X105)</f>
        <v/>
      </c>
      <c r="Z105" s="80"/>
      <c r="AA105" s="28"/>
    </row>
    <row r="106" spans="1:27" s="29" customFormat="1" ht="21" customHeight="1" x14ac:dyDescent="0.2">
      <c r="A106" s="30"/>
      <c r="B106" s="45" t="s">
        <v>46</v>
      </c>
      <c r="C106" s="46"/>
      <c r="D106" s="31"/>
      <c r="E106" s="31"/>
      <c r="F106" s="432" t="s">
        <v>48</v>
      </c>
      <c r="G106" s="432"/>
      <c r="H106" s="31"/>
      <c r="I106" s="432" t="s">
        <v>49</v>
      </c>
      <c r="J106" s="432"/>
      <c r="K106" s="432"/>
      <c r="L106" s="47"/>
      <c r="M106" s="31"/>
      <c r="N106" s="74"/>
      <c r="O106" s="75" t="s">
        <v>51</v>
      </c>
      <c r="P106" s="75"/>
      <c r="Q106" s="75"/>
      <c r="R106" s="75"/>
      <c r="S106" s="79"/>
      <c r="T106" s="75" t="s">
        <v>51</v>
      </c>
      <c r="U106" s="123" t="str">
        <f>IF($J$1="March",Y105,"")</f>
        <v/>
      </c>
      <c r="V106" s="77"/>
      <c r="W106" s="123" t="str">
        <f t="shared" ref="W106:W115" si="18">IF(U106="","",U106+V106)</f>
        <v/>
      </c>
      <c r="X106" s="77"/>
      <c r="Y106" s="123" t="str">
        <f t="shared" ref="Y106:Y115" si="19">IF(W106="","",W106-X106)</f>
        <v/>
      </c>
      <c r="Z106" s="80"/>
      <c r="AA106" s="31"/>
    </row>
    <row r="107" spans="1:27" s="29" customFormat="1" ht="21" customHeight="1" x14ac:dyDescent="0.2">
      <c r="A107" s="30"/>
      <c r="B107" s="31"/>
      <c r="C107" s="31"/>
      <c r="D107" s="31"/>
      <c r="E107" s="31"/>
      <c r="F107" s="31"/>
      <c r="G107" s="31"/>
      <c r="H107" s="48"/>
      <c r="L107" s="35"/>
      <c r="M107" s="31"/>
      <c r="N107" s="74"/>
      <c r="O107" s="75" t="s">
        <v>52</v>
      </c>
      <c r="P107" s="75"/>
      <c r="Q107" s="75"/>
      <c r="R107" s="75" t="str">
        <f t="shared" ref="R107:R115" si="20">IF(Q107="","",R106-Q107)</f>
        <v/>
      </c>
      <c r="S107" s="79"/>
      <c r="T107" s="75" t="s">
        <v>52</v>
      </c>
      <c r="U107" s="123" t="str">
        <f>IF($J$1="April",Y106,"")</f>
        <v/>
      </c>
      <c r="V107" s="77"/>
      <c r="W107" s="123" t="str">
        <f t="shared" si="18"/>
        <v/>
      </c>
      <c r="X107" s="77"/>
      <c r="Y107" s="123" t="str">
        <f t="shared" si="19"/>
        <v/>
      </c>
      <c r="Z107" s="80"/>
      <c r="AA107" s="31"/>
    </row>
    <row r="108" spans="1:27" s="29" customFormat="1" ht="21" customHeight="1" x14ac:dyDescent="0.2">
      <c r="A108" s="30"/>
      <c r="B108" s="433" t="s">
        <v>47</v>
      </c>
      <c r="C108" s="434"/>
      <c r="D108" s="31"/>
      <c r="E108" s="31"/>
      <c r="F108" s="49" t="s">
        <v>69</v>
      </c>
      <c r="G108" s="44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48"/>
      <c r="I108" s="50">
        <f>IF(C112&gt;=C111,$K$2,C110-C111+C112)</f>
        <v>31</v>
      </c>
      <c r="J108" s="51" t="s">
        <v>66</v>
      </c>
      <c r="K108" s="52">
        <f>K104/$K$2*I108</f>
        <v>15000</v>
      </c>
      <c r="L108" s="53"/>
      <c r="M108" s="31"/>
      <c r="N108" s="74"/>
      <c r="O108" s="75" t="s">
        <v>53</v>
      </c>
      <c r="P108" s="75"/>
      <c r="Q108" s="75"/>
      <c r="R108" s="75" t="str">
        <f t="shared" si="20"/>
        <v/>
      </c>
      <c r="S108" s="79"/>
      <c r="T108" s="75" t="s">
        <v>53</v>
      </c>
      <c r="U108" s="123" t="str">
        <f>IF($J$1="May",Y107,"")</f>
        <v/>
      </c>
      <c r="V108" s="77"/>
      <c r="W108" s="123" t="str">
        <f t="shared" si="18"/>
        <v/>
      </c>
      <c r="X108" s="77"/>
      <c r="Y108" s="123" t="str">
        <f t="shared" si="19"/>
        <v/>
      </c>
      <c r="Z108" s="80"/>
      <c r="AA108" s="31"/>
    </row>
    <row r="109" spans="1:27" s="29" customFormat="1" ht="21" customHeight="1" x14ac:dyDescent="0.2">
      <c r="A109" s="30"/>
      <c r="B109" s="40"/>
      <c r="C109" s="40"/>
      <c r="D109" s="31"/>
      <c r="E109" s="31"/>
      <c r="F109" s="49" t="s">
        <v>23</v>
      </c>
      <c r="G109" s="44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48"/>
      <c r="I109" s="50"/>
      <c r="J109" s="51" t="s">
        <v>67</v>
      </c>
      <c r="K109" s="54">
        <f>K104/$K$2/8*I109</f>
        <v>0</v>
      </c>
      <c r="L109" s="55"/>
      <c r="M109" s="31"/>
      <c r="N109" s="74"/>
      <c r="O109" s="75" t="s">
        <v>54</v>
      </c>
      <c r="P109" s="75"/>
      <c r="Q109" s="75"/>
      <c r="R109" s="75" t="str">
        <f t="shared" si="20"/>
        <v/>
      </c>
      <c r="S109" s="79"/>
      <c r="T109" s="75" t="s">
        <v>54</v>
      </c>
      <c r="U109" s="123" t="str">
        <f>IF($J$1="June",Y108,"")</f>
        <v/>
      </c>
      <c r="V109" s="77"/>
      <c r="W109" s="123" t="str">
        <f t="shared" si="18"/>
        <v/>
      </c>
      <c r="X109" s="77"/>
      <c r="Y109" s="123" t="str">
        <f t="shared" si="19"/>
        <v/>
      </c>
      <c r="Z109" s="80"/>
      <c r="AA109" s="31"/>
    </row>
    <row r="110" spans="1:27" s="29" customFormat="1" ht="21" customHeight="1" x14ac:dyDescent="0.2">
      <c r="A110" s="30"/>
      <c r="B110" s="49" t="s">
        <v>7</v>
      </c>
      <c r="C110" s="40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31"/>
      <c r="E110" s="31"/>
      <c r="F110" s="49" t="s">
        <v>70</v>
      </c>
      <c r="G110" s="44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48"/>
      <c r="I110" s="444" t="s">
        <v>74</v>
      </c>
      <c r="J110" s="445"/>
      <c r="K110" s="54">
        <f>K108+K109</f>
        <v>15000</v>
      </c>
      <c r="L110" s="55"/>
      <c r="M110" s="31"/>
      <c r="N110" s="74"/>
      <c r="O110" s="75" t="s">
        <v>55</v>
      </c>
      <c r="P110" s="75"/>
      <c r="Q110" s="75"/>
      <c r="R110" s="75" t="str">
        <f t="shared" si="20"/>
        <v/>
      </c>
      <c r="S110" s="79"/>
      <c r="T110" s="75" t="s">
        <v>55</v>
      </c>
      <c r="U110" s="123" t="str">
        <f>IF($J$1="July",Y109,"")</f>
        <v/>
      </c>
      <c r="V110" s="77"/>
      <c r="W110" s="123" t="str">
        <f t="shared" si="18"/>
        <v/>
      </c>
      <c r="X110" s="77"/>
      <c r="Y110" s="123" t="str">
        <f t="shared" si="19"/>
        <v/>
      </c>
      <c r="Z110" s="80"/>
      <c r="AA110" s="31"/>
    </row>
    <row r="111" spans="1:27" s="29" customFormat="1" ht="21" customHeight="1" x14ac:dyDescent="0.2">
      <c r="A111" s="30"/>
      <c r="B111" s="49" t="s">
        <v>6</v>
      </c>
      <c r="C111" s="40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31"/>
      <c r="E111" s="31"/>
      <c r="F111" s="49" t="s">
        <v>24</v>
      </c>
      <c r="G111" s="44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48"/>
      <c r="I111" s="444" t="s">
        <v>75</v>
      </c>
      <c r="J111" s="445"/>
      <c r="K111" s="44">
        <f>G111</f>
        <v>0</v>
      </c>
      <c r="L111" s="56"/>
      <c r="M111" s="31"/>
      <c r="N111" s="74"/>
      <c r="O111" s="75" t="s">
        <v>56</v>
      </c>
      <c r="P111" s="75"/>
      <c r="Q111" s="75"/>
      <c r="R111" s="75" t="str">
        <f t="shared" si="20"/>
        <v/>
      </c>
      <c r="S111" s="79"/>
      <c r="T111" s="75" t="s">
        <v>56</v>
      </c>
      <c r="U111" s="123" t="str">
        <f>IF($J$1="August",Y110,"")</f>
        <v/>
      </c>
      <c r="V111" s="77"/>
      <c r="W111" s="123" t="str">
        <f t="shared" si="18"/>
        <v/>
      </c>
      <c r="X111" s="77"/>
      <c r="Y111" s="123" t="str">
        <f t="shared" si="19"/>
        <v/>
      </c>
      <c r="Z111" s="80"/>
      <c r="AA111" s="31"/>
    </row>
    <row r="112" spans="1:27" s="29" customFormat="1" ht="21" customHeight="1" x14ac:dyDescent="0.2">
      <c r="A112" s="30"/>
      <c r="B112" s="57" t="s">
        <v>73</v>
      </c>
      <c r="C112" s="40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31"/>
      <c r="E112" s="31"/>
      <c r="F112" s="49" t="s">
        <v>72</v>
      </c>
      <c r="G112" s="44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31"/>
      <c r="I112" s="435" t="s">
        <v>68</v>
      </c>
      <c r="J112" s="436"/>
      <c r="K112" s="58"/>
      <c r="L112" s="59"/>
      <c r="M112" s="31"/>
      <c r="N112" s="74"/>
      <c r="O112" s="75" t="s">
        <v>61</v>
      </c>
      <c r="P112" s="75"/>
      <c r="Q112" s="75"/>
      <c r="R112" s="75" t="str">
        <f t="shared" si="20"/>
        <v/>
      </c>
      <c r="S112" s="79"/>
      <c r="T112" s="75" t="s">
        <v>61</v>
      </c>
      <c r="U112" s="123" t="str">
        <f>IF($J$1="September",Y111,"")</f>
        <v/>
      </c>
      <c r="V112" s="77"/>
      <c r="W112" s="123" t="str">
        <f t="shared" si="18"/>
        <v/>
      </c>
      <c r="X112" s="77"/>
      <c r="Y112" s="123" t="str">
        <f t="shared" si="19"/>
        <v/>
      </c>
      <c r="Z112" s="80"/>
      <c r="AA112" s="31"/>
    </row>
    <row r="113" spans="1:27" s="29" customFormat="1" ht="21" customHeight="1" x14ac:dyDescent="0.2">
      <c r="A113" s="3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7"/>
      <c r="M113" s="31"/>
      <c r="N113" s="74"/>
      <c r="O113" s="75" t="s">
        <v>57</v>
      </c>
      <c r="P113" s="75"/>
      <c r="Q113" s="75"/>
      <c r="R113" s="75" t="str">
        <f t="shared" si="20"/>
        <v/>
      </c>
      <c r="S113" s="79"/>
      <c r="T113" s="75" t="s">
        <v>57</v>
      </c>
      <c r="U113" s="123" t="str">
        <f>IF($J$1="October",Y112,"")</f>
        <v/>
      </c>
      <c r="V113" s="77"/>
      <c r="W113" s="123" t="str">
        <f t="shared" si="18"/>
        <v/>
      </c>
      <c r="X113" s="77"/>
      <c r="Y113" s="123" t="str">
        <f t="shared" si="19"/>
        <v/>
      </c>
      <c r="Z113" s="80"/>
      <c r="AA113" s="31"/>
    </row>
    <row r="114" spans="1:27" s="29" customFormat="1" ht="21" customHeight="1" x14ac:dyDescent="0.2">
      <c r="A114" s="30"/>
      <c r="B114" s="446" t="s">
        <v>101</v>
      </c>
      <c r="C114" s="446"/>
      <c r="D114" s="446"/>
      <c r="E114" s="446"/>
      <c r="F114" s="446"/>
      <c r="G114" s="446"/>
      <c r="H114" s="446"/>
      <c r="I114" s="446"/>
      <c r="J114" s="446"/>
      <c r="K114" s="446"/>
      <c r="L114" s="47"/>
      <c r="M114" s="31"/>
      <c r="N114" s="74"/>
      <c r="O114" s="75" t="s">
        <v>62</v>
      </c>
      <c r="P114" s="75"/>
      <c r="Q114" s="75"/>
      <c r="R114" s="75" t="str">
        <f t="shared" si="20"/>
        <v/>
      </c>
      <c r="S114" s="79"/>
      <c r="T114" s="75" t="s">
        <v>62</v>
      </c>
      <c r="U114" s="123" t="str">
        <f>IF($J$1="November",Y113,"")</f>
        <v/>
      </c>
      <c r="V114" s="77"/>
      <c r="W114" s="123" t="str">
        <f t="shared" si="18"/>
        <v/>
      </c>
      <c r="X114" s="77"/>
      <c r="Y114" s="123" t="str">
        <f t="shared" si="19"/>
        <v/>
      </c>
      <c r="Z114" s="80"/>
      <c r="AA114" s="31"/>
    </row>
    <row r="115" spans="1:27" s="29" customFormat="1" ht="21" customHeight="1" x14ac:dyDescent="0.2">
      <c r="A115" s="30"/>
      <c r="B115" s="446"/>
      <c r="C115" s="446"/>
      <c r="D115" s="446"/>
      <c r="E115" s="446"/>
      <c r="F115" s="446"/>
      <c r="G115" s="446"/>
      <c r="H115" s="446"/>
      <c r="I115" s="446"/>
      <c r="J115" s="446"/>
      <c r="K115" s="446"/>
      <c r="L115" s="47"/>
      <c r="M115" s="31"/>
      <c r="N115" s="74"/>
      <c r="O115" s="75" t="s">
        <v>63</v>
      </c>
      <c r="P115" s="75"/>
      <c r="Q115" s="75"/>
      <c r="R115" s="75" t="str">
        <f t="shared" si="20"/>
        <v/>
      </c>
      <c r="S115" s="79"/>
      <c r="T115" s="75" t="s">
        <v>63</v>
      </c>
      <c r="U115" s="123" t="str">
        <f>IF($J$1="December",Y114,"")</f>
        <v/>
      </c>
      <c r="V115" s="77"/>
      <c r="W115" s="123" t="str">
        <f t="shared" si="18"/>
        <v/>
      </c>
      <c r="X115" s="77"/>
      <c r="Y115" s="123" t="str">
        <f t="shared" si="19"/>
        <v/>
      </c>
      <c r="Z115" s="80"/>
      <c r="AA115" s="31"/>
    </row>
    <row r="116" spans="1:27" s="29" customFormat="1" ht="21" customHeight="1" thickBot="1" x14ac:dyDescent="0.25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2"/>
      <c r="N116" s="81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3"/>
    </row>
    <row r="117" spans="1:27" s="31" customFormat="1" ht="21" customHeight="1" x14ac:dyDescent="0.2"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7" s="31" customFormat="1" ht="21" customHeight="1" thickBot="1" x14ac:dyDescent="0.25"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7" s="29" customFormat="1" ht="21" customHeight="1" x14ac:dyDescent="0.2">
      <c r="A119" s="481" t="s">
        <v>45</v>
      </c>
      <c r="B119" s="482"/>
      <c r="C119" s="482"/>
      <c r="D119" s="482"/>
      <c r="E119" s="482"/>
      <c r="F119" s="482"/>
      <c r="G119" s="482"/>
      <c r="H119" s="482"/>
      <c r="I119" s="482"/>
      <c r="J119" s="482"/>
      <c r="K119" s="482"/>
      <c r="L119" s="483"/>
      <c r="M119" s="28"/>
      <c r="N119" s="67"/>
      <c r="O119" s="440" t="s">
        <v>47</v>
      </c>
      <c r="P119" s="441"/>
      <c r="Q119" s="441"/>
      <c r="R119" s="442"/>
      <c r="S119" s="68"/>
      <c r="T119" s="440" t="s">
        <v>48</v>
      </c>
      <c r="U119" s="441"/>
      <c r="V119" s="441"/>
      <c r="W119" s="441"/>
      <c r="X119" s="441"/>
      <c r="Y119" s="442"/>
      <c r="Z119" s="69"/>
      <c r="AA119" s="28"/>
    </row>
    <row r="120" spans="1:27" s="29" customFormat="1" ht="21" customHeight="1" x14ac:dyDescent="0.2">
      <c r="A120" s="30"/>
      <c r="B120" s="31"/>
      <c r="C120" s="443" t="s">
        <v>99</v>
      </c>
      <c r="D120" s="443"/>
      <c r="E120" s="443"/>
      <c r="F120" s="443"/>
      <c r="G120" s="32" t="str">
        <f>$J$1</f>
        <v>March</v>
      </c>
      <c r="H120" s="431">
        <f>$K$1</f>
        <v>2021</v>
      </c>
      <c r="I120" s="431"/>
      <c r="J120" s="31"/>
      <c r="K120" s="33"/>
      <c r="L120" s="34"/>
      <c r="M120" s="33"/>
      <c r="N120" s="70"/>
      <c r="O120" s="71" t="s">
        <v>58</v>
      </c>
      <c r="P120" s="71" t="s">
        <v>7</v>
      </c>
      <c r="Q120" s="71" t="s">
        <v>6</v>
      </c>
      <c r="R120" s="71" t="s">
        <v>59</v>
      </c>
      <c r="S120" s="72"/>
      <c r="T120" s="71" t="s">
        <v>58</v>
      </c>
      <c r="U120" s="71" t="s">
        <v>60</v>
      </c>
      <c r="V120" s="71" t="s">
        <v>23</v>
      </c>
      <c r="W120" s="71" t="s">
        <v>22</v>
      </c>
      <c r="X120" s="71" t="s">
        <v>24</v>
      </c>
      <c r="Y120" s="71" t="s">
        <v>64</v>
      </c>
      <c r="Z120" s="73"/>
      <c r="AA120" s="33"/>
    </row>
    <row r="121" spans="1:27" s="29" customFormat="1" ht="21" customHeight="1" x14ac:dyDescent="0.2">
      <c r="A121" s="30"/>
      <c r="B121" s="31"/>
      <c r="C121" s="31"/>
      <c r="D121" s="36"/>
      <c r="E121" s="36"/>
      <c r="F121" s="36"/>
      <c r="G121" s="36"/>
      <c r="H121" s="36"/>
      <c r="I121" s="31"/>
      <c r="J121" s="37" t="s">
        <v>1</v>
      </c>
      <c r="K121" s="38">
        <f>14500+1500</f>
        <v>16000</v>
      </c>
      <c r="L121" s="39"/>
      <c r="M121" s="31"/>
      <c r="N121" s="74"/>
      <c r="O121" s="75" t="s">
        <v>50</v>
      </c>
      <c r="P121" s="75"/>
      <c r="Q121" s="75"/>
      <c r="R121" s="75"/>
      <c r="S121" s="76"/>
      <c r="T121" s="75" t="s">
        <v>50</v>
      </c>
      <c r="U121" s="77">
        <v>15000</v>
      </c>
      <c r="V121" s="77"/>
      <c r="W121" s="77">
        <f>V121+U121</f>
        <v>15000</v>
      </c>
      <c r="X121" s="77">
        <v>1000</v>
      </c>
      <c r="Y121" s="77">
        <f>W121-X121</f>
        <v>14000</v>
      </c>
      <c r="Z121" s="73"/>
      <c r="AA121" s="31"/>
    </row>
    <row r="122" spans="1:27" s="29" customFormat="1" ht="21" customHeight="1" x14ac:dyDescent="0.2">
      <c r="A122" s="30"/>
      <c r="B122" s="31" t="s">
        <v>0</v>
      </c>
      <c r="C122" s="41" t="s">
        <v>228</v>
      </c>
      <c r="D122" s="31"/>
      <c r="E122" s="31"/>
      <c r="F122" s="31"/>
      <c r="G122" s="31"/>
      <c r="H122" s="42"/>
      <c r="I122" s="36"/>
      <c r="J122" s="31"/>
      <c r="K122" s="31"/>
      <c r="L122" s="43"/>
      <c r="M122" s="28"/>
      <c r="N122" s="78"/>
      <c r="O122" s="75" t="s">
        <v>76</v>
      </c>
      <c r="P122" s="75"/>
      <c r="Q122" s="75"/>
      <c r="R122" s="75"/>
      <c r="S122" s="79"/>
      <c r="T122" s="75" t="s">
        <v>76</v>
      </c>
      <c r="U122" s="123">
        <f>Y121</f>
        <v>14000</v>
      </c>
      <c r="V122" s="77"/>
      <c r="W122" s="77">
        <f>V122+U122</f>
        <v>14000</v>
      </c>
      <c r="X122" s="77">
        <v>1000</v>
      </c>
      <c r="Y122" s="123">
        <f>IF(W122="","",W122-X122)</f>
        <v>13000</v>
      </c>
      <c r="Z122" s="80"/>
      <c r="AA122" s="28"/>
    </row>
    <row r="123" spans="1:27" s="29" customFormat="1" ht="21" customHeight="1" x14ac:dyDescent="0.2">
      <c r="A123" s="30"/>
      <c r="B123" s="45" t="s">
        <v>46</v>
      </c>
      <c r="C123" s="46"/>
      <c r="D123" s="31"/>
      <c r="E123" s="31"/>
      <c r="F123" s="432" t="s">
        <v>48</v>
      </c>
      <c r="G123" s="432"/>
      <c r="H123" s="31"/>
      <c r="I123" s="432" t="s">
        <v>49</v>
      </c>
      <c r="J123" s="432"/>
      <c r="K123" s="432"/>
      <c r="L123" s="47"/>
      <c r="M123" s="31"/>
      <c r="N123" s="74"/>
      <c r="O123" s="75" t="s">
        <v>51</v>
      </c>
      <c r="P123" s="75"/>
      <c r="Q123" s="75"/>
      <c r="R123" s="75" t="str">
        <f t="shared" ref="R123:R132" si="21">IF(Q123="","",R122-Q123)</f>
        <v/>
      </c>
      <c r="S123" s="79"/>
      <c r="T123" s="75" t="s">
        <v>51</v>
      </c>
      <c r="U123" s="123">
        <f>Y122</f>
        <v>13000</v>
      </c>
      <c r="V123" s="77"/>
      <c r="W123" s="77">
        <f>V123+U123</f>
        <v>13000</v>
      </c>
      <c r="X123" s="77">
        <v>1000</v>
      </c>
      <c r="Y123" s="123">
        <f t="shared" ref="Y123:Y132" si="22">IF(W123="","",W123-X123)</f>
        <v>12000</v>
      </c>
      <c r="Z123" s="80"/>
      <c r="AA123" s="31"/>
    </row>
    <row r="124" spans="1:27" s="29" customFormat="1" ht="21" customHeight="1" x14ac:dyDescent="0.2">
      <c r="A124" s="30"/>
      <c r="B124" s="31"/>
      <c r="C124" s="31"/>
      <c r="D124" s="31"/>
      <c r="E124" s="31"/>
      <c r="F124" s="31"/>
      <c r="G124" s="31"/>
      <c r="H124" s="48"/>
      <c r="L124" s="35"/>
      <c r="M124" s="31"/>
      <c r="N124" s="74"/>
      <c r="O124" s="75" t="s">
        <v>52</v>
      </c>
      <c r="P124" s="75"/>
      <c r="Q124" s="75"/>
      <c r="R124" s="75" t="str">
        <f t="shared" si="21"/>
        <v/>
      </c>
      <c r="S124" s="79"/>
      <c r="T124" s="75" t="s">
        <v>52</v>
      </c>
      <c r="U124" s="123"/>
      <c r="V124" s="77"/>
      <c r="W124" s="123" t="str">
        <f t="shared" ref="W124:W132" si="23">IF(U124="","",U124+V124)</f>
        <v/>
      </c>
      <c r="X124" s="77"/>
      <c r="Y124" s="123" t="str">
        <f t="shared" si="22"/>
        <v/>
      </c>
      <c r="Z124" s="80"/>
      <c r="AA124" s="31"/>
    </row>
    <row r="125" spans="1:27" s="29" customFormat="1" ht="21" customHeight="1" x14ac:dyDescent="0.2">
      <c r="A125" s="30"/>
      <c r="B125" s="433" t="s">
        <v>47</v>
      </c>
      <c r="C125" s="434"/>
      <c r="D125" s="31"/>
      <c r="E125" s="31"/>
      <c r="F125" s="49" t="s">
        <v>69</v>
      </c>
      <c r="G125" s="44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13000</v>
      </c>
      <c r="H125" s="48"/>
      <c r="I125" s="50">
        <f>IF(C129&gt;=C128,$K$2,C127+C129)</f>
        <v>31</v>
      </c>
      <c r="J125" s="51" t="s">
        <v>66</v>
      </c>
      <c r="K125" s="52">
        <f>K121/$K$2*I125</f>
        <v>16000</v>
      </c>
      <c r="L125" s="53"/>
      <c r="M125" s="31"/>
      <c r="N125" s="74"/>
      <c r="O125" s="75" t="s">
        <v>53</v>
      </c>
      <c r="P125" s="75"/>
      <c r="Q125" s="75"/>
      <c r="R125" s="75" t="str">
        <f t="shared" si="21"/>
        <v/>
      </c>
      <c r="S125" s="79"/>
      <c r="T125" s="75" t="s">
        <v>53</v>
      </c>
      <c r="U125" s="123" t="str">
        <f t="shared" ref="U125:U129" si="24">Y124</f>
        <v/>
      </c>
      <c r="V125" s="77"/>
      <c r="W125" s="123" t="str">
        <f t="shared" si="23"/>
        <v/>
      </c>
      <c r="X125" s="77"/>
      <c r="Y125" s="123" t="str">
        <f t="shared" si="22"/>
        <v/>
      </c>
      <c r="Z125" s="80"/>
      <c r="AA125" s="31"/>
    </row>
    <row r="126" spans="1:27" s="29" customFormat="1" ht="21" customHeight="1" x14ac:dyDescent="0.2">
      <c r="A126" s="30"/>
      <c r="B126" s="40"/>
      <c r="C126" s="40"/>
      <c r="D126" s="31"/>
      <c r="E126" s="31"/>
      <c r="F126" s="49" t="s">
        <v>23</v>
      </c>
      <c r="G126" s="44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48"/>
      <c r="I126" s="50"/>
      <c r="J126" s="51" t="s">
        <v>67</v>
      </c>
      <c r="K126" s="54">
        <f>K121/$K$2/8*I126</f>
        <v>0</v>
      </c>
      <c r="L126" s="55"/>
      <c r="M126" s="31"/>
      <c r="N126" s="74"/>
      <c r="O126" s="75" t="s">
        <v>54</v>
      </c>
      <c r="P126" s="75"/>
      <c r="Q126" s="75"/>
      <c r="R126" s="75">
        <v>0</v>
      </c>
      <c r="S126" s="79"/>
      <c r="T126" s="75" t="s">
        <v>54</v>
      </c>
      <c r="U126" s="123" t="str">
        <f t="shared" si="24"/>
        <v/>
      </c>
      <c r="V126" s="77"/>
      <c r="W126" s="123" t="str">
        <f t="shared" si="23"/>
        <v/>
      </c>
      <c r="X126" s="77"/>
      <c r="Y126" s="123" t="str">
        <f t="shared" si="22"/>
        <v/>
      </c>
      <c r="Z126" s="80"/>
      <c r="AA126" s="31"/>
    </row>
    <row r="127" spans="1:27" s="29" customFormat="1" ht="21" customHeight="1" x14ac:dyDescent="0.2">
      <c r="A127" s="30"/>
      <c r="B127" s="49" t="s">
        <v>7</v>
      </c>
      <c r="C127" s="40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31"/>
      <c r="E127" s="31"/>
      <c r="F127" s="49" t="s">
        <v>70</v>
      </c>
      <c r="G127" s="44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13000</v>
      </c>
      <c r="H127" s="48"/>
      <c r="I127" s="444" t="s">
        <v>74</v>
      </c>
      <c r="J127" s="445"/>
      <c r="K127" s="54">
        <f>K125+K126</f>
        <v>16000</v>
      </c>
      <c r="L127" s="55"/>
      <c r="M127" s="31"/>
      <c r="N127" s="74"/>
      <c r="O127" s="75" t="s">
        <v>55</v>
      </c>
      <c r="P127" s="75"/>
      <c r="Q127" s="75"/>
      <c r="R127" s="75" t="str">
        <f t="shared" si="21"/>
        <v/>
      </c>
      <c r="S127" s="79"/>
      <c r="T127" s="75" t="s">
        <v>55</v>
      </c>
      <c r="U127" s="123" t="str">
        <f>Y126</f>
        <v/>
      </c>
      <c r="V127" s="77"/>
      <c r="W127" s="123" t="str">
        <f t="shared" si="23"/>
        <v/>
      </c>
      <c r="X127" s="77"/>
      <c r="Y127" s="123" t="str">
        <f t="shared" si="22"/>
        <v/>
      </c>
      <c r="Z127" s="80"/>
      <c r="AA127" s="31"/>
    </row>
    <row r="128" spans="1:27" s="29" customFormat="1" ht="21" customHeight="1" x14ac:dyDescent="0.2">
      <c r="A128" s="30"/>
      <c r="B128" s="49" t="s">
        <v>6</v>
      </c>
      <c r="C128" s="40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31"/>
      <c r="E128" s="31"/>
      <c r="F128" s="49" t="s">
        <v>24</v>
      </c>
      <c r="G128" s="44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48"/>
      <c r="I128" s="444" t="s">
        <v>75</v>
      </c>
      <c r="J128" s="445"/>
      <c r="K128" s="44">
        <f>G128</f>
        <v>1000</v>
      </c>
      <c r="L128" s="56"/>
      <c r="M128" s="31"/>
      <c r="N128" s="74"/>
      <c r="O128" s="75" t="s">
        <v>56</v>
      </c>
      <c r="P128" s="75"/>
      <c r="Q128" s="75"/>
      <c r="R128" s="75" t="str">
        <f t="shared" si="21"/>
        <v/>
      </c>
      <c r="S128" s="79"/>
      <c r="T128" s="75" t="s">
        <v>56</v>
      </c>
      <c r="U128" s="123" t="str">
        <f>Y127</f>
        <v/>
      </c>
      <c r="V128" s="77"/>
      <c r="W128" s="123" t="str">
        <f t="shared" si="23"/>
        <v/>
      </c>
      <c r="X128" s="77"/>
      <c r="Y128" s="123" t="str">
        <f t="shared" si="22"/>
        <v/>
      </c>
      <c r="Z128" s="80"/>
      <c r="AA128" s="31"/>
    </row>
    <row r="129" spans="1:27" s="29" customFormat="1" ht="21" customHeight="1" x14ac:dyDescent="0.2">
      <c r="A129" s="30"/>
      <c r="B129" s="57" t="s">
        <v>73</v>
      </c>
      <c r="C129" s="40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31"/>
      <c r="E129" s="31"/>
      <c r="F129" s="49" t="s">
        <v>72</v>
      </c>
      <c r="G129" s="44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12000</v>
      </c>
      <c r="H129" s="31"/>
      <c r="I129" s="435" t="s">
        <v>68</v>
      </c>
      <c r="J129" s="436"/>
      <c r="K129" s="58">
        <f>K127-K128</f>
        <v>15000</v>
      </c>
      <c r="L129" s="59"/>
      <c r="M129" s="31"/>
      <c r="N129" s="74"/>
      <c r="O129" s="75" t="s">
        <v>61</v>
      </c>
      <c r="P129" s="75"/>
      <c r="Q129" s="75"/>
      <c r="R129" s="75" t="str">
        <f t="shared" si="21"/>
        <v/>
      </c>
      <c r="S129" s="79"/>
      <c r="T129" s="75" t="s">
        <v>61</v>
      </c>
      <c r="U129" s="123" t="str">
        <f t="shared" si="24"/>
        <v/>
      </c>
      <c r="V129" s="77"/>
      <c r="W129" s="123" t="str">
        <f t="shared" si="23"/>
        <v/>
      </c>
      <c r="X129" s="77"/>
      <c r="Y129" s="123" t="str">
        <f t="shared" si="22"/>
        <v/>
      </c>
      <c r="Z129" s="80"/>
      <c r="AA129" s="31"/>
    </row>
    <row r="130" spans="1:27" s="29" customFormat="1" ht="21" customHeight="1" x14ac:dyDescent="0.2">
      <c r="A130" s="30"/>
      <c r="B130" s="31"/>
      <c r="C130" s="31"/>
      <c r="D130" s="31"/>
      <c r="E130" s="31"/>
      <c r="F130" s="31"/>
      <c r="G130" s="31"/>
      <c r="H130" s="31"/>
      <c r="I130" s="31"/>
      <c r="J130" s="31"/>
      <c r="K130" s="128"/>
      <c r="L130" s="47"/>
      <c r="M130" s="31"/>
      <c r="N130" s="74"/>
      <c r="O130" s="75" t="s">
        <v>57</v>
      </c>
      <c r="P130" s="75"/>
      <c r="Q130" s="75"/>
      <c r="R130" s="75" t="str">
        <f t="shared" si="21"/>
        <v/>
      </c>
      <c r="S130" s="79"/>
      <c r="T130" s="75" t="s">
        <v>57</v>
      </c>
      <c r="U130" s="123" t="str">
        <f>Y129</f>
        <v/>
      </c>
      <c r="V130" s="77"/>
      <c r="W130" s="123" t="str">
        <f t="shared" si="23"/>
        <v/>
      </c>
      <c r="X130" s="77"/>
      <c r="Y130" s="123" t="str">
        <f t="shared" si="22"/>
        <v/>
      </c>
      <c r="Z130" s="80"/>
      <c r="AA130" s="31"/>
    </row>
    <row r="131" spans="1:27" s="29" customFormat="1" ht="21" customHeight="1" x14ac:dyDescent="0.2">
      <c r="A131" s="30"/>
      <c r="B131" s="446" t="s">
        <v>101</v>
      </c>
      <c r="C131" s="446"/>
      <c r="D131" s="446"/>
      <c r="E131" s="446"/>
      <c r="F131" s="446"/>
      <c r="G131" s="446"/>
      <c r="H131" s="446"/>
      <c r="I131" s="446"/>
      <c r="J131" s="446"/>
      <c r="K131" s="446"/>
      <c r="L131" s="47"/>
      <c r="M131" s="31"/>
      <c r="N131" s="74"/>
      <c r="O131" s="75" t="s">
        <v>62</v>
      </c>
      <c r="P131" s="75"/>
      <c r="Q131" s="75"/>
      <c r="R131" s="75" t="str">
        <f t="shared" si="21"/>
        <v/>
      </c>
      <c r="S131" s="79"/>
      <c r="T131" s="75" t="s">
        <v>62</v>
      </c>
      <c r="U131" s="123" t="str">
        <f>Y130</f>
        <v/>
      </c>
      <c r="V131" s="77"/>
      <c r="W131" s="123" t="str">
        <f t="shared" si="23"/>
        <v/>
      </c>
      <c r="X131" s="77"/>
      <c r="Y131" s="123" t="str">
        <f t="shared" si="22"/>
        <v/>
      </c>
      <c r="Z131" s="80"/>
      <c r="AA131" s="31"/>
    </row>
    <row r="132" spans="1:27" s="29" customFormat="1" ht="21" customHeight="1" x14ac:dyDescent="0.2">
      <c r="A132" s="30"/>
      <c r="B132" s="446"/>
      <c r="C132" s="446"/>
      <c r="D132" s="446"/>
      <c r="E132" s="446"/>
      <c r="F132" s="446"/>
      <c r="G132" s="446"/>
      <c r="H132" s="446"/>
      <c r="I132" s="446"/>
      <c r="J132" s="446"/>
      <c r="K132" s="446"/>
      <c r="L132" s="47"/>
      <c r="M132" s="31"/>
      <c r="N132" s="74"/>
      <c r="O132" s="75" t="s">
        <v>63</v>
      </c>
      <c r="P132" s="75"/>
      <c r="Q132" s="75"/>
      <c r="R132" s="75" t="str">
        <f t="shared" si="21"/>
        <v/>
      </c>
      <c r="S132" s="79"/>
      <c r="T132" s="75" t="s">
        <v>63</v>
      </c>
      <c r="U132" s="123" t="str">
        <f>Y131</f>
        <v/>
      </c>
      <c r="V132" s="77"/>
      <c r="W132" s="123" t="str">
        <f t="shared" si="23"/>
        <v/>
      </c>
      <c r="X132" s="77"/>
      <c r="Y132" s="123" t="str">
        <f t="shared" si="22"/>
        <v/>
      </c>
      <c r="Z132" s="80"/>
      <c r="AA132" s="31"/>
    </row>
    <row r="133" spans="1:27" s="29" customFormat="1" ht="21" customHeight="1" thickBot="1" x14ac:dyDescent="0.25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2"/>
      <c r="N133" s="81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3"/>
    </row>
    <row r="134" spans="1:27" s="29" customFormat="1" ht="21" customHeight="1" x14ac:dyDescent="0.2">
      <c r="A134" s="437" t="s">
        <v>45</v>
      </c>
      <c r="B134" s="438"/>
      <c r="C134" s="438"/>
      <c r="D134" s="438"/>
      <c r="E134" s="438"/>
      <c r="F134" s="438"/>
      <c r="G134" s="438"/>
      <c r="H134" s="438"/>
      <c r="I134" s="438"/>
      <c r="J134" s="438"/>
      <c r="K134" s="438"/>
      <c r="L134" s="439"/>
      <c r="M134" s="28"/>
      <c r="N134" s="67"/>
      <c r="O134" s="440" t="s">
        <v>47</v>
      </c>
      <c r="P134" s="441"/>
      <c r="Q134" s="441"/>
      <c r="R134" s="442"/>
      <c r="S134" s="68"/>
      <c r="T134" s="440" t="s">
        <v>48</v>
      </c>
      <c r="U134" s="441"/>
      <c r="V134" s="441"/>
      <c r="W134" s="441"/>
      <c r="X134" s="441"/>
      <c r="Y134" s="442"/>
      <c r="Z134" s="69"/>
      <c r="AA134" s="28"/>
    </row>
    <row r="135" spans="1:27" s="29" customFormat="1" ht="21" customHeight="1" x14ac:dyDescent="0.2">
      <c r="A135" s="30"/>
      <c r="B135" s="31"/>
      <c r="C135" s="443" t="s">
        <v>99</v>
      </c>
      <c r="D135" s="443"/>
      <c r="E135" s="443"/>
      <c r="F135" s="443"/>
      <c r="G135" s="32" t="str">
        <f>$J$1</f>
        <v>March</v>
      </c>
      <c r="H135" s="431">
        <f>$K$1</f>
        <v>2021</v>
      </c>
      <c r="I135" s="431"/>
      <c r="J135" s="31"/>
      <c r="K135" s="33"/>
      <c r="L135" s="34"/>
      <c r="M135" s="33"/>
      <c r="N135" s="70"/>
      <c r="O135" s="71" t="s">
        <v>58</v>
      </c>
      <c r="P135" s="71" t="s">
        <v>7</v>
      </c>
      <c r="Q135" s="71" t="s">
        <v>6</v>
      </c>
      <c r="R135" s="71" t="s">
        <v>59</v>
      </c>
      <c r="S135" s="72"/>
      <c r="T135" s="71" t="s">
        <v>58</v>
      </c>
      <c r="U135" s="71" t="s">
        <v>60</v>
      </c>
      <c r="V135" s="71" t="s">
        <v>23</v>
      </c>
      <c r="W135" s="71" t="s">
        <v>22</v>
      </c>
      <c r="X135" s="71" t="s">
        <v>24</v>
      </c>
      <c r="Y135" s="71" t="s">
        <v>64</v>
      </c>
      <c r="Z135" s="73"/>
      <c r="AA135" s="33"/>
    </row>
    <row r="136" spans="1:27" s="29" customFormat="1" ht="21" customHeight="1" x14ac:dyDescent="0.2">
      <c r="A136" s="30"/>
      <c r="B136" s="31"/>
      <c r="C136" s="31"/>
      <c r="D136" s="36"/>
      <c r="E136" s="36"/>
      <c r="F136" s="36"/>
      <c r="G136" s="36"/>
      <c r="H136" s="36"/>
      <c r="I136" s="31"/>
      <c r="J136" s="37" t="s">
        <v>1</v>
      </c>
      <c r="K136" s="38">
        <v>20000</v>
      </c>
      <c r="L136" s="39"/>
      <c r="M136" s="31"/>
      <c r="N136" s="74"/>
      <c r="O136" s="75" t="s">
        <v>50</v>
      </c>
      <c r="P136" s="75"/>
      <c r="Q136" s="75"/>
      <c r="R136" s="75"/>
      <c r="S136" s="76"/>
      <c r="T136" s="75" t="s">
        <v>50</v>
      </c>
      <c r="U136" s="77"/>
      <c r="V136" s="77"/>
      <c r="W136" s="77">
        <f>V136+U136</f>
        <v>0</v>
      </c>
      <c r="X136" s="77"/>
      <c r="Y136" s="77">
        <f>W136-X136</f>
        <v>0</v>
      </c>
      <c r="Z136" s="73"/>
      <c r="AA136" s="31"/>
    </row>
    <row r="137" spans="1:27" s="29" customFormat="1" ht="21" customHeight="1" x14ac:dyDescent="0.2">
      <c r="A137" s="30"/>
      <c r="B137" s="31" t="s">
        <v>0</v>
      </c>
      <c r="C137" s="41" t="s">
        <v>229</v>
      </c>
      <c r="D137" s="31"/>
      <c r="E137" s="31"/>
      <c r="F137" s="31"/>
      <c r="G137" s="31"/>
      <c r="H137" s="42"/>
      <c r="I137" s="36"/>
      <c r="J137" s="31"/>
      <c r="K137" s="31"/>
      <c r="L137" s="43"/>
      <c r="M137" s="28"/>
      <c r="N137" s="78"/>
      <c r="O137" s="75" t="s">
        <v>76</v>
      </c>
      <c r="P137" s="75"/>
      <c r="Q137" s="75"/>
      <c r="R137" s="75"/>
      <c r="S137" s="79"/>
      <c r="T137" s="75" t="s">
        <v>76</v>
      </c>
      <c r="U137" s="123">
        <f t="shared" ref="U137:U144" si="25">Y136</f>
        <v>0</v>
      </c>
      <c r="V137" s="77"/>
      <c r="W137" s="123">
        <f>IF(U137="","",U137+V137)</f>
        <v>0</v>
      </c>
      <c r="X137" s="77"/>
      <c r="Y137" s="123">
        <f>IF(W137="","",W137-X137)</f>
        <v>0</v>
      </c>
      <c r="Z137" s="80"/>
      <c r="AA137" s="28"/>
    </row>
    <row r="138" spans="1:27" s="29" customFormat="1" ht="21" customHeight="1" x14ac:dyDescent="0.2">
      <c r="A138" s="30"/>
      <c r="B138" s="45" t="s">
        <v>46</v>
      </c>
      <c r="C138" s="46"/>
      <c r="D138" s="31"/>
      <c r="E138" s="31"/>
      <c r="F138" s="432" t="s">
        <v>48</v>
      </c>
      <c r="G138" s="432"/>
      <c r="H138" s="31"/>
      <c r="I138" s="432" t="s">
        <v>49</v>
      </c>
      <c r="J138" s="432"/>
      <c r="K138" s="432"/>
      <c r="L138" s="47"/>
      <c r="M138" s="31"/>
      <c r="N138" s="74"/>
      <c r="O138" s="75" t="s">
        <v>51</v>
      </c>
      <c r="P138" s="75"/>
      <c r="Q138" s="75"/>
      <c r="R138" s="75"/>
      <c r="S138" s="79"/>
      <c r="T138" s="75" t="s">
        <v>51</v>
      </c>
      <c r="U138" s="123">
        <f t="shared" si="25"/>
        <v>0</v>
      </c>
      <c r="V138" s="77"/>
      <c r="W138" s="123">
        <f t="shared" ref="W138:W147" si="26">IF(U138="","",U138+V138)</f>
        <v>0</v>
      </c>
      <c r="X138" s="77"/>
      <c r="Y138" s="123">
        <f t="shared" ref="Y138:Y147" si="27">IF(W138="","",W138-X138)</f>
        <v>0</v>
      </c>
      <c r="Z138" s="80"/>
      <c r="AA138" s="31"/>
    </row>
    <row r="139" spans="1:27" s="29" customFormat="1" ht="21" customHeight="1" x14ac:dyDescent="0.2">
      <c r="A139" s="30"/>
      <c r="B139" s="31"/>
      <c r="C139" s="31"/>
      <c r="D139" s="31"/>
      <c r="E139" s="31"/>
      <c r="F139" s="31"/>
      <c r="G139" s="31"/>
      <c r="H139" s="48"/>
      <c r="L139" s="35"/>
      <c r="M139" s="31"/>
      <c r="N139" s="74"/>
      <c r="O139" s="75" t="s">
        <v>52</v>
      </c>
      <c r="P139" s="75"/>
      <c r="Q139" s="75"/>
      <c r="R139" s="75"/>
      <c r="S139" s="79"/>
      <c r="T139" s="75" t="s">
        <v>52</v>
      </c>
      <c r="U139" s="123">
        <f t="shared" si="25"/>
        <v>0</v>
      </c>
      <c r="V139" s="77"/>
      <c r="W139" s="123">
        <f t="shared" si="26"/>
        <v>0</v>
      </c>
      <c r="X139" s="77"/>
      <c r="Y139" s="123">
        <f t="shared" si="27"/>
        <v>0</v>
      </c>
      <c r="Z139" s="80"/>
      <c r="AA139" s="31"/>
    </row>
    <row r="140" spans="1:27" s="29" customFormat="1" ht="21" customHeight="1" x14ac:dyDescent="0.2">
      <c r="A140" s="30"/>
      <c r="B140" s="433" t="s">
        <v>47</v>
      </c>
      <c r="C140" s="434"/>
      <c r="D140" s="31"/>
      <c r="E140" s="31"/>
      <c r="F140" s="49" t="s">
        <v>69</v>
      </c>
      <c r="G140" s="44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48"/>
      <c r="I140" s="50">
        <f>K2</f>
        <v>31</v>
      </c>
      <c r="J140" s="51" t="s">
        <v>66</v>
      </c>
      <c r="K140" s="52">
        <f>K136/$K$2*I140</f>
        <v>20000</v>
      </c>
      <c r="L140" s="53"/>
      <c r="M140" s="31"/>
      <c r="N140" s="74"/>
      <c r="O140" s="75" t="s">
        <v>53</v>
      </c>
      <c r="P140" s="75"/>
      <c r="Q140" s="75"/>
      <c r="R140" s="75" t="str">
        <f>IF(Q140="","",R139-Q140)</f>
        <v/>
      </c>
      <c r="S140" s="79"/>
      <c r="T140" s="75" t="s">
        <v>53</v>
      </c>
      <c r="U140" s="123">
        <f t="shared" si="25"/>
        <v>0</v>
      </c>
      <c r="V140" s="77"/>
      <c r="W140" s="123">
        <f t="shared" si="26"/>
        <v>0</v>
      </c>
      <c r="X140" s="77"/>
      <c r="Y140" s="123">
        <f t="shared" si="27"/>
        <v>0</v>
      </c>
      <c r="Z140" s="80"/>
      <c r="AA140" s="31"/>
    </row>
    <row r="141" spans="1:27" s="29" customFormat="1" ht="21" customHeight="1" x14ac:dyDescent="0.2">
      <c r="A141" s="30"/>
      <c r="B141" s="40"/>
      <c r="C141" s="40"/>
      <c r="D141" s="31"/>
      <c r="E141" s="31"/>
      <c r="F141" s="49" t="s">
        <v>23</v>
      </c>
      <c r="G141" s="44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48"/>
      <c r="I141" s="50"/>
      <c r="J141" s="51" t="s">
        <v>67</v>
      </c>
      <c r="K141" s="54">
        <f>K136/$K$2/8*I141</f>
        <v>0</v>
      </c>
      <c r="L141" s="55"/>
      <c r="M141" s="31"/>
      <c r="N141" s="74"/>
      <c r="O141" s="75" t="s">
        <v>54</v>
      </c>
      <c r="P141" s="75"/>
      <c r="Q141" s="75"/>
      <c r="R141" s="75" t="str">
        <f>IF(Q141="","",R140-Q141)</f>
        <v/>
      </c>
      <c r="S141" s="79"/>
      <c r="T141" s="75" t="s">
        <v>54</v>
      </c>
      <c r="U141" s="123">
        <f t="shared" si="25"/>
        <v>0</v>
      </c>
      <c r="V141" s="77"/>
      <c r="W141" s="123">
        <f t="shared" si="26"/>
        <v>0</v>
      </c>
      <c r="X141" s="77"/>
      <c r="Y141" s="123">
        <f t="shared" si="27"/>
        <v>0</v>
      </c>
      <c r="Z141" s="80"/>
      <c r="AA141" s="31"/>
    </row>
    <row r="142" spans="1:27" s="29" customFormat="1" ht="21" customHeight="1" x14ac:dyDescent="0.2">
      <c r="A142" s="30"/>
      <c r="B142" s="49" t="s">
        <v>7</v>
      </c>
      <c r="C142" s="40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31"/>
      <c r="E142" s="31"/>
      <c r="F142" s="49" t="s">
        <v>70</v>
      </c>
      <c r="G142" s="44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48"/>
      <c r="I142" s="444" t="s">
        <v>74</v>
      </c>
      <c r="J142" s="445"/>
      <c r="K142" s="54">
        <f>K140+K141</f>
        <v>20000</v>
      </c>
      <c r="L142" s="55"/>
      <c r="M142" s="31"/>
      <c r="N142" s="74"/>
      <c r="O142" s="75" t="s">
        <v>55</v>
      </c>
      <c r="P142" s="75"/>
      <c r="Q142" s="75"/>
      <c r="R142" s="75" t="str">
        <f>IF(Q142="","",R141-Q142)</f>
        <v/>
      </c>
      <c r="S142" s="79"/>
      <c r="T142" s="75" t="s">
        <v>55</v>
      </c>
      <c r="U142" s="123">
        <f t="shared" si="25"/>
        <v>0</v>
      </c>
      <c r="V142" s="77"/>
      <c r="W142" s="123">
        <f t="shared" si="26"/>
        <v>0</v>
      </c>
      <c r="X142" s="77"/>
      <c r="Y142" s="123">
        <f t="shared" si="27"/>
        <v>0</v>
      </c>
      <c r="Z142" s="80"/>
      <c r="AA142" s="31"/>
    </row>
    <row r="143" spans="1:27" s="29" customFormat="1" ht="21" customHeight="1" x14ac:dyDescent="0.2">
      <c r="A143" s="30"/>
      <c r="B143" s="49" t="s">
        <v>6</v>
      </c>
      <c r="C143" s="40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31"/>
      <c r="E143" s="31"/>
      <c r="F143" s="49" t="s">
        <v>24</v>
      </c>
      <c r="G143" s="44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48"/>
      <c r="I143" s="444" t="s">
        <v>75</v>
      </c>
      <c r="J143" s="445"/>
      <c r="K143" s="44">
        <f>G143</f>
        <v>0</v>
      </c>
      <c r="L143" s="56"/>
      <c r="M143" s="31"/>
      <c r="N143" s="74"/>
      <c r="O143" s="75" t="s">
        <v>56</v>
      </c>
      <c r="P143" s="75"/>
      <c r="Q143" s="75"/>
      <c r="R143" s="75" t="str">
        <f>IF(Q143="","",R142-Q143)</f>
        <v/>
      </c>
      <c r="S143" s="79"/>
      <c r="T143" s="75" t="s">
        <v>56</v>
      </c>
      <c r="U143" s="123">
        <f t="shared" si="25"/>
        <v>0</v>
      </c>
      <c r="V143" s="77"/>
      <c r="W143" s="123">
        <f>V143+U143</f>
        <v>0</v>
      </c>
      <c r="X143" s="77"/>
      <c r="Y143" s="123">
        <f t="shared" si="27"/>
        <v>0</v>
      </c>
      <c r="Z143" s="80"/>
      <c r="AA143" s="31"/>
    </row>
    <row r="144" spans="1:27" s="29" customFormat="1" ht="21" customHeight="1" x14ac:dyDescent="0.2">
      <c r="A144" s="30"/>
      <c r="B144" s="57" t="s">
        <v>73</v>
      </c>
      <c r="C144" s="40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31"/>
      <c r="E144" s="31"/>
      <c r="F144" s="49" t="s">
        <v>72</v>
      </c>
      <c r="G144" s="44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31"/>
      <c r="I144" s="435" t="s">
        <v>68</v>
      </c>
      <c r="J144" s="436"/>
      <c r="K144" s="58"/>
      <c r="L144" s="59"/>
      <c r="M144" s="31"/>
      <c r="N144" s="74"/>
      <c r="O144" s="75" t="s">
        <v>61</v>
      </c>
      <c r="P144" s="75"/>
      <c r="Q144" s="75"/>
      <c r="R144" s="75"/>
      <c r="S144" s="79"/>
      <c r="T144" s="75" t="s">
        <v>61</v>
      </c>
      <c r="U144" s="123">
        <f t="shared" si="25"/>
        <v>0</v>
      </c>
      <c r="V144" s="77"/>
      <c r="W144" s="123">
        <f t="shared" si="26"/>
        <v>0</v>
      </c>
      <c r="X144" s="77"/>
      <c r="Y144" s="123">
        <f t="shared" si="27"/>
        <v>0</v>
      </c>
      <c r="Z144" s="80"/>
      <c r="AA144" s="31"/>
    </row>
    <row r="145" spans="1:27" s="29" customFormat="1" ht="21" customHeight="1" x14ac:dyDescent="0.2">
      <c r="A145" s="3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7"/>
      <c r="M145" s="31"/>
      <c r="N145" s="74"/>
      <c r="O145" s="75" t="s">
        <v>57</v>
      </c>
      <c r="P145" s="75"/>
      <c r="Q145" s="75"/>
      <c r="R145" s="75"/>
      <c r="S145" s="79"/>
      <c r="T145" s="75" t="s">
        <v>57</v>
      </c>
      <c r="U145" s="123" t="str">
        <f>IF($J$1="October",Y144,"")</f>
        <v/>
      </c>
      <c r="V145" s="77"/>
      <c r="W145" s="123" t="str">
        <f t="shared" si="26"/>
        <v/>
      </c>
      <c r="X145" s="77"/>
      <c r="Y145" s="123" t="str">
        <f t="shared" si="27"/>
        <v/>
      </c>
      <c r="Z145" s="80"/>
      <c r="AA145" s="31"/>
    </row>
    <row r="146" spans="1:27" s="29" customFormat="1" ht="21" customHeight="1" x14ac:dyDescent="0.2">
      <c r="A146" s="30"/>
      <c r="B146" s="446" t="s">
        <v>101</v>
      </c>
      <c r="C146" s="446"/>
      <c r="D146" s="446"/>
      <c r="E146" s="446"/>
      <c r="F146" s="446"/>
      <c r="G146" s="446"/>
      <c r="H146" s="446"/>
      <c r="I146" s="446"/>
      <c r="J146" s="446"/>
      <c r="K146" s="446"/>
      <c r="L146" s="47"/>
      <c r="M146" s="31"/>
      <c r="N146" s="74"/>
      <c r="O146" s="75" t="s">
        <v>62</v>
      </c>
      <c r="P146" s="75"/>
      <c r="Q146" s="75"/>
      <c r="R146" s="75"/>
      <c r="S146" s="79"/>
      <c r="T146" s="75" t="s">
        <v>62</v>
      </c>
      <c r="U146" s="123" t="str">
        <f>IF($J$1="November",Y145,"")</f>
        <v/>
      </c>
      <c r="V146" s="77"/>
      <c r="W146" s="123" t="str">
        <f t="shared" si="26"/>
        <v/>
      </c>
      <c r="X146" s="77"/>
      <c r="Y146" s="123" t="str">
        <f t="shared" si="27"/>
        <v/>
      </c>
      <c r="Z146" s="80"/>
      <c r="AA146" s="31"/>
    </row>
    <row r="147" spans="1:27" s="29" customFormat="1" ht="21" customHeight="1" x14ac:dyDescent="0.2">
      <c r="A147" s="30"/>
      <c r="B147" s="446"/>
      <c r="C147" s="446"/>
      <c r="D147" s="446"/>
      <c r="E147" s="446"/>
      <c r="F147" s="446"/>
      <c r="G147" s="446"/>
      <c r="H147" s="446"/>
      <c r="I147" s="446"/>
      <c r="J147" s="446"/>
      <c r="K147" s="446"/>
      <c r="L147" s="47"/>
      <c r="M147" s="31"/>
      <c r="N147" s="74"/>
      <c r="O147" s="75" t="s">
        <v>63</v>
      </c>
      <c r="P147" s="75"/>
      <c r="Q147" s="75"/>
      <c r="R147" s="75"/>
      <c r="S147" s="79"/>
      <c r="T147" s="75" t="s">
        <v>63</v>
      </c>
      <c r="U147" s="123" t="str">
        <f>IF($J$1="December",Y146,"")</f>
        <v/>
      </c>
      <c r="V147" s="77"/>
      <c r="W147" s="123" t="str">
        <f t="shared" si="26"/>
        <v/>
      </c>
      <c r="X147" s="77"/>
      <c r="Y147" s="123" t="str">
        <f t="shared" si="27"/>
        <v/>
      </c>
      <c r="Z147" s="80"/>
      <c r="AA147" s="31"/>
    </row>
    <row r="148" spans="1:27" s="29" customFormat="1" ht="21" customHeight="1" thickBot="1" x14ac:dyDescent="0.25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7"/>
      <c r="N148" s="81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3"/>
    </row>
    <row r="149" spans="1:27" s="29" customFormat="1" ht="21" customHeight="1" x14ac:dyDescent="0.2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N149" s="74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94"/>
    </row>
    <row r="150" spans="1:27" s="29" customFormat="1" ht="21" customHeight="1" thickBot="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N150" s="74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94"/>
    </row>
    <row r="151" spans="1:27" s="29" customFormat="1" ht="21" customHeight="1" x14ac:dyDescent="0.2">
      <c r="A151" s="466" t="s">
        <v>45</v>
      </c>
      <c r="B151" s="467"/>
      <c r="C151" s="467"/>
      <c r="D151" s="467"/>
      <c r="E151" s="467"/>
      <c r="F151" s="467"/>
      <c r="G151" s="467"/>
      <c r="H151" s="467"/>
      <c r="I151" s="467"/>
      <c r="J151" s="467"/>
      <c r="K151" s="467"/>
      <c r="L151" s="468"/>
      <c r="M151" s="28"/>
      <c r="N151" s="67"/>
      <c r="O151" s="440" t="s">
        <v>47</v>
      </c>
      <c r="P151" s="441"/>
      <c r="Q151" s="441"/>
      <c r="R151" s="442"/>
      <c r="S151" s="68"/>
      <c r="T151" s="440" t="s">
        <v>48</v>
      </c>
      <c r="U151" s="441"/>
      <c r="V151" s="441"/>
      <c r="W151" s="441"/>
      <c r="X151" s="441"/>
      <c r="Y151" s="442"/>
      <c r="Z151" s="69"/>
      <c r="AA151" s="28"/>
    </row>
    <row r="152" spans="1:27" s="29" customFormat="1" ht="21" customHeight="1" x14ac:dyDescent="0.2">
      <c r="A152" s="30"/>
      <c r="B152" s="31"/>
      <c r="C152" s="443" t="s">
        <v>99</v>
      </c>
      <c r="D152" s="443"/>
      <c r="E152" s="443"/>
      <c r="F152" s="443"/>
      <c r="G152" s="32" t="str">
        <f>$J$1</f>
        <v>March</v>
      </c>
      <c r="H152" s="431">
        <f>$K$1</f>
        <v>2021</v>
      </c>
      <c r="I152" s="431"/>
      <c r="J152" s="31"/>
      <c r="K152" s="33"/>
      <c r="L152" s="34"/>
      <c r="M152" s="33"/>
      <c r="N152" s="70"/>
      <c r="O152" s="71" t="s">
        <v>58</v>
      </c>
      <c r="P152" s="71" t="s">
        <v>7</v>
      </c>
      <c r="Q152" s="71" t="s">
        <v>6</v>
      </c>
      <c r="R152" s="71" t="s">
        <v>59</v>
      </c>
      <c r="S152" s="72"/>
      <c r="T152" s="71" t="s">
        <v>58</v>
      </c>
      <c r="U152" s="71" t="s">
        <v>60</v>
      </c>
      <c r="V152" s="71" t="s">
        <v>23</v>
      </c>
      <c r="W152" s="71" t="s">
        <v>22</v>
      </c>
      <c r="X152" s="71" t="s">
        <v>24</v>
      </c>
      <c r="Y152" s="71" t="s">
        <v>64</v>
      </c>
      <c r="Z152" s="73"/>
      <c r="AA152" s="33"/>
    </row>
    <row r="153" spans="1:27" s="29" customFormat="1" ht="21" customHeight="1" x14ac:dyDescent="0.2">
      <c r="A153" s="30"/>
      <c r="B153" s="31"/>
      <c r="C153" s="31"/>
      <c r="D153" s="36"/>
      <c r="E153" s="36"/>
      <c r="F153" s="36"/>
      <c r="G153" s="36"/>
      <c r="H153" s="36"/>
      <c r="I153" s="31"/>
      <c r="J153" s="37" t="s">
        <v>1</v>
      </c>
      <c r="K153" s="38">
        <v>35000</v>
      </c>
      <c r="L153" s="39"/>
      <c r="M153" s="31"/>
      <c r="N153" s="74"/>
      <c r="O153" s="75" t="s">
        <v>50</v>
      </c>
      <c r="P153" s="75">
        <v>18</v>
      </c>
      <c r="Q153" s="75">
        <v>13</v>
      </c>
      <c r="R153" s="75">
        <f>15-Q153+11</f>
        <v>13</v>
      </c>
      <c r="S153" s="76"/>
      <c r="T153" s="75" t="s">
        <v>50</v>
      </c>
      <c r="U153" s="77">
        <v>1000</v>
      </c>
      <c r="V153" s="77"/>
      <c r="W153" s="77">
        <f>V153+U153</f>
        <v>1000</v>
      </c>
      <c r="X153" s="77">
        <v>1000</v>
      </c>
      <c r="Y153" s="77">
        <f>W153-X153</f>
        <v>0</v>
      </c>
      <c r="Z153" s="73"/>
      <c r="AA153" s="31"/>
    </row>
    <row r="154" spans="1:27" s="29" customFormat="1" ht="21" customHeight="1" x14ac:dyDescent="0.2">
      <c r="A154" s="30"/>
      <c r="B154" s="31" t="s">
        <v>0</v>
      </c>
      <c r="C154" s="41" t="s">
        <v>94</v>
      </c>
      <c r="D154" s="31"/>
      <c r="E154" s="31"/>
      <c r="F154" s="31"/>
      <c r="G154" s="31"/>
      <c r="H154" s="42"/>
      <c r="I154" s="36"/>
      <c r="J154" s="31"/>
      <c r="K154" s="31"/>
      <c r="L154" s="43"/>
      <c r="M154" s="28"/>
      <c r="N154" s="78"/>
      <c r="O154" s="75" t="s">
        <v>76</v>
      </c>
      <c r="P154" s="75">
        <v>28</v>
      </c>
      <c r="Q154" s="75">
        <v>0</v>
      </c>
      <c r="R154" s="75">
        <f t="shared" ref="R154:R161" si="28">IF(Q154="","",R153-Q154)</f>
        <v>13</v>
      </c>
      <c r="S154" s="79"/>
      <c r="T154" s="75" t="s">
        <v>76</v>
      </c>
      <c r="U154" s="123">
        <f>Y153</f>
        <v>0</v>
      </c>
      <c r="V154" s="77">
        <v>1000</v>
      </c>
      <c r="W154" s="123">
        <f>IF(U154="","",U154+V154)</f>
        <v>1000</v>
      </c>
      <c r="X154" s="77">
        <v>1000</v>
      </c>
      <c r="Y154" s="123">
        <f>IF(W154="","",W154-X154)</f>
        <v>0</v>
      </c>
      <c r="Z154" s="80"/>
      <c r="AA154" s="28"/>
    </row>
    <row r="155" spans="1:27" s="29" customFormat="1" ht="21" customHeight="1" x14ac:dyDescent="0.2">
      <c r="A155" s="30"/>
      <c r="B155" s="45" t="s">
        <v>46</v>
      </c>
      <c r="C155" s="46"/>
      <c r="D155" s="31"/>
      <c r="E155" s="31"/>
      <c r="F155" s="432" t="s">
        <v>48</v>
      </c>
      <c r="G155" s="432"/>
      <c r="H155" s="31"/>
      <c r="I155" s="432" t="s">
        <v>49</v>
      </c>
      <c r="J155" s="432"/>
      <c r="K155" s="432"/>
      <c r="L155" s="47"/>
      <c r="M155" s="31"/>
      <c r="N155" s="74"/>
      <c r="O155" s="75" t="s">
        <v>51</v>
      </c>
      <c r="P155" s="75">
        <v>31</v>
      </c>
      <c r="Q155" s="75">
        <v>0</v>
      </c>
      <c r="R155" s="75">
        <f t="shared" si="28"/>
        <v>13</v>
      </c>
      <c r="S155" s="79"/>
      <c r="T155" s="75" t="s">
        <v>51</v>
      </c>
      <c r="U155" s="123">
        <f t="shared" ref="U155:U161" si="29">Y154</f>
        <v>0</v>
      </c>
      <c r="V155" s="77"/>
      <c r="W155" s="123">
        <f t="shared" ref="W155:W164" si="30">IF(U155="","",U155+V155)</f>
        <v>0</v>
      </c>
      <c r="X155" s="77"/>
      <c r="Y155" s="123">
        <f t="shared" ref="Y155:Y164" si="31">IF(W155="","",W155-X155)</f>
        <v>0</v>
      </c>
      <c r="Z155" s="80"/>
      <c r="AA155" s="31"/>
    </row>
    <row r="156" spans="1:27" s="29" customFormat="1" ht="21" customHeight="1" x14ac:dyDescent="0.2">
      <c r="A156" s="30"/>
      <c r="B156" s="31"/>
      <c r="C156" s="31"/>
      <c r="D156" s="31"/>
      <c r="E156" s="31"/>
      <c r="F156" s="31"/>
      <c r="G156" s="31"/>
      <c r="H156" s="48"/>
      <c r="L156" s="35"/>
      <c r="M156" s="31"/>
      <c r="N156" s="74"/>
      <c r="O156" s="75" t="s">
        <v>52</v>
      </c>
      <c r="P156" s="75"/>
      <c r="Q156" s="75"/>
      <c r="R156" s="75" t="str">
        <f t="shared" si="28"/>
        <v/>
      </c>
      <c r="S156" s="79"/>
      <c r="T156" s="75" t="s">
        <v>52</v>
      </c>
      <c r="U156" s="123">
        <f t="shared" si="29"/>
        <v>0</v>
      </c>
      <c r="V156" s="77"/>
      <c r="W156" s="123">
        <f t="shared" si="30"/>
        <v>0</v>
      </c>
      <c r="X156" s="77"/>
      <c r="Y156" s="123">
        <f t="shared" si="31"/>
        <v>0</v>
      </c>
      <c r="Z156" s="80"/>
      <c r="AA156" s="31"/>
    </row>
    <row r="157" spans="1:27" s="29" customFormat="1" ht="21" customHeight="1" x14ac:dyDescent="0.2">
      <c r="A157" s="30"/>
      <c r="B157" s="433" t="s">
        <v>47</v>
      </c>
      <c r="C157" s="434"/>
      <c r="D157" s="31"/>
      <c r="E157" s="31"/>
      <c r="F157" s="49" t="s">
        <v>69</v>
      </c>
      <c r="G157" s="44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48"/>
      <c r="I157" s="50">
        <f>IF(C161&gt;0,$K$2,C159)</f>
        <v>31</v>
      </c>
      <c r="J157" s="51" t="s">
        <v>66</v>
      </c>
      <c r="K157" s="52">
        <f>K153/$K$2*I157</f>
        <v>35000</v>
      </c>
      <c r="L157" s="53"/>
      <c r="M157" s="31"/>
      <c r="N157" s="74"/>
      <c r="O157" s="75" t="s">
        <v>53</v>
      </c>
      <c r="P157" s="75"/>
      <c r="Q157" s="75"/>
      <c r="R157" s="75" t="str">
        <f t="shared" si="28"/>
        <v/>
      </c>
      <c r="S157" s="79"/>
      <c r="T157" s="75" t="s">
        <v>53</v>
      </c>
      <c r="U157" s="123">
        <f t="shared" si="29"/>
        <v>0</v>
      </c>
      <c r="V157" s="77"/>
      <c r="W157" s="123">
        <f t="shared" si="30"/>
        <v>0</v>
      </c>
      <c r="X157" s="77"/>
      <c r="Y157" s="123">
        <f t="shared" si="31"/>
        <v>0</v>
      </c>
      <c r="Z157" s="80"/>
      <c r="AA157" s="31"/>
    </row>
    <row r="158" spans="1:27" s="29" customFormat="1" ht="21" customHeight="1" x14ac:dyDescent="0.2">
      <c r="A158" s="30"/>
      <c r="B158" s="40"/>
      <c r="C158" s="40"/>
      <c r="D158" s="31"/>
      <c r="E158" s="31"/>
      <c r="F158" s="49" t="s">
        <v>23</v>
      </c>
      <c r="G158" s="44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0</v>
      </c>
      <c r="H158" s="48"/>
      <c r="I158" s="141"/>
      <c r="J158" s="51" t="s">
        <v>67</v>
      </c>
      <c r="K158" s="54">
        <f>K153/$K$2/8*I158</f>
        <v>0</v>
      </c>
      <c r="L158" s="55"/>
      <c r="M158" s="31"/>
      <c r="N158" s="74"/>
      <c r="O158" s="75" t="s">
        <v>54</v>
      </c>
      <c r="P158" s="75"/>
      <c r="Q158" s="75"/>
      <c r="R158" s="75" t="str">
        <f t="shared" si="28"/>
        <v/>
      </c>
      <c r="S158" s="79"/>
      <c r="T158" s="75" t="s">
        <v>54</v>
      </c>
      <c r="U158" s="123">
        <f t="shared" si="29"/>
        <v>0</v>
      </c>
      <c r="V158" s="77"/>
      <c r="W158" s="123">
        <f t="shared" si="30"/>
        <v>0</v>
      </c>
      <c r="X158" s="77"/>
      <c r="Y158" s="123">
        <f t="shared" si="31"/>
        <v>0</v>
      </c>
      <c r="Z158" s="80"/>
      <c r="AA158" s="31"/>
    </row>
    <row r="159" spans="1:27" s="29" customFormat="1" ht="21" customHeight="1" x14ac:dyDescent="0.2">
      <c r="A159" s="30"/>
      <c r="B159" s="49" t="s">
        <v>7</v>
      </c>
      <c r="C159" s="40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31</v>
      </c>
      <c r="D159" s="31"/>
      <c r="E159" s="31"/>
      <c r="F159" s="49" t="s">
        <v>70</v>
      </c>
      <c r="G159" s="44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0</v>
      </c>
      <c r="H159" s="48"/>
      <c r="I159" s="444" t="s">
        <v>74</v>
      </c>
      <c r="J159" s="445"/>
      <c r="K159" s="54">
        <f>K157+K158</f>
        <v>35000</v>
      </c>
      <c r="L159" s="55"/>
      <c r="M159" s="31"/>
      <c r="N159" s="74"/>
      <c r="O159" s="75" t="s">
        <v>55</v>
      </c>
      <c r="P159" s="75"/>
      <c r="Q159" s="75"/>
      <c r="R159" s="75" t="str">
        <f t="shared" si="28"/>
        <v/>
      </c>
      <c r="S159" s="79"/>
      <c r="T159" s="75" t="s">
        <v>55</v>
      </c>
      <c r="U159" s="123">
        <f t="shared" si="29"/>
        <v>0</v>
      </c>
      <c r="V159" s="77"/>
      <c r="W159" s="123">
        <f t="shared" si="30"/>
        <v>0</v>
      </c>
      <c r="X159" s="77"/>
      <c r="Y159" s="123">
        <f t="shared" si="31"/>
        <v>0</v>
      </c>
      <c r="Z159" s="80"/>
      <c r="AA159" s="31"/>
    </row>
    <row r="160" spans="1:27" s="29" customFormat="1" ht="21" customHeight="1" x14ac:dyDescent="0.2">
      <c r="A160" s="30"/>
      <c r="B160" s="49" t="s">
        <v>6</v>
      </c>
      <c r="C160" s="40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31"/>
      <c r="E160" s="31"/>
      <c r="F160" s="49" t="s">
        <v>24</v>
      </c>
      <c r="G160" s="44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0</v>
      </c>
      <c r="H160" s="48"/>
      <c r="I160" s="444" t="s">
        <v>75</v>
      </c>
      <c r="J160" s="445"/>
      <c r="K160" s="44">
        <f>G160</f>
        <v>0</v>
      </c>
      <c r="L160" s="56"/>
      <c r="M160" s="31"/>
      <c r="N160" s="74"/>
      <c r="O160" s="75" t="s">
        <v>56</v>
      </c>
      <c r="P160" s="75"/>
      <c r="Q160" s="75"/>
      <c r="R160" s="75" t="str">
        <f t="shared" si="28"/>
        <v/>
      </c>
      <c r="S160" s="79"/>
      <c r="T160" s="75" t="s">
        <v>56</v>
      </c>
      <c r="U160" s="123">
        <f t="shared" si="29"/>
        <v>0</v>
      </c>
      <c r="V160" s="77"/>
      <c r="W160" s="123">
        <f t="shared" si="30"/>
        <v>0</v>
      </c>
      <c r="X160" s="77"/>
      <c r="Y160" s="123">
        <f t="shared" si="31"/>
        <v>0</v>
      </c>
      <c r="Z160" s="80"/>
      <c r="AA160" s="31"/>
    </row>
    <row r="161" spans="1:27" s="29" customFormat="1" ht="21" customHeight="1" x14ac:dyDescent="0.2">
      <c r="A161" s="30"/>
      <c r="B161" s="57" t="s">
        <v>73</v>
      </c>
      <c r="C161" s="40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13</v>
      </c>
      <c r="D161" s="31"/>
      <c r="E161" s="31"/>
      <c r="F161" s="49" t="s">
        <v>72</v>
      </c>
      <c r="G161" s="44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31"/>
      <c r="I161" s="435" t="s">
        <v>68</v>
      </c>
      <c r="J161" s="436"/>
      <c r="K161" s="58">
        <f>K159-K160</f>
        <v>35000</v>
      </c>
      <c r="L161" s="59"/>
      <c r="M161" s="31"/>
      <c r="N161" s="74"/>
      <c r="O161" s="75" t="s">
        <v>61</v>
      </c>
      <c r="P161" s="75"/>
      <c r="Q161" s="75"/>
      <c r="R161" s="75" t="str">
        <f t="shared" si="28"/>
        <v/>
      </c>
      <c r="S161" s="79"/>
      <c r="T161" s="75" t="s">
        <v>61</v>
      </c>
      <c r="U161" s="123">
        <f t="shared" si="29"/>
        <v>0</v>
      </c>
      <c r="V161" s="77"/>
      <c r="W161" s="123">
        <f t="shared" si="30"/>
        <v>0</v>
      </c>
      <c r="X161" s="77"/>
      <c r="Y161" s="123">
        <f t="shared" si="31"/>
        <v>0</v>
      </c>
      <c r="Z161" s="80"/>
      <c r="AA161" s="31"/>
    </row>
    <row r="162" spans="1:27" s="29" customFormat="1" ht="21" customHeight="1" x14ac:dyDescent="0.2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128"/>
      <c r="L162" s="47"/>
      <c r="M162" s="31"/>
      <c r="N162" s="74"/>
      <c r="O162" s="75" t="s">
        <v>57</v>
      </c>
      <c r="P162" s="75"/>
      <c r="Q162" s="75"/>
      <c r="R162" s="75"/>
      <c r="S162" s="79"/>
      <c r="T162" s="75" t="s">
        <v>57</v>
      </c>
      <c r="U162" s="123">
        <f>Y161</f>
        <v>0</v>
      </c>
      <c r="V162" s="77"/>
      <c r="W162" s="123">
        <f t="shared" si="30"/>
        <v>0</v>
      </c>
      <c r="X162" s="77"/>
      <c r="Y162" s="123">
        <f t="shared" si="31"/>
        <v>0</v>
      </c>
      <c r="Z162" s="80"/>
      <c r="AA162" s="31"/>
    </row>
    <row r="163" spans="1:27" s="29" customFormat="1" ht="21" customHeight="1" x14ac:dyDescent="0.2">
      <c r="A163" s="30"/>
      <c r="B163" s="446" t="s">
        <v>101</v>
      </c>
      <c r="C163" s="446"/>
      <c r="D163" s="446"/>
      <c r="E163" s="446"/>
      <c r="F163" s="446"/>
      <c r="G163" s="446"/>
      <c r="H163" s="446"/>
      <c r="I163" s="446"/>
      <c r="J163" s="446"/>
      <c r="K163" s="446"/>
      <c r="L163" s="47"/>
      <c r="M163" s="31"/>
      <c r="N163" s="74"/>
      <c r="O163" s="75" t="s">
        <v>62</v>
      </c>
      <c r="P163" s="75"/>
      <c r="Q163" s="75"/>
      <c r="R163" s="75"/>
      <c r="S163" s="79"/>
      <c r="T163" s="75" t="s">
        <v>62</v>
      </c>
      <c r="U163" s="123">
        <f>Y162</f>
        <v>0</v>
      </c>
      <c r="V163" s="77"/>
      <c r="W163" s="123">
        <f t="shared" si="30"/>
        <v>0</v>
      </c>
      <c r="X163" s="77"/>
      <c r="Y163" s="123">
        <f t="shared" si="31"/>
        <v>0</v>
      </c>
      <c r="Z163" s="80"/>
      <c r="AA163" s="31"/>
    </row>
    <row r="164" spans="1:27" s="29" customFormat="1" ht="21" customHeight="1" x14ac:dyDescent="0.2">
      <c r="A164" s="30"/>
      <c r="B164" s="446"/>
      <c r="C164" s="446"/>
      <c r="D164" s="446"/>
      <c r="E164" s="446"/>
      <c r="F164" s="446"/>
      <c r="G164" s="446"/>
      <c r="H164" s="446"/>
      <c r="I164" s="446"/>
      <c r="J164" s="446"/>
      <c r="K164" s="446"/>
      <c r="L164" s="47"/>
      <c r="M164" s="31"/>
      <c r="N164" s="74"/>
      <c r="O164" s="75" t="s">
        <v>63</v>
      </c>
      <c r="P164" s="75"/>
      <c r="Q164" s="75"/>
      <c r="R164" s="75" t="str">
        <f t="shared" ref="R164" si="32">IF(Q164="","",R163-Q164)</f>
        <v/>
      </c>
      <c r="S164" s="79"/>
      <c r="T164" s="75" t="s">
        <v>63</v>
      </c>
      <c r="U164" s="123">
        <f>Y163</f>
        <v>0</v>
      </c>
      <c r="V164" s="77"/>
      <c r="W164" s="123">
        <f t="shared" si="30"/>
        <v>0</v>
      </c>
      <c r="X164" s="77"/>
      <c r="Y164" s="123">
        <f t="shared" si="31"/>
        <v>0</v>
      </c>
      <c r="Z164" s="80"/>
      <c r="AA164" s="31"/>
    </row>
    <row r="165" spans="1:27" s="29" customFormat="1" ht="21" customHeight="1" thickBot="1" x14ac:dyDescent="0.25">
      <c r="A165" s="60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2"/>
      <c r="N165" s="81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3"/>
    </row>
    <row r="166" spans="1:27" s="29" customFormat="1" ht="21" customHeight="1" thickBot="1" x14ac:dyDescent="0.25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7"/>
      <c r="N166" s="74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94"/>
    </row>
    <row r="167" spans="1:27" s="29" customFormat="1" ht="21" hidden="1" customHeight="1" x14ac:dyDescent="0.2">
      <c r="A167" s="450" t="s">
        <v>45</v>
      </c>
      <c r="B167" s="451"/>
      <c r="C167" s="451"/>
      <c r="D167" s="451"/>
      <c r="E167" s="451"/>
      <c r="F167" s="451"/>
      <c r="G167" s="451"/>
      <c r="H167" s="451"/>
      <c r="I167" s="451"/>
      <c r="J167" s="451"/>
      <c r="K167" s="451"/>
      <c r="L167" s="452"/>
      <c r="M167" s="134"/>
      <c r="N167" s="67"/>
      <c r="O167" s="440" t="s">
        <v>47</v>
      </c>
      <c r="P167" s="441"/>
      <c r="Q167" s="441"/>
      <c r="R167" s="442"/>
      <c r="S167" s="68"/>
      <c r="T167" s="440" t="s">
        <v>48</v>
      </c>
      <c r="U167" s="441"/>
      <c r="V167" s="441"/>
      <c r="W167" s="441"/>
      <c r="X167" s="441"/>
      <c r="Y167" s="442"/>
      <c r="Z167" s="69"/>
    </row>
    <row r="168" spans="1:27" s="29" customFormat="1" ht="21" hidden="1" customHeight="1" x14ac:dyDescent="0.2">
      <c r="A168" s="30"/>
      <c r="B168" s="31"/>
      <c r="C168" s="443" t="s">
        <v>99</v>
      </c>
      <c r="D168" s="443"/>
      <c r="E168" s="443"/>
      <c r="F168" s="443"/>
      <c r="G168" s="32" t="str">
        <f>$J$1</f>
        <v>March</v>
      </c>
      <c r="H168" s="431">
        <f>$K$1</f>
        <v>2021</v>
      </c>
      <c r="I168" s="431"/>
      <c r="J168" s="31"/>
      <c r="K168" s="33"/>
      <c r="L168" s="34"/>
      <c r="M168" s="33"/>
      <c r="N168" s="70"/>
      <c r="O168" s="71" t="s">
        <v>58</v>
      </c>
      <c r="P168" s="71" t="s">
        <v>7</v>
      </c>
      <c r="Q168" s="71" t="s">
        <v>6</v>
      </c>
      <c r="R168" s="71" t="s">
        <v>59</v>
      </c>
      <c r="S168" s="72"/>
      <c r="T168" s="71" t="s">
        <v>58</v>
      </c>
      <c r="U168" s="71" t="s">
        <v>60</v>
      </c>
      <c r="V168" s="71" t="s">
        <v>23</v>
      </c>
      <c r="W168" s="71" t="s">
        <v>22</v>
      </c>
      <c r="X168" s="71" t="s">
        <v>24</v>
      </c>
      <c r="Y168" s="71" t="s">
        <v>64</v>
      </c>
      <c r="Z168" s="73"/>
    </row>
    <row r="169" spans="1:27" s="29" customFormat="1" ht="21" hidden="1" customHeight="1" x14ac:dyDescent="0.2">
      <c r="A169" s="30"/>
      <c r="B169" s="31"/>
      <c r="C169" s="31"/>
      <c r="D169" s="36"/>
      <c r="E169" s="36"/>
      <c r="F169" s="36"/>
      <c r="G169" s="36"/>
      <c r="H169" s="36"/>
      <c r="I169" s="31"/>
      <c r="J169" s="37" t="s">
        <v>1</v>
      </c>
      <c r="K169" s="38">
        <v>35000</v>
      </c>
      <c r="L169" s="39"/>
      <c r="M169" s="31"/>
      <c r="N169" s="74"/>
      <c r="O169" s="75" t="s">
        <v>50</v>
      </c>
      <c r="P169" s="75">
        <v>11</v>
      </c>
      <c r="Q169" s="75">
        <f>31-P169</f>
        <v>20</v>
      </c>
      <c r="R169" s="75">
        <v>0</v>
      </c>
      <c r="S169" s="76"/>
      <c r="T169" s="75" t="s">
        <v>50</v>
      </c>
      <c r="U169" s="77"/>
      <c r="V169" s="77"/>
      <c r="W169" s="77">
        <f>V169+U169</f>
        <v>0</v>
      </c>
      <c r="X169" s="77"/>
      <c r="Y169" s="77">
        <f>W169-X169</f>
        <v>0</v>
      </c>
      <c r="Z169" s="73"/>
    </row>
    <row r="170" spans="1:27" s="29" customFormat="1" ht="21" hidden="1" customHeight="1" x14ac:dyDescent="0.2">
      <c r="A170" s="30"/>
      <c r="B170" s="31" t="s">
        <v>0</v>
      </c>
      <c r="C170" s="86" t="s">
        <v>230</v>
      </c>
      <c r="D170" s="31"/>
      <c r="E170" s="31"/>
      <c r="F170" s="31"/>
      <c r="G170" s="31"/>
      <c r="H170" s="42"/>
      <c r="I170" s="36"/>
      <c r="J170" s="31"/>
      <c r="K170" s="31"/>
      <c r="L170" s="43"/>
      <c r="M170" s="134"/>
      <c r="N170" s="78"/>
      <c r="O170" s="75" t="s">
        <v>76</v>
      </c>
      <c r="P170" s="75">
        <v>28</v>
      </c>
      <c r="Q170" s="75">
        <v>1</v>
      </c>
      <c r="R170" s="75">
        <v>0</v>
      </c>
      <c r="S170" s="79"/>
      <c r="T170" s="75" t="s">
        <v>76</v>
      </c>
      <c r="U170" s="123">
        <f>IF($J$1="January","",Y169)</f>
        <v>0</v>
      </c>
      <c r="V170" s="77"/>
      <c r="W170" s="123">
        <f>IF(U170="","",U170+V170)</f>
        <v>0</v>
      </c>
      <c r="X170" s="77"/>
      <c r="Y170" s="123">
        <f>IF(W170="","",W170-X170)</f>
        <v>0</v>
      </c>
      <c r="Z170" s="80"/>
    </row>
    <row r="171" spans="1:27" s="29" customFormat="1" ht="21" hidden="1" customHeight="1" x14ac:dyDescent="0.2">
      <c r="A171" s="30"/>
      <c r="B171" s="501" t="s">
        <v>233</v>
      </c>
      <c r="C171" s="501"/>
      <c r="D171" s="31"/>
      <c r="E171" s="31"/>
      <c r="F171" s="432" t="s">
        <v>48</v>
      </c>
      <c r="G171" s="432"/>
      <c r="H171" s="31"/>
      <c r="I171" s="432" t="s">
        <v>49</v>
      </c>
      <c r="J171" s="432"/>
      <c r="K171" s="432"/>
      <c r="L171" s="47"/>
      <c r="M171" s="31"/>
      <c r="N171" s="74"/>
      <c r="O171" s="75" t="s">
        <v>51</v>
      </c>
      <c r="P171" s="75"/>
      <c r="Q171" s="75"/>
      <c r="R171" s="75">
        <v>0</v>
      </c>
      <c r="S171" s="79"/>
      <c r="T171" s="75" t="s">
        <v>51</v>
      </c>
      <c r="U171" s="123">
        <f>IF($J$1="February","",Y170)</f>
        <v>0</v>
      </c>
      <c r="V171" s="77"/>
      <c r="W171" s="123">
        <f t="shared" ref="W171:W180" si="33">IF(U171="","",U171+V171)</f>
        <v>0</v>
      </c>
      <c r="X171" s="77"/>
      <c r="Y171" s="123">
        <f t="shared" ref="Y171:Y180" si="34">IF(W171="","",W171-X171)</f>
        <v>0</v>
      </c>
      <c r="Z171" s="80"/>
    </row>
    <row r="172" spans="1:27" s="29" customFormat="1" ht="21" hidden="1" customHeight="1" x14ac:dyDescent="0.2">
      <c r="A172" s="30"/>
      <c r="B172" s="31"/>
      <c r="C172" s="31"/>
      <c r="D172" s="31"/>
      <c r="E172" s="31"/>
      <c r="F172" s="31"/>
      <c r="G172" s="31"/>
      <c r="H172" s="48"/>
      <c r="L172" s="35"/>
      <c r="M172" s="31"/>
      <c r="N172" s="74"/>
      <c r="O172" s="75" t="s">
        <v>52</v>
      </c>
      <c r="P172" s="75"/>
      <c r="Q172" s="75"/>
      <c r="R172" s="75">
        <v>0</v>
      </c>
      <c r="S172" s="79"/>
      <c r="T172" s="75" t="s">
        <v>52</v>
      </c>
      <c r="U172" s="123" t="str">
        <f>IF($J$1="March","",Y171)</f>
        <v/>
      </c>
      <c r="V172" s="77"/>
      <c r="W172" s="123" t="str">
        <f t="shared" si="33"/>
        <v/>
      </c>
      <c r="X172" s="77"/>
      <c r="Y172" s="123" t="str">
        <f t="shared" si="34"/>
        <v/>
      </c>
      <c r="Z172" s="80"/>
    </row>
    <row r="173" spans="1:27" s="29" customFormat="1" ht="21" hidden="1" customHeight="1" x14ac:dyDescent="0.2">
      <c r="A173" s="30"/>
      <c r="B173" s="433" t="s">
        <v>47</v>
      </c>
      <c r="C173" s="434"/>
      <c r="D173" s="31"/>
      <c r="E173" s="31"/>
      <c r="F173" s="49" t="s">
        <v>69</v>
      </c>
      <c r="G173" s="44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48"/>
      <c r="I173" s="50">
        <f>K34</f>
        <v>0</v>
      </c>
      <c r="J173" s="51" t="s">
        <v>66</v>
      </c>
      <c r="K173" s="52">
        <f>K169/$K$2*I173</f>
        <v>0</v>
      </c>
      <c r="L173" s="53"/>
      <c r="M173" s="31"/>
      <c r="N173" s="74"/>
      <c r="O173" s="75" t="s">
        <v>53</v>
      </c>
      <c r="P173" s="75"/>
      <c r="Q173" s="75"/>
      <c r="R173" s="75">
        <v>0</v>
      </c>
      <c r="S173" s="79"/>
      <c r="T173" s="75" t="s">
        <v>53</v>
      </c>
      <c r="U173" s="123" t="str">
        <f>IF($J$1="April","",Y172)</f>
        <v/>
      </c>
      <c r="V173" s="77"/>
      <c r="W173" s="123" t="str">
        <f t="shared" si="33"/>
        <v/>
      </c>
      <c r="X173" s="77"/>
      <c r="Y173" s="123" t="str">
        <f t="shared" si="34"/>
        <v/>
      </c>
      <c r="Z173" s="80"/>
    </row>
    <row r="174" spans="1:27" s="29" customFormat="1" ht="21" hidden="1" customHeight="1" x14ac:dyDescent="0.2">
      <c r="A174" s="30"/>
      <c r="B174" s="40"/>
      <c r="C174" s="40"/>
      <c r="D174" s="31"/>
      <c r="E174" s="31"/>
      <c r="F174" s="49" t="s">
        <v>23</v>
      </c>
      <c r="G174" s="44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48"/>
      <c r="I174" s="93"/>
      <c r="J174" s="51" t="s">
        <v>67</v>
      </c>
      <c r="K174" s="54">
        <f>K169/$K$2/8*I174</f>
        <v>0</v>
      </c>
      <c r="L174" s="55"/>
      <c r="M174" s="31"/>
      <c r="N174" s="74"/>
      <c r="O174" s="75" t="s">
        <v>54</v>
      </c>
      <c r="P174" s="75"/>
      <c r="Q174" s="75"/>
      <c r="R174" s="75"/>
      <c r="S174" s="79"/>
      <c r="T174" s="75" t="s">
        <v>54</v>
      </c>
      <c r="U174" s="123" t="str">
        <f>IF($J$1="May","",Y173)</f>
        <v/>
      </c>
      <c r="V174" s="77"/>
      <c r="W174" s="123" t="str">
        <f t="shared" si="33"/>
        <v/>
      </c>
      <c r="X174" s="77"/>
      <c r="Y174" s="123" t="str">
        <f t="shared" si="34"/>
        <v/>
      </c>
      <c r="Z174" s="80"/>
    </row>
    <row r="175" spans="1:27" s="29" customFormat="1" ht="21" hidden="1" customHeight="1" x14ac:dyDescent="0.2">
      <c r="A175" s="30"/>
      <c r="B175" s="49" t="s">
        <v>7</v>
      </c>
      <c r="C175" s="40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0</v>
      </c>
      <c r="D175" s="31"/>
      <c r="E175" s="31"/>
      <c r="F175" s="49" t="s">
        <v>70</v>
      </c>
      <c r="G175" s="44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48"/>
      <c r="I175" s="444" t="s">
        <v>74</v>
      </c>
      <c r="J175" s="445"/>
      <c r="K175" s="54">
        <f>K173+K174</f>
        <v>0</v>
      </c>
      <c r="L175" s="55"/>
      <c r="M175" s="31"/>
      <c r="N175" s="74"/>
      <c r="O175" s="75" t="s">
        <v>55</v>
      </c>
      <c r="P175" s="75"/>
      <c r="Q175" s="75"/>
      <c r="R175" s="75"/>
      <c r="S175" s="79"/>
      <c r="T175" s="75" t="s">
        <v>55</v>
      </c>
      <c r="U175" s="123" t="str">
        <f>IF($J$1="June","",Y174)</f>
        <v/>
      </c>
      <c r="V175" s="77"/>
      <c r="W175" s="123" t="str">
        <f t="shared" si="33"/>
        <v/>
      </c>
      <c r="X175" s="77"/>
      <c r="Y175" s="123" t="str">
        <f t="shared" si="34"/>
        <v/>
      </c>
      <c r="Z175" s="80"/>
    </row>
    <row r="176" spans="1:27" s="29" customFormat="1" ht="21" hidden="1" customHeight="1" x14ac:dyDescent="0.2">
      <c r="A176" s="30"/>
      <c r="B176" s="49" t="s">
        <v>6</v>
      </c>
      <c r="C176" s="40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0</v>
      </c>
      <c r="D176" s="31"/>
      <c r="E176" s="31"/>
      <c r="F176" s="49" t="s">
        <v>24</v>
      </c>
      <c r="G176" s="44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48"/>
      <c r="I176" s="444" t="s">
        <v>75</v>
      </c>
      <c r="J176" s="445"/>
      <c r="K176" s="44">
        <f>G176</f>
        <v>0</v>
      </c>
      <c r="L176" s="56"/>
      <c r="M176" s="31"/>
      <c r="N176" s="74"/>
      <c r="O176" s="75" t="s">
        <v>56</v>
      </c>
      <c r="P176" s="75"/>
      <c r="Q176" s="75"/>
      <c r="R176" s="75"/>
      <c r="S176" s="79"/>
      <c r="T176" s="75" t="s">
        <v>56</v>
      </c>
      <c r="U176" s="123" t="str">
        <f>IF($J$1="July","",Y175)</f>
        <v/>
      </c>
      <c r="V176" s="77"/>
      <c r="W176" s="123" t="str">
        <f t="shared" si="33"/>
        <v/>
      </c>
      <c r="X176" s="77"/>
      <c r="Y176" s="123" t="str">
        <f t="shared" si="34"/>
        <v/>
      </c>
      <c r="Z176" s="80"/>
    </row>
    <row r="177" spans="1:26" s="29" customFormat="1" ht="21" hidden="1" customHeight="1" x14ac:dyDescent="0.2">
      <c r="A177" s="30"/>
      <c r="B177" s="57" t="s">
        <v>73</v>
      </c>
      <c r="C177" s="40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31"/>
      <c r="E177" s="31"/>
      <c r="F177" s="49" t="s">
        <v>72</v>
      </c>
      <c r="G177" s="44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31"/>
      <c r="I177" s="435" t="s">
        <v>68</v>
      </c>
      <c r="J177" s="436"/>
      <c r="K177" s="58">
        <f>K175-K176</f>
        <v>0</v>
      </c>
      <c r="L177" s="59"/>
      <c r="M177" s="31"/>
      <c r="N177" s="74"/>
      <c r="O177" s="75" t="s">
        <v>61</v>
      </c>
      <c r="P177" s="75"/>
      <c r="Q177" s="75"/>
      <c r="R177" s="75"/>
      <c r="S177" s="79"/>
      <c r="T177" s="75" t="s">
        <v>61</v>
      </c>
      <c r="U177" s="123" t="str">
        <f>IF($J$1="August","",Y176)</f>
        <v/>
      </c>
      <c r="V177" s="77"/>
      <c r="W177" s="123" t="str">
        <f t="shared" si="33"/>
        <v/>
      </c>
      <c r="X177" s="77"/>
      <c r="Y177" s="123" t="str">
        <f t="shared" si="34"/>
        <v/>
      </c>
      <c r="Z177" s="80"/>
    </row>
    <row r="178" spans="1:26" s="29" customFormat="1" ht="21" hidden="1" customHeight="1" x14ac:dyDescent="0.2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128"/>
      <c r="L178" s="47"/>
      <c r="M178" s="31"/>
      <c r="N178" s="74"/>
      <c r="O178" s="75" t="s">
        <v>57</v>
      </c>
      <c r="P178" s="75"/>
      <c r="Q178" s="75"/>
      <c r="R178" s="75"/>
      <c r="S178" s="79"/>
      <c r="T178" s="75" t="s">
        <v>57</v>
      </c>
      <c r="U178" s="123" t="str">
        <f>IF($J$1="September","",Y177)</f>
        <v/>
      </c>
      <c r="V178" s="77"/>
      <c r="W178" s="123" t="str">
        <f t="shared" si="33"/>
        <v/>
      </c>
      <c r="X178" s="77"/>
      <c r="Y178" s="123" t="str">
        <f t="shared" si="34"/>
        <v/>
      </c>
      <c r="Z178" s="80"/>
    </row>
    <row r="179" spans="1:26" s="29" customFormat="1" ht="21" hidden="1" customHeight="1" x14ac:dyDescent="0.2">
      <c r="A179" s="30"/>
      <c r="B179" s="446" t="s">
        <v>101</v>
      </c>
      <c r="C179" s="446"/>
      <c r="D179" s="446"/>
      <c r="E179" s="446"/>
      <c r="F179" s="446"/>
      <c r="G179" s="446"/>
      <c r="H179" s="446"/>
      <c r="I179" s="446"/>
      <c r="J179" s="446"/>
      <c r="K179" s="446"/>
      <c r="L179" s="47"/>
      <c r="M179" s="31"/>
      <c r="N179" s="74"/>
      <c r="O179" s="75" t="s">
        <v>62</v>
      </c>
      <c r="P179" s="75"/>
      <c r="Q179" s="75"/>
      <c r="R179" s="75"/>
      <c r="S179" s="79"/>
      <c r="T179" s="75" t="s">
        <v>62</v>
      </c>
      <c r="U179" s="123" t="str">
        <f>IF($J$1="October","",Y178)</f>
        <v/>
      </c>
      <c r="V179" s="77"/>
      <c r="W179" s="123" t="str">
        <f t="shared" si="33"/>
        <v/>
      </c>
      <c r="X179" s="77"/>
      <c r="Y179" s="123" t="str">
        <f t="shared" si="34"/>
        <v/>
      </c>
      <c r="Z179" s="80"/>
    </row>
    <row r="180" spans="1:26" s="29" customFormat="1" ht="21" hidden="1" customHeight="1" x14ac:dyDescent="0.2">
      <c r="A180" s="30"/>
      <c r="B180" s="446"/>
      <c r="C180" s="446"/>
      <c r="D180" s="446"/>
      <c r="E180" s="446"/>
      <c r="F180" s="446"/>
      <c r="G180" s="446"/>
      <c r="H180" s="446"/>
      <c r="I180" s="446"/>
      <c r="J180" s="446"/>
      <c r="K180" s="446"/>
      <c r="L180" s="47"/>
      <c r="M180" s="31"/>
      <c r="N180" s="74"/>
      <c r="O180" s="75" t="s">
        <v>63</v>
      </c>
      <c r="P180" s="75"/>
      <c r="Q180" s="75"/>
      <c r="R180" s="75"/>
      <c r="S180" s="79"/>
      <c r="T180" s="75" t="s">
        <v>63</v>
      </c>
      <c r="U180" s="123" t="str">
        <f>IF($J$1="November","",Y179)</f>
        <v/>
      </c>
      <c r="V180" s="77"/>
      <c r="W180" s="123" t="str">
        <f t="shared" si="33"/>
        <v/>
      </c>
      <c r="X180" s="77"/>
      <c r="Y180" s="123" t="str">
        <f t="shared" si="34"/>
        <v/>
      </c>
      <c r="Z180" s="80"/>
    </row>
    <row r="181" spans="1:26" s="29" customFormat="1" ht="21" hidden="1" customHeight="1" thickBot="1" x14ac:dyDescent="0.25">
      <c r="A181" s="60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2"/>
      <c r="N181" s="81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3"/>
    </row>
    <row r="182" spans="1:26" s="29" customFormat="1" ht="21" hidden="1" customHeight="1" thickBot="1" x14ac:dyDescent="0.25"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s="29" customFormat="1" ht="21" customHeight="1" x14ac:dyDescent="0.2">
      <c r="A183" s="447" t="s">
        <v>45</v>
      </c>
      <c r="B183" s="448"/>
      <c r="C183" s="448"/>
      <c r="D183" s="448"/>
      <c r="E183" s="448"/>
      <c r="F183" s="448"/>
      <c r="G183" s="448"/>
      <c r="H183" s="448"/>
      <c r="I183" s="448"/>
      <c r="J183" s="448"/>
      <c r="K183" s="448"/>
      <c r="L183" s="449"/>
      <c r="M183" s="108"/>
      <c r="N183" s="67"/>
      <c r="O183" s="440" t="s">
        <v>47</v>
      </c>
      <c r="P183" s="441"/>
      <c r="Q183" s="441"/>
      <c r="R183" s="442"/>
      <c r="S183" s="68"/>
      <c r="T183" s="440" t="s">
        <v>48</v>
      </c>
      <c r="U183" s="441"/>
      <c r="V183" s="441"/>
      <c r="W183" s="441"/>
      <c r="X183" s="441"/>
      <c r="Y183" s="442"/>
      <c r="Z183" s="69"/>
    </row>
    <row r="184" spans="1:26" s="29" customFormat="1" ht="21" customHeight="1" x14ac:dyDescent="0.2">
      <c r="A184" s="30"/>
      <c r="B184" s="31"/>
      <c r="C184" s="443" t="s">
        <v>99</v>
      </c>
      <c r="D184" s="443"/>
      <c r="E184" s="443"/>
      <c r="F184" s="443"/>
      <c r="G184" s="32" t="str">
        <f>$J$1</f>
        <v>March</v>
      </c>
      <c r="H184" s="431">
        <f>$K$1</f>
        <v>2021</v>
      </c>
      <c r="I184" s="431"/>
      <c r="J184" s="31"/>
      <c r="K184" s="33"/>
      <c r="L184" s="34"/>
      <c r="M184" s="33"/>
      <c r="N184" s="70"/>
      <c r="O184" s="71" t="s">
        <v>58</v>
      </c>
      <c r="P184" s="71" t="s">
        <v>7</v>
      </c>
      <c r="Q184" s="71" t="s">
        <v>6</v>
      </c>
      <c r="R184" s="71" t="s">
        <v>59</v>
      </c>
      <c r="S184" s="72"/>
      <c r="T184" s="71" t="s">
        <v>58</v>
      </c>
      <c r="U184" s="71" t="s">
        <v>60</v>
      </c>
      <c r="V184" s="71" t="s">
        <v>23</v>
      </c>
      <c r="W184" s="71" t="s">
        <v>22</v>
      </c>
      <c r="X184" s="71" t="s">
        <v>24</v>
      </c>
      <c r="Y184" s="71" t="s">
        <v>64</v>
      </c>
      <c r="Z184" s="73"/>
    </row>
    <row r="185" spans="1:26" s="29" customFormat="1" ht="21" customHeight="1" x14ac:dyDescent="0.2">
      <c r="A185" s="30"/>
      <c r="B185" s="31"/>
      <c r="C185" s="31"/>
      <c r="D185" s="36"/>
      <c r="E185" s="36"/>
      <c r="F185" s="36"/>
      <c r="G185" s="36"/>
      <c r="H185" s="36"/>
      <c r="I185" s="31"/>
      <c r="J185" s="37" t="s">
        <v>1</v>
      </c>
      <c r="K185" s="38">
        <v>25000</v>
      </c>
      <c r="L185" s="39"/>
      <c r="M185" s="31"/>
      <c r="N185" s="74"/>
      <c r="O185" s="75" t="s">
        <v>50</v>
      </c>
      <c r="P185" s="75">
        <v>13</v>
      </c>
      <c r="Q185" s="75">
        <v>18</v>
      </c>
      <c r="R185" s="75">
        <v>0</v>
      </c>
      <c r="S185" s="76"/>
      <c r="T185" s="75" t="s">
        <v>50</v>
      </c>
      <c r="U185" s="77"/>
      <c r="V185" s="77"/>
      <c r="W185" s="77">
        <f>V185+U185</f>
        <v>0</v>
      </c>
      <c r="X185" s="77"/>
      <c r="Y185" s="77">
        <f>W185-X185</f>
        <v>0</v>
      </c>
      <c r="Z185" s="73"/>
    </row>
    <row r="186" spans="1:26" s="29" customFormat="1" ht="21" customHeight="1" x14ac:dyDescent="0.2">
      <c r="A186" s="30"/>
      <c r="B186" s="31" t="s">
        <v>0</v>
      </c>
      <c r="C186" s="86" t="s">
        <v>232</v>
      </c>
      <c r="D186" s="31"/>
      <c r="E186" s="31"/>
      <c r="F186" s="31"/>
      <c r="G186" s="31"/>
      <c r="H186" s="42"/>
      <c r="I186" s="36"/>
      <c r="J186" s="31"/>
      <c r="K186" s="31"/>
      <c r="L186" s="43"/>
      <c r="M186" s="108"/>
      <c r="N186" s="78"/>
      <c r="O186" s="75" t="s">
        <v>76</v>
      </c>
      <c r="P186" s="75">
        <v>28</v>
      </c>
      <c r="Q186" s="75">
        <v>0</v>
      </c>
      <c r="R186" s="75">
        <v>0</v>
      </c>
      <c r="S186" s="79"/>
      <c r="T186" s="75" t="s">
        <v>76</v>
      </c>
      <c r="U186" s="123">
        <f>IF($J$1="January","",Y185)</f>
        <v>0</v>
      </c>
      <c r="V186" s="77"/>
      <c r="W186" s="123">
        <f>IF(U186="","",U186+V186)</f>
        <v>0</v>
      </c>
      <c r="X186" s="77"/>
      <c r="Y186" s="123">
        <f>IF(W186="","",W186-X186)</f>
        <v>0</v>
      </c>
      <c r="Z186" s="80"/>
    </row>
    <row r="187" spans="1:26" s="29" customFormat="1" ht="21" customHeight="1" x14ac:dyDescent="0.2">
      <c r="A187" s="30"/>
      <c r="B187" s="502" t="s">
        <v>231</v>
      </c>
      <c r="C187" s="502"/>
      <c r="D187" s="502"/>
      <c r="E187" s="31"/>
      <c r="F187" s="432" t="s">
        <v>48</v>
      </c>
      <c r="G187" s="432"/>
      <c r="H187" s="31"/>
      <c r="I187" s="432" t="s">
        <v>49</v>
      </c>
      <c r="J187" s="432"/>
      <c r="K187" s="432"/>
      <c r="L187" s="47"/>
      <c r="M187" s="31"/>
      <c r="N187" s="74"/>
      <c r="O187" s="75" t="s">
        <v>51</v>
      </c>
      <c r="P187" s="75">
        <v>29</v>
      </c>
      <c r="Q187" s="75">
        <v>2</v>
      </c>
      <c r="R187" s="75">
        <v>0</v>
      </c>
      <c r="S187" s="79"/>
      <c r="T187" s="75" t="s">
        <v>51</v>
      </c>
      <c r="U187" s="123">
        <f>IF($J$1="February","",Y186)</f>
        <v>0</v>
      </c>
      <c r="V187" s="77"/>
      <c r="W187" s="123">
        <f t="shared" ref="W187:W196" si="35">IF(U187="","",U187+V187)</f>
        <v>0</v>
      </c>
      <c r="X187" s="77"/>
      <c r="Y187" s="123">
        <f t="shared" ref="Y187:Y196" si="36">IF(W187="","",W187-X187)</f>
        <v>0</v>
      </c>
      <c r="Z187" s="80"/>
    </row>
    <row r="188" spans="1:26" s="29" customFormat="1" ht="21" customHeight="1" x14ac:dyDescent="0.2">
      <c r="A188" s="30"/>
      <c r="B188" s="31"/>
      <c r="C188" s="31"/>
      <c r="D188" s="31"/>
      <c r="E188" s="31"/>
      <c r="F188" s="31"/>
      <c r="G188" s="31"/>
      <c r="H188" s="48"/>
      <c r="L188" s="35"/>
      <c r="M188" s="31"/>
      <c r="N188" s="74"/>
      <c r="O188" s="75" t="s">
        <v>52</v>
      </c>
      <c r="P188" s="75"/>
      <c r="Q188" s="75"/>
      <c r="R188" s="75">
        <v>0</v>
      </c>
      <c r="S188" s="79"/>
      <c r="T188" s="75" t="s">
        <v>52</v>
      </c>
      <c r="U188" s="123" t="str">
        <f>IF($J$1="March","",Y187)</f>
        <v/>
      </c>
      <c r="V188" s="77"/>
      <c r="W188" s="123" t="str">
        <f t="shared" si="35"/>
        <v/>
      </c>
      <c r="X188" s="77"/>
      <c r="Y188" s="123" t="str">
        <f t="shared" si="36"/>
        <v/>
      </c>
      <c r="Z188" s="80"/>
    </row>
    <row r="189" spans="1:26" s="29" customFormat="1" ht="21" customHeight="1" x14ac:dyDescent="0.2">
      <c r="A189" s="30"/>
      <c r="B189" s="433" t="s">
        <v>47</v>
      </c>
      <c r="C189" s="434"/>
      <c r="D189" s="31"/>
      <c r="E189" s="31"/>
      <c r="F189" s="49" t="s">
        <v>69</v>
      </c>
      <c r="G189" s="44">
        <f>IF($J$1="January",U185,IF($J$1="February",U186,IF($J$1="March",U187,IF($J$1="April",U188,IF($J$1="May",U189,IF($J$1="June",U190,IF($J$1="July",U191,IF($J$1="August",U192,IF($J$1="August",U192,IF($J$1="September",U193,IF($J$1="October",U194,IF($J$1="November",U195,IF($J$1="December",U196)))))))))))))</f>
        <v>0</v>
      </c>
      <c r="H189" s="48"/>
      <c r="I189" s="50">
        <f>IF(C193&gt;0,$K$2,C191)</f>
        <v>29</v>
      </c>
      <c r="J189" s="51" t="s">
        <v>66</v>
      </c>
      <c r="K189" s="52">
        <f>K185/$K$2*I189</f>
        <v>23387.096774193549</v>
      </c>
      <c r="L189" s="53"/>
      <c r="M189" s="31"/>
      <c r="N189" s="74"/>
      <c r="O189" s="75" t="s">
        <v>53</v>
      </c>
      <c r="P189" s="75"/>
      <c r="Q189" s="75"/>
      <c r="R189" s="75">
        <v>0</v>
      </c>
      <c r="S189" s="79"/>
      <c r="T189" s="75" t="s">
        <v>53</v>
      </c>
      <c r="U189" s="123" t="str">
        <f>IF($J$1="April","",Y188)</f>
        <v/>
      </c>
      <c r="V189" s="77"/>
      <c r="W189" s="123" t="str">
        <f t="shared" si="35"/>
        <v/>
      </c>
      <c r="X189" s="77"/>
      <c r="Y189" s="123" t="str">
        <f t="shared" si="36"/>
        <v/>
      </c>
      <c r="Z189" s="80"/>
    </row>
    <row r="190" spans="1:26" s="29" customFormat="1" ht="21" customHeight="1" x14ac:dyDescent="0.2">
      <c r="A190" s="30"/>
      <c r="B190" s="40"/>
      <c r="C190" s="40"/>
      <c r="D190" s="31"/>
      <c r="E190" s="31"/>
      <c r="F190" s="49" t="s">
        <v>23</v>
      </c>
      <c r="G190" s="44">
        <f>IF($J$1="January",V185,IF($J$1="February",V186,IF($J$1="March",V187,IF($J$1="April",V188,IF($J$1="May",V189,IF($J$1="June",V190,IF($J$1="July",V191,IF($J$1="August",V192,IF($J$1="August",V192,IF($J$1="September",V193,IF($J$1="October",V194,IF($J$1="November",V195,IF($J$1="December",V196)))))))))))))</f>
        <v>0</v>
      </c>
      <c r="H190" s="48"/>
      <c r="I190" s="93"/>
      <c r="J190" s="51" t="s">
        <v>67</v>
      </c>
      <c r="K190" s="54">
        <f>K185/$K$2/8*I190</f>
        <v>0</v>
      </c>
      <c r="L190" s="55"/>
      <c r="M190" s="31"/>
      <c r="N190" s="74"/>
      <c r="O190" s="75" t="s">
        <v>54</v>
      </c>
      <c r="P190" s="75"/>
      <c r="Q190" s="75"/>
      <c r="R190" s="75" t="str">
        <f t="shared" ref="R190:R196" si="37">IF(Q190="","",R189-Q190)</f>
        <v/>
      </c>
      <c r="S190" s="79"/>
      <c r="T190" s="75" t="s">
        <v>54</v>
      </c>
      <c r="U190" s="123" t="str">
        <f>IF($J$1="May","",Y189)</f>
        <v/>
      </c>
      <c r="V190" s="77"/>
      <c r="W190" s="123" t="str">
        <f t="shared" si="35"/>
        <v/>
      </c>
      <c r="X190" s="77"/>
      <c r="Y190" s="123" t="str">
        <f t="shared" si="36"/>
        <v/>
      </c>
      <c r="Z190" s="80"/>
    </row>
    <row r="191" spans="1:26" s="29" customFormat="1" ht="21" customHeight="1" x14ac:dyDescent="0.2">
      <c r="A191" s="30"/>
      <c r="B191" s="49" t="s">
        <v>7</v>
      </c>
      <c r="C191" s="40">
        <f>IF($J$1="January",P185,IF($J$1="February",P186,IF($J$1="March",P187,IF($J$1="April",P188,IF($J$1="May",P189,IF($J$1="June",P190,IF($J$1="July",P191,IF($J$1="August",P192,IF($J$1="August",P192,IF($J$1="September",P193,IF($J$1="October",P194,IF($J$1="November",P195,IF($J$1="December",P196)))))))))))))</f>
        <v>29</v>
      </c>
      <c r="D191" s="31"/>
      <c r="E191" s="31"/>
      <c r="F191" s="49" t="s">
        <v>70</v>
      </c>
      <c r="G191" s="44">
        <f>IF($J$1="January",W185,IF($J$1="February",W186,IF($J$1="March",W187,IF($J$1="April",W188,IF($J$1="May",W189,IF($J$1="June",W190,IF($J$1="July",W191,IF($J$1="August",W192,IF($J$1="August",W192,IF($J$1="September",W193,IF($J$1="October",W194,IF($J$1="November",W195,IF($J$1="December",W196)))))))))))))</f>
        <v>0</v>
      </c>
      <c r="H191" s="48"/>
      <c r="I191" s="444" t="s">
        <v>74</v>
      </c>
      <c r="J191" s="445"/>
      <c r="K191" s="54">
        <f>K189+K190</f>
        <v>23387.096774193549</v>
      </c>
      <c r="L191" s="55"/>
      <c r="M191" s="31"/>
      <c r="N191" s="74"/>
      <c r="O191" s="75" t="s">
        <v>55</v>
      </c>
      <c r="P191" s="75"/>
      <c r="Q191" s="75"/>
      <c r="R191" s="75"/>
      <c r="S191" s="79"/>
      <c r="T191" s="75" t="s">
        <v>55</v>
      </c>
      <c r="U191" s="123" t="str">
        <f>IF($J$1="June","",Y190)</f>
        <v/>
      </c>
      <c r="V191" s="77"/>
      <c r="W191" s="123" t="str">
        <f t="shared" si="35"/>
        <v/>
      </c>
      <c r="X191" s="77"/>
      <c r="Y191" s="123" t="str">
        <f t="shared" si="36"/>
        <v/>
      </c>
      <c r="Z191" s="80"/>
    </row>
    <row r="192" spans="1:26" s="29" customFormat="1" ht="21" customHeight="1" x14ac:dyDescent="0.2">
      <c r="A192" s="30"/>
      <c r="B192" s="49" t="s">
        <v>6</v>
      </c>
      <c r="C192" s="40">
        <f>IF($J$1="January",Q185,IF($J$1="February",Q186,IF($J$1="March",Q187,IF($J$1="April",Q188,IF($J$1="May",Q189,IF($J$1="June",Q190,IF($J$1="July",Q191,IF($J$1="August",Q192,IF($J$1="August",Q192,IF($J$1="September",Q193,IF($J$1="October",Q194,IF($J$1="November",Q195,IF($J$1="December",Q196)))))))))))))</f>
        <v>2</v>
      </c>
      <c r="D192" s="31"/>
      <c r="E192" s="31"/>
      <c r="F192" s="49" t="s">
        <v>24</v>
      </c>
      <c r="G192" s="44">
        <f>IF($J$1="January",X185,IF($J$1="February",X186,IF($J$1="March",X187,IF($J$1="April",X188,IF($J$1="May",X189,IF($J$1="June",X190,IF($J$1="July",X191,IF($J$1="August",X192,IF($J$1="August",X192,IF($J$1="September",X193,IF($J$1="October",X194,IF($J$1="November",X195,IF($J$1="December",X196)))))))))))))</f>
        <v>0</v>
      </c>
      <c r="H192" s="48"/>
      <c r="I192" s="444" t="s">
        <v>75</v>
      </c>
      <c r="J192" s="445"/>
      <c r="K192" s="44">
        <f>G192</f>
        <v>0</v>
      </c>
      <c r="L192" s="56"/>
      <c r="M192" s="31"/>
      <c r="N192" s="74"/>
      <c r="O192" s="75" t="s">
        <v>56</v>
      </c>
      <c r="P192" s="75"/>
      <c r="Q192" s="75"/>
      <c r="R192" s="75">
        <v>0</v>
      </c>
      <c r="S192" s="79"/>
      <c r="T192" s="75" t="s">
        <v>56</v>
      </c>
      <c r="U192" s="123" t="str">
        <f>IF($J$1="July","",Y191)</f>
        <v/>
      </c>
      <c r="V192" s="77"/>
      <c r="W192" s="123" t="str">
        <f t="shared" si="35"/>
        <v/>
      </c>
      <c r="X192" s="77"/>
      <c r="Y192" s="123" t="str">
        <f t="shared" si="36"/>
        <v/>
      </c>
      <c r="Z192" s="80"/>
    </row>
    <row r="193" spans="1:27" s="29" customFormat="1" ht="21" customHeight="1" x14ac:dyDescent="0.2">
      <c r="A193" s="30"/>
      <c r="B193" s="57" t="s">
        <v>73</v>
      </c>
      <c r="C193" s="40">
        <f>IF($J$1="January",R185,IF($J$1="February",R186,IF($J$1="March",R187,IF($J$1="April",R188,IF($J$1="May",R189,IF($J$1="June",R190,IF($J$1="July",R191,IF($J$1="August",R192,IF($J$1="August",R192,IF($J$1="September",R193,IF($J$1="October",R194,IF($J$1="November",R195,IF($J$1="December",R196)))))))))))))</f>
        <v>0</v>
      </c>
      <c r="D193" s="31"/>
      <c r="E193" s="31"/>
      <c r="F193" s="49" t="s">
        <v>72</v>
      </c>
      <c r="G193" s="44">
        <f>IF($J$1="January",Y185,IF($J$1="February",Y186,IF($J$1="March",Y187,IF($J$1="April",Y188,IF($J$1="May",Y189,IF($J$1="June",Y190,IF($J$1="July",Y191,IF($J$1="August",Y192,IF($J$1="August",Y192,IF($J$1="September",Y193,IF($J$1="October",Y194,IF($J$1="November",Y195,IF($J$1="December",Y196)))))))))))))</f>
        <v>0</v>
      </c>
      <c r="H193" s="31"/>
      <c r="I193" s="435" t="s">
        <v>68</v>
      </c>
      <c r="J193" s="436"/>
      <c r="K193" s="58">
        <f>K191-K192</f>
        <v>23387.096774193549</v>
      </c>
      <c r="L193" s="59"/>
      <c r="M193" s="31"/>
      <c r="N193" s="74"/>
      <c r="O193" s="75" t="s">
        <v>61</v>
      </c>
      <c r="P193" s="75"/>
      <c r="Q193" s="75"/>
      <c r="R193" s="75">
        <v>0</v>
      </c>
      <c r="S193" s="79"/>
      <c r="T193" s="75" t="s">
        <v>61</v>
      </c>
      <c r="U193" s="123" t="str">
        <f>IF($J$1="August","",Y192)</f>
        <v/>
      </c>
      <c r="V193" s="77"/>
      <c r="W193" s="123" t="str">
        <f t="shared" si="35"/>
        <v/>
      </c>
      <c r="X193" s="77"/>
      <c r="Y193" s="123" t="str">
        <f t="shared" si="36"/>
        <v/>
      </c>
      <c r="Z193" s="80"/>
    </row>
    <row r="194" spans="1:27" s="29" customFormat="1" ht="21" customHeight="1" x14ac:dyDescent="0.2">
      <c r="A194" s="3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7"/>
      <c r="M194" s="31"/>
      <c r="N194" s="74"/>
      <c r="O194" s="75" t="s">
        <v>57</v>
      </c>
      <c r="P194" s="75"/>
      <c r="Q194" s="75"/>
      <c r="R194" s="75">
        <v>0</v>
      </c>
      <c r="S194" s="79"/>
      <c r="T194" s="75" t="s">
        <v>57</v>
      </c>
      <c r="U194" s="123" t="str">
        <f>IF($J$1="September","",Y193)</f>
        <v/>
      </c>
      <c r="V194" s="77"/>
      <c r="W194" s="123" t="str">
        <f t="shared" si="35"/>
        <v/>
      </c>
      <c r="X194" s="77"/>
      <c r="Y194" s="123" t="str">
        <f t="shared" si="36"/>
        <v/>
      </c>
      <c r="Z194" s="80"/>
    </row>
    <row r="195" spans="1:27" s="29" customFormat="1" ht="21" customHeight="1" x14ac:dyDescent="0.2">
      <c r="A195" s="30"/>
      <c r="B195" s="446" t="s">
        <v>101</v>
      </c>
      <c r="C195" s="446"/>
      <c r="D195" s="446"/>
      <c r="E195" s="446"/>
      <c r="F195" s="446"/>
      <c r="G195" s="446"/>
      <c r="H195" s="446"/>
      <c r="I195" s="446"/>
      <c r="J195" s="446"/>
      <c r="K195" s="446"/>
      <c r="L195" s="47"/>
      <c r="M195" s="31"/>
      <c r="N195" s="74"/>
      <c r="O195" s="75" t="s">
        <v>62</v>
      </c>
      <c r="P195" s="75"/>
      <c r="Q195" s="75"/>
      <c r="R195" s="75">
        <v>0</v>
      </c>
      <c r="S195" s="79"/>
      <c r="T195" s="75" t="s">
        <v>62</v>
      </c>
      <c r="U195" s="123" t="str">
        <f>IF($J$1="October","",Y194)</f>
        <v/>
      </c>
      <c r="V195" s="77"/>
      <c r="W195" s="123" t="str">
        <f t="shared" si="35"/>
        <v/>
      </c>
      <c r="X195" s="77"/>
      <c r="Y195" s="123" t="str">
        <f t="shared" si="36"/>
        <v/>
      </c>
      <c r="Z195" s="80"/>
    </row>
    <row r="196" spans="1:27" s="29" customFormat="1" ht="21" customHeight="1" x14ac:dyDescent="0.2">
      <c r="A196" s="30"/>
      <c r="B196" s="446"/>
      <c r="C196" s="446"/>
      <c r="D196" s="446"/>
      <c r="E196" s="446"/>
      <c r="F196" s="446"/>
      <c r="G196" s="446"/>
      <c r="H196" s="446"/>
      <c r="I196" s="446"/>
      <c r="J196" s="446"/>
      <c r="K196" s="446"/>
      <c r="L196" s="47"/>
      <c r="M196" s="31"/>
      <c r="N196" s="74"/>
      <c r="O196" s="75" t="s">
        <v>63</v>
      </c>
      <c r="P196" s="75"/>
      <c r="Q196" s="75"/>
      <c r="R196" s="75" t="str">
        <f t="shared" si="37"/>
        <v/>
      </c>
      <c r="S196" s="79"/>
      <c r="T196" s="75" t="s">
        <v>63</v>
      </c>
      <c r="U196" s="123" t="str">
        <f>IF($J$1="November","",Y195)</f>
        <v/>
      </c>
      <c r="V196" s="77"/>
      <c r="W196" s="123" t="str">
        <f t="shared" si="35"/>
        <v/>
      </c>
      <c r="X196" s="77"/>
      <c r="Y196" s="123" t="str">
        <f t="shared" si="36"/>
        <v/>
      </c>
      <c r="Z196" s="80"/>
    </row>
    <row r="197" spans="1:27" s="29" customFormat="1" ht="21" customHeight="1" thickBot="1" x14ac:dyDescent="0.25">
      <c r="A197" s="3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7"/>
      <c r="N197" s="81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3"/>
    </row>
    <row r="198" spans="1:27" s="29" customFormat="1" ht="21" customHeight="1" thickBot="1" x14ac:dyDescent="0.25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N198" s="74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94"/>
    </row>
    <row r="199" spans="1:27" s="29" customFormat="1" ht="21" customHeight="1" x14ac:dyDescent="0.2">
      <c r="A199" s="478" t="s">
        <v>45</v>
      </c>
      <c r="B199" s="479"/>
      <c r="C199" s="479"/>
      <c r="D199" s="479"/>
      <c r="E199" s="479"/>
      <c r="F199" s="479"/>
      <c r="G199" s="479"/>
      <c r="H199" s="479"/>
      <c r="I199" s="479"/>
      <c r="J199" s="479"/>
      <c r="K199" s="479"/>
      <c r="L199" s="480"/>
      <c r="M199" s="28"/>
      <c r="N199" s="67"/>
      <c r="O199" s="440" t="s">
        <v>47</v>
      </c>
      <c r="P199" s="441"/>
      <c r="Q199" s="441"/>
      <c r="R199" s="442"/>
      <c r="S199" s="68"/>
      <c r="T199" s="440" t="s">
        <v>48</v>
      </c>
      <c r="U199" s="441"/>
      <c r="V199" s="441"/>
      <c r="W199" s="441"/>
      <c r="X199" s="441"/>
      <c r="Y199" s="442"/>
      <c r="Z199" s="69"/>
      <c r="AA199" s="28"/>
    </row>
    <row r="200" spans="1:27" s="29" customFormat="1" ht="21" customHeight="1" x14ac:dyDescent="0.2">
      <c r="A200" s="30"/>
      <c r="B200" s="31"/>
      <c r="C200" s="443" t="s">
        <v>99</v>
      </c>
      <c r="D200" s="443"/>
      <c r="E200" s="443"/>
      <c r="F200" s="443"/>
      <c r="G200" s="32" t="str">
        <f>$J$1</f>
        <v>March</v>
      </c>
      <c r="H200" s="431">
        <f>$K$1</f>
        <v>2021</v>
      </c>
      <c r="I200" s="431"/>
      <c r="J200" s="31"/>
      <c r="K200" s="33"/>
      <c r="L200" s="34"/>
      <c r="M200" s="33"/>
      <c r="N200" s="70"/>
      <c r="O200" s="71" t="s">
        <v>58</v>
      </c>
      <c r="P200" s="71" t="s">
        <v>7</v>
      </c>
      <c r="Q200" s="71" t="s">
        <v>6</v>
      </c>
      <c r="R200" s="71" t="s">
        <v>59</v>
      </c>
      <c r="S200" s="72"/>
      <c r="T200" s="71" t="s">
        <v>58</v>
      </c>
      <c r="U200" s="71" t="s">
        <v>60</v>
      </c>
      <c r="V200" s="71" t="s">
        <v>23</v>
      </c>
      <c r="W200" s="71" t="s">
        <v>22</v>
      </c>
      <c r="X200" s="71" t="s">
        <v>24</v>
      </c>
      <c r="Y200" s="71" t="s">
        <v>64</v>
      </c>
      <c r="Z200" s="73"/>
      <c r="AA200" s="33"/>
    </row>
    <row r="201" spans="1:27" s="29" customFormat="1" ht="21" customHeight="1" x14ac:dyDescent="0.2">
      <c r="A201" s="30"/>
      <c r="B201" s="31"/>
      <c r="C201" s="31"/>
      <c r="D201" s="36"/>
      <c r="E201" s="36"/>
      <c r="F201" s="36"/>
      <c r="G201" s="36"/>
      <c r="H201" s="36"/>
      <c r="I201" s="31"/>
      <c r="J201" s="37" t="s">
        <v>1</v>
      </c>
      <c r="K201" s="38">
        <v>28000</v>
      </c>
      <c r="L201" s="39"/>
      <c r="M201" s="31"/>
      <c r="N201" s="74"/>
      <c r="O201" s="75" t="s">
        <v>50</v>
      </c>
      <c r="P201" s="75">
        <v>31</v>
      </c>
      <c r="Q201" s="75"/>
      <c r="R201" s="75">
        <v>13</v>
      </c>
      <c r="S201" s="76"/>
      <c r="T201" s="75" t="s">
        <v>50</v>
      </c>
      <c r="U201" s="77"/>
      <c r="V201" s="77"/>
      <c r="W201" s="77">
        <f>V201+U201</f>
        <v>0</v>
      </c>
      <c r="X201" s="77"/>
      <c r="Y201" s="77">
        <f>W201-X201</f>
        <v>0</v>
      </c>
      <c r="Z201" s="73"/>
      <c r="AA201" s="31"/>
    </row>
    <row r="202" spans="1:27" s="29" customFormat="1" ht="21" customHeight="1" x14ac:dyDescent="0.2">
      <c r="A202" s="30"/>
      <c r="B202" s="31" t="s">
        <v>0</v>
      </c>
      <c r="C202" s="41" t="s">
        <v>136</v>
      </c>
      <c r="D202" s="31"/>
      <c r="E202" s="31"/>
      <c r="F202" s="31"/>
      <c r="G202" s="31"/>
      <c r="H202" s="42"/>
      <c r="I202" s="36"/>
      <c r="J202" s="31"/>
      <c r="K202" s="31"/>
      <c r="L202" s="43"/>
      <c r="M202" s="28"/>
      <c r="N202" s="78"/>
      <c r="O202" s="75" t="s">
        <v>76</v>
      </c>
      <c r="P202" s="75">
        <v>28</v>
      </c>
      <c r="Q202" s="75">
        <v>0</v>
      </c>
      <c r="R202" s="75">
        <f t="shared" ref="R202" si="38">IF(Q202="","",R201-Q202)</f>
        <v>13</v>
      </c>
      <c r="S202" s="79"/>
      <c r="T202" s="75" t="s">
        <v>76</v>
      </c>
      <c r="U202" s="123"/>
      <c r="V202" s="77"/>
      <c r="W202" s="123" t="str">
        <f>IF(U202="","",U202+V202)</f>
        <v/>
      </c>
      <c r="X202" s="77"/>
      <c r="Y202" s="123" t="str">
        <f>IF(W202="","",W202-X202)</f>
        <v/>
      </c>
      <c r="Z202" s="80"/>
      <c r="AA202" s="28"/>
    </row>
    <row r="203" spans="1:27" s="29" customFormat="1" ht="21" customHeight="1" x14ac:dyDescent="0.2">
      <c r="A203" s="30"/>
      <c r="B203" s="45" t="s">
        <v>46</v>
      </c>
      <c r="C203" s="46"/>
      <c r="D203" s="31"/>
      <c r="E203" s="31"/>
      <c r="F203" s="432" t="s">
        <v>48</v>
      </c>
      <c r="G203" s="432"/>
      <c r="H203" s="31"/>
      <c r="I203" s="432" t="s">
        <v>49</v>
      </c>
      <c r="J203" s="432"/>
      <c r="K203" s="432"/>
      <c r="L203" s="47"/>
      <c r="M203" s="31"/>
      <c r="N203" s="74"/>
      <c r="O203" s="75" t="s">
        <v>51</v>
      </c>
      <c r="P203" s="75">
        <v>31</v>
      </c>
      <c r="Q203" s="75">
        <v>0</v>
      </c>
      <c r="R203" s="75"/>
      <c r="S203" s="79"/>
      <c r="T203" s="75" t="s">
        <v>51</v>
      </c>
      <c r="U203" s="123"/>
      <c r="V203" s="77"/>
      <c r="W203" s="123" t="str">
        <f t="shared" ref="W203:W212" si="39">IF(U203="","",U203+V203)</f>
        <v/>
      </c>
      <c r="X203" s="77"/>
      <c r="Y203" s="123" t="str">
        <f t="shared" ref="Y203:Y212" si="40">IF(W203="","",W203-X203)</f>
        <v/>
      </c>
      <c r="Z203" s="80"/>
      <c r="AA203" s="31"/>
    </row>
    <row r="204" spans="1:27" s="29" customFormat="1" ht="21" customHeight="1" x14ac:dyDescent="0.2">
      <c r="A204" s="30"/>
      <c r="B204" s="31"/>
      <c r="C204" s="31"/>
      <c r="D204" s="31"/>
      <c r="E204" s="31"/>
      <c r="F204" s="31"/>
      <c r="G204" s="31"/>
      <c r="H204" s="48"/>
      <c r="L204" s="35"/>
      <c r="M204" s="31"/>
      <c r="N204" s="74"/>
      <c r="O204" s="75" t="s">
        <v>52</v>
      </c>
      <c r="P204" s="75"/>
      <c r="Q204" s="75"/>
      <c r="R204" s="75"/>
      <c r="S204" s="79"/>
      <c r="T204" s="75" t="s">
        <v>52</v>
      </c>
      <c r="U204" s="123"/>
      <c r="V204" s="77"/>
      <c r="W204" s="123" t="str">
        <f t="shared" si="39"/>
        <v/>
      </c>
      <c r="X204" s="77"/>
      <c r="Y204" s="123" t="str">
        <f t="shared" si="40"/>
        <v/>
      </c>
      <c r="Z204" s="80"/>
      <c r="AA204" s="31"/>
    </row>
    <row r="205" spans="1:27" s="29" customFormat="1" ht="21" customHeight="1" x14ac:dyDescent="0.2">
      <c r="A205" s="30"/>
      <c r="B205" s="433" t="s">
        <v>47</v>
      </c>
      <c r="C205" s="434"/>
      <c r="D205" s="31"/>
      <c r="E205" s="31"/>
      <c r="F205" s="49" t="s">
        <v>69</v>
      </c>
      <c r="G205" s="44">
        <f>IF($J$1="January",U201,IF($J$1="February",U202,IF($J$1="March",U203,IF($J$1="April",U204,IF($J$1="May",U205,IF($J$1="June",U206,IF($J$1="July",U207,IF($J$1="August",U208,IF($J$1="August",U208,IF($J$1="September",U209,IF($J$1="October",U210,IF($J$1="November",U211,IF($J$1="December",U212)))))))))))))</f>
        <v>0</v>
      </c>
      <c r="H205" s="48"/>
      <c r="I205" s="50">
        <f>IF(C209&gt;0,$K$2,C207)</f>
        <v>31</v>
      </c>
      <c r="J205" s="51" t="s">
        <v>66</v>
      </c>
      <c r="K205" s="52">
        <f>K201/$K$2*I205</f>
        <v>28000</v>
      </c>
      <c r="L205" s="53"/>
      <c r="M205" s="31"/>
      <c r="N205" s="74"/>
      <c r="O205" s="75" t="s">
        <v>53</v>
      </c>
      <c r="P205" s="75"/>
      <c r="Q205" s="75"/>
      <c r="R205" s="75"/>
      <c r="S205" s="79"/>
      <c r="T205" s="75" t="s">
        <v>53</v>
      </c>
      <c r="U205" s="123"/>
      <c r="V205" s="77"/>
      <c r="W205" s="123" t="str">
        <f t="shared" si="39"/>
        <v/>
      </c>
      <c r="X205" s="77"/>
      <c r="Y205" s="123" t="str">
        <f t="shared" si="40"/>
        <v/>
      </c>
      <c r="Z205" s="80"/>
      <c r="AA205" s="31"/>
    </row>
    <row r="206" spans="1:27" s="29" customFormat="1" ht="21" customHeight="1" x14ac:dyDescent="0.2">
      <c r="A206" s="30"/>
      <c r="B206" s="40"/>
      <c r="C206" s="40"/>
      <c r="D206" s="31"/>
      <c r="E206" s="31"/>
      <c r="F206" s="49" t="s">
        <v>23</v>
      </c>
      <c r="G206" s="44">
        <f>IF($J$1="January",V201,IF($J$1="February",V202,IF($J$1="March",V203,IF($J$1="April",V204,IF($J$1="May",V205,IF($J$1="June",V206,IF($J$1="July",V207,IF($J$1="August",V208,IF($J$1="August",V208,IF($J$1="September",V209,IF($J$1="October",V210,IF($J$1="November",V211,IF($J$1="December",V212)))))))))))))</f>
        <v>0</v>
      </c>
      <c r="H206" s="48"/>
      <c r="I206" s="50">
        <v>178</v>
      </c>
      <c r="J206" s="51" t="s">
        <v>67</v>
      </c>
      <c r="K206" s="106">
        <f>K201/$K$2/8*I206</f>
        <v>20096.774193548386</v>
      </c>
      <c r="L206" s="55"/>
      <c r="M206" s="31"/>
      <c r="N206" s="74"/>
      <c r="O206" s="75" t="s">
        <v>54</v>
      </c>
      <c r="P206" s="75"/>
      <c r="Q206" s="75"/>
      <c r="R206" s="75"/>
      <c r="S206" s="79"/>
      <c r="T206" s="75" t="s">
        <v>54</v>
      </c>
      <c r="U206" s="123"/>
      <c r="V206" s="77"/>
      <c r="W206" s="123" t="str">
        <f t="shared" si="39"/>
        <v/>
      </c>
      <c r="X206" s="77"/>
      <c r="Y206" s="123" t="str">
        <f t="shared" si="40"/>
        <v/>
      </c>
      <c r="Z206" s="80"/>
      <c r="AA206" s="31"/>
    </row>
    <row r="207" spans="1:27" s="29" customFormat="1" ht="21" customHeight="1" x14ac:dyDescent="0.2">
      <c r="A207" s="30"/>
      <c r="B207" s="49" t="s">
        <v>7</v>
      </c>
      <c r="C207" s="40">
        <f>IF($J$1="January",P201,IF($J$1="February",P202,IF($J$1="March",P203,IF($J$1="April",P204,IF($J$1="May",P205,IF($J$1="June",P206,IF($J$1="July",P207,IF($J$1="August",P208,IF($J$1="August",P208,IF($J$1="September",P209,IF($J$1="October",P210,IF($J$1="November",P211,IF($J$1="December",P212)))))))))))))</f>
        <v>31</v>
      </c>
      <c r="D207" s="31"/>
      <c r="E207" s="31"/>
      <c r="F207" s="49" t="s">
        <v>70</v>
      </c>
      <c r="G207" s="44" t="str">
        <f>IF($J$1="January",W201,IF($J$1="February",W202,IF($J$1="March",W203,IF($J$1="April",W204,IF($J$1="May",W205,IF($J$1="June",W206,IF($J$1="July",W207,IF($J$1="August",W208,IF($J$1="August",W208,IF($J$1="September",W209,IF($J$1="October",W210,IF($J$1="November",W211,IF($J$1="December",W212)))))))))))))</f>
        <v/>
      </c>
      <c r="H207" s="48"/>
      <c r="I207" s="444" t="s">
        <v>74</v>
      </c>
      <c r="J207" s="445"/>
      <c r="K207" s="54">
        <f>K205+K206</f>
        <v>48096.774193548386</v>
      </c>
      <c r="L207" s="55"/>
      <c r="M207" s="31"/>
      <c r="N207" s="74"/>
      <c r="O207" s="75" t="s">
        <v>55</v>
      </c>
      <c r="P207" s="75"/>
      <c r="Q207" s="75"/>
      <c r="R207" s="75"/>
      <c r="S207" s="79"/>
      <c r="T207" s="75" t="s">
        <v>55</v>
      </c>
      <c r="U207" s="123"/>
      <c r="V207" s="77"/>
      <c r="W207" s="123">
        <f>V207+U207</f>
        <v>0</v>
      </c>
      <c r="X207" s="77"/>
      <c r="Y207" s="123">
        <f t="shared" si="40"/>
        <v>0</v>
      </c>
      <c r="Z207" s="80"/>
      <c r="AA207" s="31"/>
    </row>
    <row r="208" spans="1:27" s="29" customFormat="1" ht="21" customHeight="1" x14ac:dyDescent="0.2">
      <c r="A208" s="30"/>
      <c r="B208" s="49" t="s">
        <v>6</v>
      </c>
      <c r="C208" s="40">
        <f>IF($J$1="January",Q201,IF($J$1="February",Q202,IF($J$1="March",Q203,IF($J$1="April",Q204,IF($J$1="May",Q205,IF($J$1="June",Q206,IF($J$1="July",Q207,IF($J$1="August",Q208,IF($J$1="August",Q208,IF($J$1="September",Q209,IF($J$1="October",Q210,IF($J$1="November",Q211,IF($J$1="December",Q212)))))))))))))</f>
        <v>0</v>
      </c>
      <c r="D208" s="31"/>
      <c r="E208" s="31"/>
      <c r="F208" s="49" t="s">
        <v>24</v>
      </c>
      <c r="G208" s="44">
        <f>IF($J$1="January",X201,IF($J$1="February",X202,IF($J$1="March",X203,IF($J$1="April",X204,IF($J$1="May",X205,IF($J$1="June",X206,IF($J$1="July",X207,IF($J$1="August",X208,IF($J$1="August",X208,IF($J$1="September",X209,IF($J$1="October",X210,IF($J$1="November",X211,IF($J$1="December",X212)))))))))))))</f>
        <v>0</v>
      </c>
      <c r="H208" s="48"/>
      <c r="I208" s="444" t="s">
        <v>75</v>
      </c>
      <c r="J208" s="445"/>
      <c r="K208" s="44">
        <f>G208</f>
        <v>0</v>
      </c>
      <c r="L208" s="56"/>
      <c r="M208" s="31"/>
      <c r="N208" s="74"/>
      <c r="O208" s="75" t="s">
        <v>56</v>
      </c>
      <c r="P208" s="75"/>
      <c r="Q208" s="75"/>
      <c r="R208" s="75"/>
      <c r="S208" s="79"/>
      <c r="T208" s="75" t="s">
        <v>56</v>
      </c>
      <c r="U208" s="123">
        <f>Y207</f>
        <v>0</v>
      </c>
      <c r="V208" s="77"/>
      <c r="W208" s="123">
        <f t="shared" si="39"/>
        <v>0</v>
      </c>
      <c r="X208" s="77"/>
      <c r="Y208" s="123">
        <f t="shared" si="40"/>
        <v>0</v>
      </c>
      <c r="Z208" s="80"/>
      <c r="AA208" s="31"/>
    </row>
    <row r="209" spans="1:27" s="29" customFormat="1" ht="21" customHeight="1" x14ac:dyDescent="0.2">
      <c r="A209" s="30"/>
      <c r="B209" s="57" t="s">
        <v>73</v>
      </c>
      <c r="C209" s="40">
        <f>IF($J$1="January",R201,IF($J$1="February",R202,IF($J$1="March",R203,IF($J$1="April",R204,IF($J$1="May",R205,IF($J$1="June",R206,IF($J$1="July",R207,IF($J$1="August",R208,IF($J$1="August",R208,IF($J$1="September",R209,IF($J$1="October",R210,IF($J$1="November",R211,IF($J$1="December",R212)))))))))))))</f>
        <v>0</v>
      </c>
      <c r="D209" s="31"/>
      <c r="E209" s="31"/>
      <c r="F209" s="49" t="s">
        <v>72</v>
      </c>
      <c r="G209" s="44" t="str">
        <f>IF($J$1="January",Y201,IF($J$1="February",Y202,IF($J$1="March",Y203,IF($J$1="April",Y204,IF($J$1="May",Y205,IF($J$1="June",Y206,IF($J$1="July",Y207,IF($J$1="August",Y208,IF($J$1="August",Y208,IF($J$1="September",Y209,IF($J$1="October",Y210,IF($J$1="November",Y211,IF($J$1="December",Y212)))))))))))))</f>
        <v/>
      </c>
      <c r="H209" s="31"/>
      <c r="I209" s="435" t="s">
        <v>68</v>
      </c>
      <c r="J209" s="436"/>
      <c r="K209" s="58">
        <f>K207-K208</f>
        <v>48096.774193548386</v>
      </c>
      <c r="L209" s="59"/>
      <c r="M209" s="31"/>
      <c r="N209" s="74"/>
      <c r="O209" s="75" t="s">
        <v>61</v>
      </c>
      <c r="P209" s="75"/>
      <c r="Q209" s="75"/>
      <c r="R209" s="75"/>
      <c r="S209" s="79"/>
      <c r="T209" s="75" t="s">
        <v>61</v>
      </c>
      <c r="U209" s="123">
        <f>Y208</f>
        <v>0</v>
      </c>
      <c r="V209" s="77"/>
      <c r="W209" s="123">
        <f t="shared" si="39"/>
        <v>0</v>
      </c>
      <c r="X209" s="77"/>
      <c r="Y209" s="123">
        <f t="shared" si="40"/>
        <v>0</v>
      </c>
      <c r="Z209" s="80"/>
      <c r="AA209" s="31"/>
    </row>
    <row r="210" spans="1:27" s="29" customFormat="1" ht="21" customHeight="1" x14ac:dyDescent="0.2">
      <c r="A210" s="30"/>
      <c r="B210" s="31"/>
      <c r="C210" s="31"/>
      <c r="D210" s="31"/>
      <c r="E210" s="31"/>
      <c r="F210" s="31"/>
      <c r="G210" s="31"/>
      <c r="H210" s="31"/>
      <c r="I210" s="31"/>
      <c r="J210" s="31"/>
      <c r="K210" s="128"/>
      <c r="L210" s="47"/>
      <c r="M210" s="31"/>
      <c r="N210" s="74"/>
      <c r="O210" s="75" t="s">
        <v>57</v>
      </c>
      <c r="P210" s="75"/>
      <c r="Q210" s="75"/>
      <c r="R210" s="75"/>
      <c r="S210" s="79"/>
      <c r="T210" s="75" t="s">
        <v>57</v>
      </c>
      <c r="U210" s="123">
        <f>Y209</f>
        <v>0</v>
      </c>
      <c r="V210" s="77"/>
      <c r="W210" s="123">
        <f t="shared" si="39"/>
        <v>0</v>
      </c>
      <c r="X210" s="77"/>
      <c r="Y210" s="123">
        <f t="shared" si="40"/>
        <v>0</v>
      </c>
      <c r="Z210" s="80"/>
      <c r="AA210" s="31"/>
    </row>
    <row r="211" spans="1:27" s="29" customFormat="1" ht="21" customHeight="1" x14ac:dyDescent="0.2">
      <c r="A211" s="30"/>
      <c r="B211" s="446" t="s">
        <v>101</v>
      </c>
      <c r="C211" s="446"/>
      <c r="D211" s="446"/>
      <c r="E211" s="446"/>
      <c r="F211" s="446"/>
      <c r="G211" s="446"/>
      <c r="H211" s="446"/>
      <c r="I211" s="446"/>
      <c r="J211" s="446"/>
      <c r="K211" s="446"/>
      <c r="L211" s="47"/>
      <c r="M211" s="31"/>
      <c r="N211" s="74"/>
      <c r="O211" s="75" t="s">
        <v>62</v>
      </c>
      <c r="P211" s="75"/>
      <c r="Q211" s="75"/>
      <c r="R211" s="75"/>
      <c r="S211" s="79"/>
      <c r="T211" s="75" t="s">
        <v>62</v>
      </c>
      <c r="U211" s="123">
        <f>Y210</f>
        <v>0</v>
      </c>
      <c r="V211" s="77"/>
      <c r="W211" s="123">
        <f t="shared" si="39"/>
        <v>0</v>
      </c>
      <c r="X211" s="77"/>
      <c r="Y211" s="123">
        <f t="shared" si="40"/>
        <v>0</v>
      </c>
      <c r="Z211" s="80"/>
      <c r="AA211" s="31"/>
    </row>
    <row r="212" spans="1:27" s="29" customFormat="1" ht="21" customHeight="1" x14ac:dyDescent="0.2">
      <c r="A212" s="30"/>
      <c r="B212" s="446"/>
      <c r="C212" s="446"/>
      <c r="D212" s="446"/>
      <c r="E212" s="446"/>
      <c r="F212" s="446"/>
      <c r="G212" s="446"/>
      <c r="H212" s="446"/>
      <c r="I212" s="446"/>
      <c r="J212" s="446"/>
      <c r="K212" s="446"/>
      <c r="L212" s="47"/>
      <c r="M212" s="31"/>
      <c r="N212" s="74"/>
      <c r="O212" s="75" t="s">
        <v>63</v>
      </c>
      <c r="P212" s="75"/>
      <c r="Q212" s="75"/>
      <c r="R212" s="75"/>
      <c r="S212" s="79"/>
      <c r="T212" s="75" t="s">
        <v>63</v>
      </c>
      <c r="U212" s="123">
        <f>Y211</f>
        <v>0</v>
      </c>
      <c r="V212" s="77"/>
      <c r="W212" s="123">
        <f t="shared" si="39"/>
        <v>0</v>
      </c>
      <c r="X212" s="77"/>
      <c r="Y212" s="123">
        <f t="shared" si="40"/>
        <v>0</v>
      </c>
      <c r="Z212" s="80"/>
      <c r="AA212" s="31"/>
    </row>
    <row r="213" spans="1:27" s="29" customFormat="1" ht="21" customHeight="1" thickBot="1" x14ac:dyDescent="0.25">
      <c r="A213" s="60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2"/>
      <c r="N213" s="81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3"/>
    </row>
    <row r="214" spans="1:27" s="31" customFormat="1" ht="21" hidden="1" customHeight="1" x14ac:dyDescent="0.2"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7" s="31" customFormat="1" ht="21" hidden="1" customHeight="1" thickBot="1" x14ac:dyDescent="0.25"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7" s="29" customFormat="1" ht="21" hidden="1" customHeight="1" x14ac:dyDescent="0.2">
      <c r="A216" s="437" t="s">
        <v>45</v>
      </c>
      <c r="B216" s="438"/>
      <c r="C216" s="438"/>
      <c r="D216" s="438"/>
      <c r="E216" s="438"/>
      <c r="F216" s="438"/>
      <c r="G216" s="438"/>
      <c r="H216" s="438"/>
      <c r="I216" s="438"/>
      <c r="J216" s="438"/>
      <c r="K216" s="438"/>
      <c r="L216" s="439"/>
      <c r="M216" s="109"/>
      <c r="N216" s="67"/>
      <c r="O216" s="440" t="s">
        <v>47</v>
      </c>
      <c r="P216" s="441"/>
      <c r="Q216" s="441"/>
      <c r="R216" s="442"/>
      <c r="S216" s="68"/>
      <c r="T216" s="440" t="s">
        <v>48</v>
      </c>
      <c r="U216" s="441"/>
      <c r="V216" s="441"/>
      <c r="W216" s="441"/>
      <c r="X216" s="441"/>
      <c r="Y216" s="442"/>
      <c r="Z216" s="66"/>
    </row>
    <row r="217" spans="1:27" s="29" customFormat="1" ht="21" hidden="1" customHeight="1" x14ac:dyDescent="0.2">
      <c r="A217" s="30"/>
      <c r="B217" s="31"/>
      <c r="C217" s="443" t="s">
        <v>99</v>
      </c>
      <c r="D217" s="443"/>
      <c r="E217" s="443"/>
      <c r="F217" s="443"/>
      <c r="G217" s="32" t="str">
        <f>$J$1</f>
        <v>March</v>
      </c>
      <c r="H217" s="431">
        <f>$K$1</f>
        <v>2021</v>
      </c>
      <c r="I217" s="431"/>
      <c r="J217" s="31"/>
      <c r="K217" s="33"/>
      <c r="L217" s="34"/>
      <c r="M217" s="33"/>
      <c r="N217" s="70"/>
      <c r="O217" s="71" t="s">
        <v>58</v>
      </c>
      <c r="P217" s="71" t="s">
        <v>7</v>
      </c>
      <c r="Q217" s="71" t="s">
        <v>6</v>
      </c>
      <c r="R217" s="71" t="s">
        <v>59</v>
      </c>
      <c r="S217" s="72"/>
      <c r="T217" s="71" t="s">
        <v>58</v>
      </c>
      <c r="U217" s="71" t="s">
        <v>60</v>
      </c>
      <c r="V217" s="71" t="s">
        <v>23</v>
      </c>
      <c r="W217" s="71" t="s">
        <v>22</v>
      </c>
      <c r="X217" s="71" t="s">
        <v>24</v>
      </c>
      <c r="Y217" s="71" t="s">
        <v>64</v>
      </c>
      <c r="Z217" s="66"/>
    </row>
    <row r="218" spans="1:27" s="29" customFormat="1" ht="21" hidden="1" customHeight="1" x14ac:dyDescent="0.2">
      <c r="A218" s="30"/>
      <c r="B218" s="31"/>
      <c r="C218" s="31"/>
      <c r="D218" s="36"/>
      <c r="E218" s="36"/>
      <c r="F218" s="36"/>
      <c r="G218" s="36"/>
      <c r="H218" s="36"/>
      <c r="I218" s="31"/>
      <c r="J218" s="37" t="s">
        <v>1</v>
      </c>
      <c r="K218" s="38"/>
      <c r="L218" s="39"/>
      <c r="M218" s="31"/>
      <c r="N218" s="74"/>
      <c r="O218" s="75" t="s">
        <v>50</v>
      </c>
      <c r="P218" s="75"/>
      <c r="Q218" s="75"/>
      <c r="R218" s="75"/>
      <c r="S218" s="76"/>
      <c r="T218" s="75" t="s">
        <v>50</v>
      </c>
      <c r="U218" s="77"/>
      <c r="V218" s="77"/>
      <c r="W218" s="77">
        <f>V218+U218</f>
        <v>0</v>
      </c>
      <c r="X218" s="77"/>
      <c r="Y218" s="77">
        <f>W218-X218</f>
        <v>0</v>
      </c>
      <c r="Z218" s="66"/>
    </row>
    <row r="219" spans="1:27" s="29" customFormat="1" ht="21" hidden="1" customHeight="1" x14ac:dyDescent="0.2">
      <c r="A219" s="30"/>
      <c r="B219" s="31" t="s">
        <v>0</v>
      </c>
      <c r="C219" s="86"/>
      <c r="D219" s="31"/>
      <c r="E219" s="31"/>
      <c r="F219" s="31"/>
      <c r="G219" s="31"/>
      <c r="H219" s="42"/>
      <c r="I219" s="36"/>
      <c r="J219" s="31"/>
      <c r="K219" s="31"/>
      <c r="L219" s="43"/>
      <c r="M219" s="109"/>
      <c r="N219" s="78"/>
      <c r="O219" s="75" t="s">
        <v>76</v>
      </c>
      <c r="P219" s="75"/>
      <c r="Q219" s="75"/>
      <c r="R219" s="75"/>
      <c r="S219" s="79"/>
      <c r="T219" s="75" t="s">
        <v>76</v>
      </c>
      <c r="U219" s="123"/>
      <c r="V219" s="77"/>
      <c r="W219" s="123">
        <f>V219+U219</f>
        <v>0</v>
      </c>
      <c r="X219" s="77"/>
      <c r="Y219" s="123">
        <f>IF(W219="","",W219-X219)</f>
        <v>0</v>
      </c>
      <c r="Z219" s="66"/>
    </row>
    <row r="220" spans="1:27" s="29" customFormat="1" ht="21" hidden="1" customHeight="1" x14ac:dyDescent="0.2">
      <c r="A220" s="30"/>
      <c r="B220" s="45" t="s">
        <v>46</v>
      </c>
      <c r="C220" s="63"/>
      <c r="D220" s="31"/>
      <c r="E220" s="31"/>
      <c r="F220" s="432" t="s">
        <v>48</v>
      </c>
      <c r="G220" s="432"/>
      <c r="H220" s="31"/>
      <c r="I220" s="432" t="s">
        <v>49</v>
      </c>
      <c r="J220" s="432"/>
      <c r="K220" s="432"/>
      <c r="L220" s="47"/>
      <c r="M220" s="31"/>
      <c r="N220" s="74"/>
      <c r="O220" s="75" t="s">
        <v>51</v>
      </c>
      <c r="P220" s="75"/>
      <c r="Q220" s="75"/>
      <c r="R220" s="75" t="str">
        <f>IF(Q220="","",R219-Q220)</f>
        <v/>
      </c>
      <c r="S220" s="79"/>
      <c r="T220" s="75" t="s">
        <v>51</v>
      </c>
      <c r="U220" s="123"/>
      <c r="V220" s="77"/>
      <c r="W220" s="123" t="str">
        <f t="shared" ref="W220:W229" si="41">IF(U220="","",U220+V220)</f>
        <v/>
      </c>
      <c r="X220" s="77"/>
      <c r="Y220" s="123" t="str">
        <f t="shared" ref="Y220:Y229" si="42">IF(W220="","",W220-X220)</f>
        <v/>
      </c>
      <c r="Z220" s="66"/>
    </row>
    <row r="221" spans="1:27" s="29" customFormat="1" ht="21" hidden="1" customHeight="1" x14ac:dyDescent="0.2">
      <c r="A221" s="30"/>
      <c r="B221" s="31"/>
      <c r="C221" s="31"/>
      <c r="D221" s="31"/>
      <c r="E221" s="31"/>
      <c r="F221" s="31"/>
      <c r="G221" s="31"/>
      <c r="H221" s="48"/>
      <c r="L221" s="35"/>
      <c r="M221" s="31"/>
      <c r="N221" s="74"/>
      <c r="O221" s="75" t="s">
        <v>52</v>
      </c>
      <c r="P221" s="75"/>
      <c r="Q221" s="75"/>
      <c r="R221" s="75">
        <v>0</v>
      </c>
      <c r="S221" s="79"/>
      <c r="T221" s="75" t="s">
        <v>52</v>
      </c>
      <c r="U221" s="123" t="str">
        <f>IF($J$1="April",Y220,Y220)</f>
        <v/>
      </c>
      <c r="V221" s="77"/>
      <c r="W221" s="123" t="str">
        <f t="shared" si="41"/>
        <v/>
      </c>
      <c r="X221" s="77"/>
      <c r="Y221" s="123" t="str">
        <f t="shared" si="42"/>
        <v/>
      </c>
      <c r="Z221" s="66"/>
    </row>
    <row r="222" spans="1:27" s="29" customFormat="1" ht="21" hidden="1" customHeight="1" x14ac:dyDescent="0.2">
      <c r="A222" s="30"/>
      <c r="B222" s="433" t="s">
        <v>47</v>
      </c>
      <c r="C222" s="434"/>
      <c r="D222" s="31"/>
      <c r="E222" s="31"/>
      <c r="F222" s="49" t="s">
        <v>69</v>
      </c>
      <c r="G222" s="44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0</v>
      </c>
      <c r="H222" s="48"/>
      <c r="I222" s="50">
        <f>IF(C226&gt;=C225,$K$2,C224+C226)</f>
        <v>31</v>
      </c>
      <c r="J222" s="51" t="s">
        <v>66</v>
      </c>
      <c r="K222" s="52">
        <f>K218/$K$2*I222</f>
        <v>0</v>
      </c>
      <c r="L222" s="53"/>
      <c r="M222" s="31"/>
      <c r="N222" s="74"/>
      <c r="O222" s="75" t="s">
        <v>53</v>
      </c>
      <c r="P222" s="75"/>
      <c r="Q222" s="75"/>
      <c r="R222" s="75" t="str">
        <f t="shared" ref="R222:R227" si="43">IF(Q222="","",R221-Q222)</f>
        <v/>
      </c>
      <c r="S222" s="79"/>
      <c r="T222" s="75" t="s">
        <v>53</v>
      </c>
      <c r="U222" s="123" t="str">
        <f>IF($J$1="May",Y221,"")</f>
        <v/>
      </c>
      <c r="V222" s="77"/>
      <c r="W222" s="123" t="str">
        <f t="shared" si="41"/>
        <v/>
      </c>
      <c r="X222" s="77"/>
      <c r="Y222" s="123" t="str">
        <f t="shared" si="42"/>
        <v/>
      </c>
      <c r="Z222" s="66"/>
    </row>
    <row r="223" spans="1:27" s="29" customFormat="1" ht="21" hidden="1" customHeight="1" x14ac:dyDescent="0.2">
      <c r="A223" s="30"/>
      <c r="B223" s="40"/>
      <c r="C223" s="40"/>
      <c r="D223" s="31"/>
      <c r="E223" s="31"/>
      <c r="F223" s="49" t="s">
        <v>23</v>
      </c>
      <c r="G223" s="44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48"/>
      <c r="I223" s="50"/>
      <c r="J223" s="51" t="s">
        <v>67</v>
      </c>
      <c r="K223" s="54"/>
      <c r="L223" s="55"/>
      <c r="M223" s="31"/>
      <c r="N223" s="74"/>
      <c r="O223" s="75" t="s">
        <v>54</v>
      </c>
      <c r="P223" s="75"/>
      <c r="Q223" s="75"/>
      <c r="R223" s="75" t="str">
        <f t="shared" si="43"/>
        <v/>
      </c>
      <c r="S223" s="79"/>
      <c r="T223" s="75" t="s">
        <v>54</v>
      </c>
      <c r="U223" s="123" t="str">
        <f>IF($J$1="May",Y222,Y222)</f>
        <v/>
      </c>
      <c r="V223" s="77"/>
      <c r="W223" s="123" t="str">
        <f t="shared" si="41"/>
        <v/>
      </c>
      <c r="X223" s="77"/>
      <c r="Y223" s="123" t="str">
        <f t="shared" si="42"/>
        <v/>
      </c>
      <c r="Z223" s="66"/>
    </row>
    <row r="224" spans="1:27" s="29" customFormat="1" ht="21" hidden="1" customHeight="1" x14ac:dyDescent="0.2">
      <c r="A224" s="30"/>
      <c r="B224" s="49" t="s">
        <v>7</v>
      </c>
      <c r="C224" s="40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0</v>
      </c>
      <c r="D224" s="31"/>
      <c r="E224" s="31"/>
      <c r="F224" s="49" t="s">
        <v>70</v>
      </c>
      <c r="G224" s="44" t="str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/>
      </c>
      <c r="H224" s="48"/>
      <c r="I224" s="444" t="s">
        <v>74</v>
      </c>
      <c r="J224" s="445"/>
      <c r="K224" s="54">
        <f>K222+K223</f>
        <v>0</v>
      </c>
      <c r="L224" s="55"/>
      <c r="M224" s="31"/>
      <c r="N224" s="74"/>
      <c r="O224" s="75" t="s">
        <v>55</v>
      </c>
      <c r="P224" s="75"/>
      <c r="Q224" s="75"/>
      <c r="R224" s="75" t="str">
        <f t="shared" si="43"/>
        <v/>
      </c>
      <c r="S224" s="79"/>
      <c r="T224" s="75" t="s">
        <v>55</v>
      </c>
      <c r="U224" s="123" t="str">
        <f>IF($J$1="July",Y223,"")</f>
        <v/>
      </c>
      <c r="V224" s="77"/>
      <c r="W224" s="123" t="str">
        <f t="shared" si="41"/>
        <v/>
      </c>
      <c r="X224" s="77"/>
      <c r="Y224" s="123" t="str">
        <f t="shared" si="42"/>
        <v/>
      </c>
      <c r="Z224" s="66"/>
    </row>
    <row r="225" spans="1:26" s="29" customFormat="1" ht="21" hidden="1" customHeight="1" x14ac:dyDescent="0.2">
      <c r="A225" s="30"/>
      <c r="B225" s="49" t="s">
        <v>6</v>
      </c>
      <c r="C225" s="40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31"/>
      <c r="E225" s="31"/>
      <c r="F225" s="49" t="s">
        <v>24</v>
      </c>
      <c r="G225" s="44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0</v>
      </c>
      <c r="H225" s="48"/>
      <c r="I225" s="444" t="s">
        <v>75</v>
      </c>
      <c r="J225" s="445"/>
      <c r="K225" s="44">
        <f>G225</f>
        <v>0</v>
      </c>
      <c r="L225" s="56"/>
      <c r="M225" s="31"/>
      <c r="N225" s="74"/>
      <c r="O225" s="75" t="s">
        <v>56</v>
      </c>
      <c r="P225" s="75"/>
      <c r="Q225" s="75"/>
      <c r="R225" s="75" t="str">
        <f t="shared" si="43"/>
        <v/>
      </c>
      <c r="S225" s="79"/>
      <c r="T225" s="75" t="s">
        <v>56</v>
      </c>
      <c r="U225" s="123" t="str">
        <f>IF($J$1="August",Y224,"")</f>
        <v/>
      </c>
      <c r="V225" s="77"/>
      <c r="W225" s="123" t="str">
        <f t="shared" si="41"/>
        <v/>
      </c>
      <c r="X225" s="77"/>
      <c r="Y225" s="123" t="str">
        <f t="shared" si="42"/>
        <v/>
      </c>
      <c r="Z225" s="66"/>
    </row>
    <row r="226" spans="1:26" s="29" customFormat="1" ht="21" hidden="1" customHeight="1" x14ac:dyDescent="0.2">
      <c r="A226" s="30"/>
      <c r="B226" s="57" t="s">
        <v>73</v>
      </c>
      <c r="C226" s="40" t="str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/>
      </c>
      <c r="D226" s="31"/>
      <c r="E226" s="31"/>
      <c r="F226" s="49" t="s">
        <v>72</v>
      </c>
      <c r="G226" s="44" t="str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/>
      </c>
      <c r="H226" s="31"/>
      <c r="I226" s="435" t="s">
        <v>68</v>
      </c>
      <c r="J226" s="436"/>
      <c r="K226" s="58">
        <f>K224-K225</f>
        <v>0</v>
      </c>
      <c r="L226" s="59"/>
      <c r="M226" s="31"/>
      <c r="N226" s="74"/>
      <c r="O226" s="75" t="s">
        <v>61</v>
      </c>
      <c r="P226" s="75"/>
      <c r="Q226" s="75"/>
      <c r="R226" s="75" t="str">
        <f t="shared" si="43"/>
        <v/>
      </c>
      <c r="S226" s="79"/>
      <c r="T226" s="75" t="s">
        <v>61</v>
      </c>
      <c r="U226" s="123" t="str">
        <f>IF($J$1="Sept",Y225,"")</f>
        <v/>
      </c>
      <c r="V226" s="77"/>
      <c r="W226" s="123" t="str">
        <f t="shared" si="41"/>
        <v/>
      </c>
      <c r="X226" s="77"/>
      <c r="Y226" s="123" t="str">
        <f t="shared" si="42"/>
        <v/>
      </c>
      <c r="Z226" s="66"/>
    </row>
    <row r="227" spans="1:26" s="29" customFormat="1" ht="21" hidden="1" customHeight="1" x14ac:dyDescent="0.2">
      <c r="A227" s="3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47"/>
      <c r="M227" s="31"/>
      <c r="N227" s="74"/>
      <c r="O227" s="75" t="s">
        <v>57</v>
      </c>
      <c r="P227" s="75"/>
      <c r="Q227" s="75"/>
      <c r="R227" s="75" t="str">
        <f t="shared" si="43"/>
        <v/>
      </c>
      <c r="S227" s="79"/>
      <c r="T227" s="75" t="s">
        <v>57</v>
      </c>
      <c r="U227" s="123" t="str">
        <f>IF($J$1="October",Y226,"")</f>
        <v/>
      </c>
      <c r="V227" s="77"/>
      <c r="W227" s="123" t="str">
        <f t="shared" si="41"/>
        <v/>
      </c>
      <c r="X227" s="77"/>
      <c r="Y227" s="123" t="str">
        <f t="shared" si="42"/>
        <v/>
      </c>
      <c r="Z227" s="66"/>
    </row>
    <row r="228" spans="1:26" s="29" customFormat="1" ht="21" hidden="1" customHeight="1" x14ac:dyDescent="0.2">
      <c r="A228" s="30"/>
      <c r="B228" s="446" t="s">
        <v>101</v>
      </c>
      <c r="C228" s="446"/>
      <c r="D228" s="446"/>
      <c r="E228" s="446"/>
      <c r="F228" s="446"/>
      <c r="G228" s="446"/>
      <c r="H228" s="446"/>
      <c r="I228" s="446"/>
      <c r="J228" s="446"/>
      <c r="K228" s="446"/>
      <c r="L228" s="47"/>
      <c r="M228" s="31"/>
      <c r="N228" s="74"/>
      <c r="O228" s="75" t="s">
        <v>62</v>
      </c>
      <c r="P228" s="75"/>
      <c r="Q228" s="75"/>
      <c r="R228" s="75">
        <v>0</v>
      </c>
      <c r="S228" s="79"/>
      <c r="T228" s="75" t="s">
        <v>62</v>
      </c>
      <c r="U228" s="123" t="str">
        <f>IF($J$1="November",Y227,"")</f>
        <v/>
      </c>
      <c r="V228" s="77"/>
      <c r="W228" s="123" t="str">
        <f t="shared" si="41"/>
        <v/>
      </c>
      <c r="X228" s="77"/>
      <c r="Y228" s="123" t="str">
        <f t="shared" si="42"/>
        <v/>
      </c>
      <c r="Z228" s="66"/>
    </row>
    <row r="229" spans="1:26" s="29" customFormat="1" ht="21" hidden="1" customHeight="1" x14ac:dyDescent="0.2">
      <c r="A229" s="30"/>
      <c r="B229" s="446"/>
      <c r="C229" s="446"/>
      <c r="D229" s="446"/>
      <c r="E229" s="446"/>
      <c r="F229" s="446"/>
      <c r="G229" s="446"/>
      <c r="H229" s="446"/>
      <c r="I229" s="446"/>
      <c r="J229" s="446"/>
      <c r="K229" s="446"/>
      <c r="L229" s="47"/>
      <c r="M229" s="31"/>
      <c r="N229" s="74"/>
      <c r="O229" s="75" t="s">
        <v>63</v>
      </c>
      <c r="P229" s="75"/>
      <c r="Q229" s="75"/>
      <c r="R229" s="75">
        <v>0</v>
      </c>
      <c r="S229" s="79"/>
      <c r="T229" s="75" t="s">
        <v>63</v>
      </c>
      <c r="U229" s="123" t="str">
        <f>IF($J$1="Dec",Y228,"")</f>
        <v/>
      </c>
      <c r="V229" s="77"/>
      <c r="W229" s="123" t="str">
        <f t="shared" si="41"/>
        <v/>
      </c>
      <c r="X229" s="77"/>
      <c r="Y229" s="123" t="str">
        <f t="shared" si="42"/>
        <v/>
      </c>
      <c r="Z229" s="66"/>
    </row>
    <row r="230" spans="1:26" s="29" customFormat="1" ht="21" hidden="1" customHeight="1" thickBot="1" x14ac:dyDescent="0.25">
      <c r="A230" s="60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2"/>
      <c r="N230" s="81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66"/>
    </row>
    <row r="231" spans="1:26" s="31" customFormat="1" ht="21" hidden="1" customHeight="1" thickBot="1" x14ac:dyDescent="0.25"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s="29" customFormat="1" ht="21" hidden="1" customHeight="1" x14ac:dyDescent="0.2">
      <c r="A232" s="447" t="s">
        <v>45</v>
      </c>
      <c r="B232" s="448"/>
      <c r="C232" s="448"/>
      <c r="D232" s="448"/>
      <c r="E232" s="448"/>
      <c r="F232" s="448"/>
      <c r="G232" s="448"/>
      <c r="H232" s="448"/>
      <c r="I232" s="448"/>
      <c r="J232" s="448"/>
      <c r="K232" s="448"/>
      <c r="L232" s="449"/>
      <c r="M232" s="109"/>
      <c r="N232" s="67"/>
      <c r="O232" s="440" t="s">
        <v>47</v>
      </c>
      <c r="P232" s="441"/>
      <c r="Q232" s="441"/>
      <c r="R232" s="442"/>
      <c r="S232" s="68"/>
      <c r="T232" s="440" t="s">
        <v>48</v>
      </c>
      <c r="U232" s="441"/>
      <c r="V232" s="441"/>
      <c r="W232" s="441"/>
      <c r="X232" s="441"/>
      <c r="Y232" s="442"/>
      <c r="Z232" s="66"/>
    </row>
    <row r="233" spans="1:26" s="29" customFormat="1" ht="21" hidden="1" customHeight="1" x14ac:dyDescent="0.2">
      <c r="A233" s="30"/>
      <c r="B233" s="31"/>
      <c r="C233" s="443" t="s">
        <v>99</v>
      </c>
      <c r="D233" s="443"/>
      <c r="E233" s="443"/>
      <c r="F233" s="443"/>
      <c r="G233" s="32" t="str">
        <f>$J$1</f>
        <v>March</v>
      </c>
      <c r="H233" s="431">
        <f>$K$1</f>
        <v>2021</v>
      </c>
      <c r="I233" s="431"/>
      <c r="J233" s="31"/>
      <c r="K233" s="33"/>
      <c r="L233" s="34"/>
      <c r="M233" s="33"/>
      <c r="N233" s="70"/>
      <c r="O233" s="71" t="s">
        <v>58</v>
      </c>
      <c r="P233" s="71" t="s">
        <v>7</v>
      </c>
      <c r="Q233" s="71" t="s">
        <v>6</v>
      </c>
      <c r="R233" s="71" t="s">
        <v>59</v>
      </c>
      <c r="S233" s="72"/>
      <c r="T233" s="71" t="s">
        <v>58</v>
      </c>
      <c r="U233" s="71" t="s">
        <v>60</v>
      </c>
      <c r="V233" s="71" t="s">
        <v>23</v>
      </c>
      <c r="W233" s="71" t="s">
        <v>22</v>
      </c>
      <c r="X233" s="71" t="s">
        <v>24</v>
      </c>
      <c r="Y233" s="71" t="s">
        <v>64</v>
      </c>
      <c r="Z233" s="66"/>
    </row>
    <row r="234" spans="1:26" s="29" customFormat="1" ht="21" hidden="1" customHeight="1" x14ac:dyDescent="0.2">
      <c r="A234" s="30"/>
      <c r="B234" s="31"/>
      <c r="C234" s="31"/>
      <c r="D234" s="36"/>
      <c r="E234" s="36"/>
      <c r="F234" s="36"/>
      <c r="G234" s="36"/>
      <c r="H234" s="36"/>
      <c r="I234" s="31"/>
      <c r="J234" s="37" t="s">
        <v>1</v>
      </c>
      <c r="K234" s="38"/>
      <c r="L234" s="39"/>
      <c r="M234" s="31"/>
      <c r="N234" s="74"/>
      <c r="O234" s="75" t="s">
        <v>50</v>
      </c>
      <c r="P234" s="75"/>
      <c r="Q234" s="75"/>
      <c r="R234" s="75">
        <f>5-Q234</f>
        <v>5</v>
      </c>
      <c r="S234" s="76"/>
      <c r="T234" s="75" t="s">
        <v>50</v>
      </c>
      <c r="U234" s="77"/>
      <c r="V234" s="77"/>
      <c r="W234" s="77">
        <f>V234+U234</f>
        <v>0</v>
      </c>
      <c r="X234" s="77"/>
      <c r="Y234" s="77">
        <f>W234-X234</f>
        <v>0</v>
      </c>
      <c r="Z234" s="66"/>
    </row>
    <row r="235" spans="1:26" s="29" customFormat="1" ht="21" hidden="1" customHeight="1" x14ac:dyDescent="0.2">
      <c r="A235" s="30"/>
      <c r="B235" s="31" t="s">
        <v>0</v>
      </c>
      <c r="C235" s="86"/>
      <c r="D235" s="31"/>
      <c r="E235" s="31"/>
      <c r="F235" s="31"/>
      <c r="G235" s="31"/>
      <c r="H235" s="42"/>
      <c r="I235" s="36"/>
      <c r="J235" s="31"/>
      <c r="K235" s="31"/>
      <c r="L235" s="43"/>
      <c r="M235" s="109"/>
      <c r="N235" s="78"/>
      <c r="O235" s="75" t="s">
        <v>76</v>
      </c>
      <c r="P235" s="75"/>
      <c r="Q235" s="75"/>
      <c r="R235" s="75">
        <f t="shared" ref="R235:R240" si="44">R234-Q235</f>
        <v>5</v>
      </c>
      <c r="S235" s="79"/>
      <c r="T235" s="75" t="s">
        <v>76</v>
      </c>
      <c r="U235" s="123">
        <f>Y234</f>
        <v>0</v>
      </c>
      <c r="V235" s="77"/>
      <c r="W235" s="123">
        <f>IF(U235="","",U235+V235)</f>
        <v>0</v>
      </c>
      <c r="X235" s="77"/>
      <c r="Y235" s="123">
        <f>IF(W235="","",W235-X235)</f>
        <v>0</v>
      </c>
      <c r="Z235" s="66"/>
    </row>
    <row r="236" spans="1:26" s="29" customFormat="1" ht="21" hidden="1" customHeight="1" x14ac:dyDescent="0.2">
      <c r="A236" s="30"/>
      <c r="B236" s="45" t="s">
        <v>46</v>
      </c>
      <c r="C236" s="63"/>
      <c r="D236" s="31"/>
      <c r="E236" s="31"/>
      <c r="F236" s="432" t="s">
        <v>48</v>
      </c>
      <c r="G236" s="432"/>
      <c r="H236" s="31"/>
      <c r="I236" s="432" t="s">
        <v>49</v>
      </c>
      <c r="J236" s="432"/>
      <c r="K236" s="432"/>
      <c r="L236" s="47"/>
      <c r="M236" s="31"/>
      <c r="N236" s="74"/>
      <c r="O236" s="75" t="s">
        <v>51</v>
      </c>
      <c r="P236" s="75"/>
      <c r="Q236" s="75"/>
      <c r="R236" s="75">
        <f t="shared" si="44"/>
        <v>5</v>
      </c>
      <c r="S236" s="79"/>
      <c r="T236" s="75" t="s">
        <v>51</v>
      </c>
      <c r="U236" s="123"/>
      <c r="V236" s="77"/>
      <c r="W236" s="123" t="str">
        <f t="shared" ref="W236:W245" si="45">IF(U236="","",U236+V236)</f>
        <v/>
      </c>
      <c r="X236" s="77"/>
      <c r="Y236" s="123" t="str">
        <f t="shared" ref="Y236:Y245" si="46">IF(W236="","",W236-X236)</f>
        <v/>
      </c>
      <c r="Z236" s="66"/>
    </row>
    <row r="237" spans="1:26" s="29" customFormat="1" ht="21" hidden="1" customHeight="1" x14ac:dyDescent="0.2">
      <c r="A237" s="30"/>
      <c r="B237" s="31"/>
      <c r="C237" s="31"/>
      <c r="D237" s="31"/>
      <c r="E237" s="31"/>
      <c r="F237" s="31"/>
      <c r="G237" s="31"/>
      <c r="H237" s="48"/>
      <c r="L237" s="35"/>
      <c r="M237" s="31"/>
      <c r="N237" s="74"/>
      <c r="O237" s="75" t="s">
        <v>52</v>
      </c>
      <c r="P237" s="75"/>
      <c r="Q237" s="75"/>
      <c r="R237" s="75">
        <f t="shared" si="44"/>
        <v>5</v>
      </c>
      <c r="S237" s="79"/>
      <c r="T237" s="75" t="s">
        <v>52</v>
      </c>
      <c r="U237" s="123"/>
      <c r="V237" s="77"/>
      <c r="W237" s="123" t="str">
        <f t="shared" si="45"/>
        <v/>
      </c>
      <c r="X237" s="77"/>
      <c r="Y237" s="123" t="str">
        <f t="shared" si="46"/>
        <v/>
      </c>
      <c r="Z237" s="66"/>
    </row>
    <row r="238" spans="1:26" s="29" customFormat="1" ht="21" hidden="1" customHeight="1" x14ac:dyDescent="0.2">
      <c r="A238" s="30"/>
      <c r="B238" s="433" t="s">
        <v>47</v>
      </c>
      <c r="C238" s="434"/>
      <c r="D238" s="31"/>
      <c r="E238" s="31"/>
      <c r="F238" s="49" t="s">
        <v>69</v>
      </c>
      <c r="G238" s="44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48"/>
      <c r="I238" s="50">
        <v>28</v>
      </c>
      <c r="J238" s="51" t="s">
        <v>66</v>
      </c>
      <c r="K238" s="52">
        <f>K234/$K$2*I238</f>
        <v>0</v>
      </c>
      <c r="L238" s="53"/>
      <c r="M238" s="31"/>
      <c r="N238" s="74"/>
      <c r="O238" s="75" t="s">
        <v>53</v>
      </c>
      <c r="P238" s="75"/>
      <c r="Q238" s="75"/>
      <c r="R238" s="75">
        <f t="shared" si="44"/>
        <v>5</v>
      </c>
      <c r="S238" s="79"/>
      <c r="T238" s="75" t="s">
        <v>53</v>
      </c>
      <c r="U238" s="123"/>
      <c r="V238" s="77"/>
      <c r="W238" s="77">
        <f>V238+U238</f>
        <v>0</v>
      </c>
      <c r="X238" s="77"/>
      <c r="Y238" s="123">
        <f t="shared" si="46"/>
        <v>0</v>
      </c>
      <c r="Z238" s="66"/>
    </row>
    <row r="239" spans="1:26" s="29" customFormat="1" ht="21" hidden="1" customHeight="1" x14ac:dyDescent="0.2">
      <c r="A239" s="30"/>
      <c r="B239" s="40"/>
      <c r="C239" s="40"/>
      <c r="D239" s="31"/>
      <c r="E239" s="31"/>
      <c r="F239" s="49" t="s">
        <v>23</v>
      </c>
      <c r="G239" s="44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48"/>
      <c r="I239" s="50">
        <v>12</v>
      </c>
      <c r="J239" s="51" t="s">
        <v>67</v>
      </c>
      <c r="K239" s="54">
        <f>K234/$K$2/8*I239</f>
        <v>0</v>
      </c>
      <c r="L239" s="55"/>
      <c r="M239" s="31"/>
      <c r="N239" s="74"/>
      <c r="O239" s="75" t="s">
        <v>54</v>
      </c>
      <c r="P239" s="75"/>
      <c r="Q239" s="75"/>
      <c r="R239" s="75">
        <f t="shared" si="44"/>
        <v>5</v>
      </c>
      <c r="S239" s="79"/>
      <c r="T239" s="75" t="s">
        <v>54</v>
      </c>
      <c r="U239" s="123">
        <f t="shared" ref="U239:U244" si="47">Y238</f>
        <v>0</v>
      </c>
      <c r="V239" s="77"/>
      <c r="W239" s="123">
        <f t="shared" si="45"/>
        <v>0</v>
      </c>
      <c r="X239" s="77"/>
      <c r="Y239" s="123">
        <f t="shared" si="46"/>
        <v>0</v>
      </c>
      <c r="Z239" s="66"/>
    </row>
    <row r="240" spans="1:26" s="29" customFormat="1" ht="21" hidden="1" customHeight="1" x14ac:dyDescent="0.2">
      <c r="A240" s="30"/>
      <c r="B240" s="49" t="s">
        <v>7</v>
      </c>
      <c r="C240" s="4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31"/>
      <c r="E240" s="31"/>
      <c r="F240" s="49" t="s">
        <v>70</v>
      </c>
      <c r="G240" s="44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48"/>
      <c r="I240" s="444" t="s">
        <v>74</v>
      </c>
      <c r="J240" s="445"/>
      <c r="K240" s="54">
        <f>K238+K239</f>
        <v>0</v>
      </c>
      <c r="L240" s="55"/>
      <c r="M240" s="31"/>
      <c r="N240" s="74"/>
      <c r="O240" s="75" t="s">
        <v>55</v>
      </c>
      <c r="P240" s="75"/>
      <c r="Q240" s="75"/>
      <c r="R240" s="75">
        <f t="shared" si="44"/>
        <v>5</v>
      </c>
      <c r="S240" s="79"/>
      <c r="T240" s="75" t="s">
        <v>55</v>
      </c>
      <c r="U240" s="123">
        <f t="shared" si="47"/>
        <v>0</v>
      </c>
      <c r="V240" s="77"/>
      <c r="W240" s="123">
        <f t="shared" si="45"/>
        <v>0</v>
      </c>
      <c r="X240" s="77"/>
      <c r="Y240" s="123">
        <f t="shared" si="46"/>
        <v>0</v>
      </c>
      <c r="Z240" s="66"/>
    </row>
    <row r="241" spans="1:27" s="29" customFormat="1" ht="21" hidden="1" customHeight="1" x14ac:dyDescent="0.2">
      <c r="A241" s="30"/>
      <c r="B241" s="49" t="s">
        <v>6</v>
      </c>
      <c r="C241" s="4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31"/>
      <c r="E241" s="31"/>
      <c r="F241" s="49" t="s">
        <v>24</v>
      </c>
      <c r="G241" s="44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48"/>
      <c r="I241" s="444" t="s">
        <v>75</v>
      </c>
      <c r="J241" s="445"/>
      <c r="K241" s="44">
        <f>G241</f>
        <v>0</v>
      </c>
      <c r="L241" s="56"/>
      <c r="M241" s="31"/>
      <c r="N241" s="74"/>
      <c r="O241" s="75" t="s">
        <v>56</v>
      </c>
      <c r="P241" s="75"/>
      <c r="Q241" s="75"/>
      <c r="R241" s="75">
        <v>0</v>
      </c>
      <c r="S241" s="79"/>
      <c r="T241" s="75" t="s">
        <v>56</v>
      </c>
      <c r="U241" s="123">
        <f t="shared" si="47"/>
        <v>0</v>
      </c>
      <c r="V241" s="77"/>
      <c r="W241" s="123">
        <f t="shared" si="45"/>
        <v>0</v>
      </c>
      <c r="X241" s="77"/>
      <c r="Y241" s="123">
        <f t="shared" si="46"/>
        <v>0</v>
      </c>
      <c r="Z241" s="66"/>
    </row>
    <row r="242" spans="1:27" s="29" customFormat="1" ht="21" hidden="1" customHeight="1" x14ac:dyDescent="0.2">
      <c r="A242" s="30"/>
      <c r="B242" s="57" t="s">
        <v>73</v>
      </c>
      <c r="C242" s="4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5</v>
      </c>
      <c r="D242" s="31"/>
      <c r="E242" s="31"/>
      <c r="F242" s="49" t="s">
        <v>72</v>
      </c>
      <c r="G242" s="44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31"/>
      <c r="I242" s="435" t="s">
        <v>68</v>
      </c>
      <c r="J242" s="436"/>
      <c r="K242" s="58">
        <f>K240-K241</f>
        <v>0</v>
      </c>
      <c r="L242" s="59"/>
      <c r="M242" s="31"/>
      <c r="N242" s="74"/>
      <c r="O242" s="75" t="s">
        <v>61</v>
      </c>
      <c r="P242" s="75"/>
      <c r="Q242" s="75"/>
      <c r="R242" s="75">
        <v>13</v>
      </c>
      <c r="S242" s="79"/>
      <c r="T242" s="75" t="s">
        <v>61</v>
      </c>
      <c r="U242" s="123">
        <f t="shared" si="47"/>
        <v>0</v>
      </c>
      <c r="V242" s="77"/>
      <c r="W242" s="123">
        <f t="shared" si="45"/>
        <v>0</v>
      </c>
      <c r="X242" s="77"/>
      <c r="Y242" s="123">
        <f t="shared" si="46"/>
        <v>0</v>
      </c>
      <c r="Z242" s="66"/>
    </row>
    <row r="243" spans="1:27" s="29" customFormat="1" ht="21" hidden="1" customHeight="1" x14ac:dyDescent="0.2">
      <c r="A243" s="30"/>
      <c r="B243" s="31"/>
      <c r="C243" s="31"/>
      <c r="D243" s="31"/>
      <c r="E243" s="31"/>
      <c r="F243" s="31"/>
      <c r="G243" s="31"/>
      <c r="H243" s="31"/>
      <c r="I243" s="31"/>
      <c r="J243" s="31"/>
      <c r="K243" s="128"/>
      <c r="L243" s="47"/>
      <c r="M243" s="31"/>
      <c r="N243" s="74"/>
      <c r="O243" s="75" t="s">
        <v>57</v>
      </c>
      <c r="P243" s="75"/>
      <c r="Q243" s="75"/>
      <c r="R243" s="75">
        <f t="shared" ref="R243:R245" si="48">R242-Q243</f>
        <v>13</v>
      </c>
      <c r="S243" s="79"/>
      <c r="T243" s="75" t="s">
        <v>57</v>
      </c>
      <c r="U243" s="123">
        <f t="shared" si="47"/>
        <v>0</v>
      </c>
      <c r="V243" s="77"/>
      <c r="W243" s="123">
        <f t="shared" si="45"/>
        <v>0</v>
      </c>
      <c r="X243" s="77"/>
      <c r="Y243" s="123">
        <f t="shared" si="46"/>
        <v>0</v>
      </c>
      <c r="Z243" s="66"/>
    </row>
    <row r="244" spans="1:27" s="29" customFormat="1" ht="21" hidden="1" customHeight="1" x14ac:dyDescent="0.2">
      <c r="A244" s="30"/>
      <c r="B244" s="446" t="s">
        <v>101</v>
      </c>
      <c r="C244" s="446"/>
      <c r="D244" s="446"/>
      <c r="E244" s="446"/>
      <c r="F244" s="446"/>
      <c r="G244" s="446"/>
      <c r="H244" s="446"/>
      <c r="I244" s="446"/>
      <c r="J244" s="446"/>
      <c r="K244" s="446"/>
      <c r="L244" s="47"/>
      <c r="M244" s="31"/>
      <c r="N244" s="74"/>
      <c r="O244" s="75" t="s">
        <v>62</v>
      </c>
      <c r="P244" s="75"/>
      <c r="Q244" s="75"/>
      <c r="R244" s="75">
        <f t="shared" si="48"/>
        <v>13</v>
      </c>
      <c r="S244" s="79"/>
      <c r="T244" s="75" t="s">
        <v>62</v>
      </c>
      <c r="U244" s="123">
        <f t="shared" si="47"/>
        <v>0</v>
      </c>
      <c r="V244" s="77"/>
      <c r="W244" s="123">
        <f t="shared" si="45"/>
        <v>0</v>
      </c>
      <c r="X244" s="77"/>
      <c r="Y244" s="123">
        <f t="shared" si="46"/>
        <v>0</v>
      </c>
      <c r="Z244" s="66"/>
    </row>
    <row r="245" spans="1:27" s="29" customFormat="1" ht="21" hidden="1" customHeight="1" x14ac:dyDescent="0.2">
      <c r="A245" s="30"/>
      <c r="B245" s="446"/>
      <c r="C245" s="446"/>
      <c r="D245" s="446"/>
      <c r="E245" s="446"/>
      <c r="F245" s="446"/>
      <c r="G245" s="446"/>
      <c r="H245" s="446"/>
      <c r="I245" s="446"/>
      <c r="J245" s="446"/>
      <c r="K245" s="446"/>
      <c r="L245" s="47"/>
      <c r="M245" s="31"/>
      <c r="N245" s="74"/>
      <c r="O245" s="75" t="s">
        <v>63</v>
      </c>
      <c r="P245" s="75"/>
      <c r="Q245" s="75"/>
      <c r="R245" s="75">
        <f t="shared" si="48"/>
        <v>13</v>
      </c>
      <c r="S245" s="79"/>
      <c r="T245" s="75" t="s">
        <v>63</v>
      </c>
      <c r="U245" s="123">
        <f>Y244</f>
        <v>0</v>
      </c>
      <c r="V245" s="77"/>
      <c r="W245" s="123">
        <f t="shared" si="45"/>
        <v>0</v>
      </c>
      <c r="X245" s="77"/>
      <c r="Y245" s="123">
        <f t="shared" si="46"/>
        <v>0</v>
      </c>
      <c r="Z245" s="66"/>
    </row>
    <row r="246" spans="1:27" s="29" customFormat="1" ht="21" hidden="1" customHeight="1" thickBot="1" x14ac:dyDescent="0.25">
      <c r="A246" s="60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2"/>
      <c r="N246" s="81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66"/>
    </row>
    <row r="247" spans="1:27" s="29" customFormat="1" ht="21" customHeight="1" thickBot="1" x14ac:dyDescent="0.25"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7" s="29" customFormat="1" ht="21" customHeight="1" x14ac:dyDescent="0.2">
      <c r="A248" s="457" t="s">
        <v>45</v>
      </c>
      <c r="B248" s="458"/>
      <c r="C248" s="458"/>
      <c r="D248" s="458"/>
      <c r="E248" s="458"/>
      <c r="F248" s="458"/>
      <c r="G248" s="458"/>
      <c r="H248" s="458"/>
      <c r="I248" s="458"/>
      <c r="J248" s="458"/>
      <c r="K248" s="458"/>
      <c r="L248" s="459"/>
      <c r="M248" s="28"/>
      <c r="N248" s="67"/>
      <c r="O248" s="440" t="s">
        <v>47</v>
      </c>
      <c r="P248" s="441"/>
      <c r="Q248" s="441"/>
      <c r="R248" s="442"/>
      <c r="S248" s="68"/>
      <c r="T248" s="440" t="s">
        <v>48</v>
      </c>
      <c r="U248" s="441"/>
      <c r="V248" s="441"/>
      <c r="W248" s="441"/>
      <c r="X248" s="441"/>
      <c r="Y248" s="442"/>
      <c r="Z248" s="69"/>
      <c r="AA248" s="28"/>
    </row>
    <row r="249" spans="1:27" s="29" customFormat="1" ht="21" customHeight="1" x14ac:dyDescent="0.2">
      <c r="A249" s="30"/>
      <c r="B249" s="31"/>
      <c r="C249" s="443" t="s">
        <v>99</v>
      </c>
      <c r="D249" s="443"/>
      <c r="E249" s="443"/>
      <c r="F249" s="443"/>
      <c r="G249" s="32" t="str">
        <f>$J$1</f>
        <v>March</v>
      </c>
      <c r="H249" s="431">
        <f>$K$1</f>
        <v>2021</v>
      </c>
      <c r="I249" s="431"/>
      <c r="J249" s="31"/>
      <c r="K249" s="33"/>
      <c r="L249" s="34"/>
      <c r="M249" s="33"/>
      <c r="N249" s="70"/>
      <c r="O249" s="71" t="s">
        <v>58</v>
      </c>
      <c r="P249" s="71" t="s">
        <v>7</v>
      </c>
      <c r="Q249" s="71" t="s">
        <v>6</v>
      </c>
      <c r="R249" s="71" t="s">
        <v>59</v>
      </c>
      <c r="S249" s="72"/>
      <c r="T249" s="71" t="s">
        <v>58</v>
      </c>
      <c r="U249" s="71" t="s">
        <v>60</v>
      </c>
      <c r="V249" s="71" t="s">
        <v>23</v>
      </c>
      <c r="W249" s="71" t="s">
        <v>22</v>
      </c>
      <c r="X249" s="71" t="s">
        <v>24</v>
      </c>
      <c r="Y249" s="71" t="s">
        <v>64</v>
      </c>
      <c r="Z249" s="73"/>
      <c r="AA249" s="33"/>
    </row>
    <row r="250" spans="1:27" s="29" customFormat="1" ht="21" customHeight="1" x14ac:dyDescent="0.2">
      <c r="A250" s="30"/>
      <c r="B250" s="31"/>
      <c r="C250" s="31"/>
      <c r="D250" s="36"/>
      <c r="E250" s="36"/>
      <c r="F250" s="36"/>
      <c r="G250" s="36"/>
      <c r="H250" s="36"/>
      <c r="I250" s="31"/>
      <c r="J250" s="37" t="s">
        <v>1</v>
      </c>
      <c r="K250" s="38">
        <v>30000</v>
      </c>
      <c r="L250" s="39"/>
      <c r="M250" s="31"/>
      <c r="N250" s="74"/>
      <c r="O250" s="75" t="s">
        <v>50</v>
      </c>
      <c r="P250" s="75">
        <v>31</v>
      </c>
      <c r="Q250" s="75">
        <v>0</v>
      </c>
      <c r="R250" s="75">
        <f>10-Q250</f>
        <v>10</v>
      </c>
      <c r="S250" s="76"/>
      <c r="T250" s="75" t="s">
        <v>50</v>
      </c>
      <c r="U250" s="77">
        <v>142600</v>
      </c>
      <c r="V250" s="77">
        <v>4000</v>
      </c>
      <c r="W250" s="77">
        <f>V250+U250</f>
        <v>146600</v>
      </c>
      <c r="X250" s="77">
        <v>9000</v>
      </c>
      <c r="Y250" s="77">
        <f>W250-X250</f>
        <v>137600</v>
      </c>
      <c r="Z250" s="73"/>
      <c r="AA250" s="31"/>
    </row>
    <row r="251" spans="1:27" s="29" customFormat="1" ht="21" customHeight="1" x14ac:dyDescent="0.2">
      <c r="A251" s="30"/>
      <c r="B251" s="31" t="s">
        <v>0</v>
      </c>
      <c r="C251" s="41" t="s">
        <v>97</v>
      </c>
      <c r="D251" s="31"/>
      <c r="E251" s="31"/>
      <c r="F251" s="31"/>
      <c r="G251" s="31"/>
      <c r="H251" s="42"/>
      <c r="I251" s="36"/>
      <c r="J251" s="31"/>
      <c r="K251" s="31"/>
      <c r="L251" s="43"/>
      <c r="M251" s="28"/>
      <c r="N251" s="78"/>
      <c r="O251" s="75" t="s">
        <v>76</v>
      </c>
      <c r="P251" s="75">
        <v>28</v>
      </c>
      <c r="Q251" s="75">
        <v>0</v>
      </c>
      <c r="R251" s="75">
        <f>10-Q251</f>
        <v>10</v>
      </c>
      <c r="S251" s="79"/>
      <c r="T251" s="75" t="s">
        <v>76</v>
      </c>
      <c r="U251" s="123">
        <f>Y250</f>
        <v>137600</v>
      </c>
      <c r="V251" s="77">
        <f>5000+1300</f>
        <v>6300</v>
      </c>
      <c r="W251" s="123">
        <f>IF(U251="","",U251+V251)</f>
        <v>143900</v>
      </c>
      <c r="X251" s="77">
        <v>5000</v>
      </c>
      <c r="Y251" s="123">
        <f>IF(W251="","",W251-X251)</f>
        <v>138900</v>
      </c>
      <c r="Z251" s="80"/>
      <c r="AA251" s="28"/>
    </row>
    <row r="252" spans="1:27" s="29" customFormat="1" ht="21" customHeight="1" x14ac:dyDescent="0.2">
      <c r="A252" s="30"/>
      <c r="B252" s="45" t="s">
        <v>46</v>
      </c>
      <c r="C252" s="46" t="s">
        <v>98</v>
      </c>
      <c r="D252" s="31"/>
      <c r="E252" s="31"/>
      <c r="F252" s="432" t="s">
        <v>48</v>
      </c>
      <c r="G252" s="432"/>
      <c r="H252" s="31"/>
      <c r="I252" s="432" t="s">
        <v>49</v>
      </c>
      <c r="J252" s="432"/>
      <c r="K252" s="432"/>
      <c r="L252" s="47"/>
      <c r="M252" s="31"/>
      <c r="N252" s="74"/>
      <c r="O252" s="75" t="s">
        <v>51</v>
      </c>
      <c r="P252" s="75">
        <v>30</v>
      </c>
      <c r="Q252" s="75">
        <v>1</v>
      </c>
      <c r="R252" s="75">
        <f>R251-Q252</f>
        <v>9</v>
      </c>
      <c r="S252" s="79"/>
      <c r="T252" s="75" t="s">
        <v>51</v>
      </c>
      <c r="U252" s="123">
        <f>Y251</f>
        <v>138900</v>
      </c>
      <c r="V252" s="77">
        <f>2000+5000</f>
        <v>7000</v>
      </c>
      <c r="W252" s="123">
        <f t="shared" ref="W252:W261" si="49">IF(U252="","",U252+V252)</f>
        <v>145900</v>
      </c>
      <c r="X252" s="77">
        <v>7000</v>
      </c>
      <c r="Y252" s="123">
        <f t="shared" ref="Y252:Y261" si="50">IF(W252="","",W252-X252)</f>
        <v>138900</v>
      </c>
      <c r="Z252" s="80"/>
      <c r="AA252" s="31"/>
    </row>
    <row r="253" spans="1:27" s="29" customFormat="1" ht="21" customHeight="1" x14ac:dyDescent="0.2">
      <c r="A253" s="30"/>
      <c r="B253" s="31"/>
      <c r="C253" s="31"/>
      <c r="D253" s="31"/>
      <c r="E253" s="31"/>
      <c r="F253" s="31"/>
      <c r="G253" s="31"/>
      <c r="H253" s="48"/>
      <c r="L253" s="35"/>
      <c r="M253" s="31"/>
      <c r="N253" s="74"/>
      <c r="O253" s="75" t="s">
        <v>52</v>
      </c>
      <c r="P253" s="75"/>
      <c r="Q253" s="75"/>
      <c r="R253" s="75">
        <f>R252-Q253</f>
        <v>9</v>
      </c>
      <c r="S253" s="79"/>
      <c r="T253" s="75" t="s">
        <v>52</v>
      </c>
      <c r="U253" s="123"/>
      <c r="V253" s="77"/>
      <c r="W253" s="123" t="str">
        <f t="shared" si="49"/>
        <v/>
      </c>
      <c r="X253" s="77"/>
      <c r="Y253" s="123" t="str">
        <f t="shared" si="50"/>
        <v/>
      </c>
      <c r="Z253" s="80"/>
      <c r="AA253" s="31"/>
    </row>
    <row r="254" spans="1:27" s="29" customFormat="1" ht="21" customHeight="1" x14ac:dyDescent="0.2">
      <c r="A254" s="30"/>
      <c r="B254" s="433" t="s">
        <v>47</v>
      </c>
      <c r="C254" s="434"/>
      <c r="D254" s="31"/>
      <c r="E254" s="31"/>
      <c r="F254" s="49" t="s">
        <v>69</v>
      </c>
      <c r="G254" s="130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138900</v>
      </c>
      <c r="H254" s="48"/>
      <c r="I254" s="50">
        <f>IF(C258&gt;0,$K$2,C256)</f>
        <v>31</v>
      </c>
      <c r="J254" s="51" t="s">
        <v>66</v>
      </c>
      <c r="K254" s="52">
        <f>K250/$K$2*I254</f>
        <v>30000</v>
      </c>
      <c r="L254" s="53"/>
      <c r="M254" s="31"/>
      <c r="N254" s="74"/>
      <c r="O254" s="75" t="s">
        <v>53</v>
      </c>
      <c r="P254" s="75"/>
      <c r="Q254" s="75"/>
      <c r="R254" s="75" t="str">
        <f t="shared" ref="R254:R259" si="51">IF(Q254="","",R253-Q254)</f>
        <v/>
      </c>
      <c r="S254" s="79"/>
      <c r="T254" s="75" t="s">
        <v>53</v>
      </c>
      <c r="U254" s="123" t="str">
        <f t="shared" ref="U254:U258" si="52">Y253</f>
        <v/>
      </c>
      <c r="V254" s="77"/>
      <c r="W254" s="123" t="str">
        <f t="shared" si="49"/>
        <v/>
      </c>
      <c r="X254" s="77"/>
      <c r="Y254" s="123" t="str">
        <f t="shared" si="50"/>
        <v/>
      </c>
      <c r="Z254" s="80"/>
      <c r="AA254" s="31"/>
    </row>
    <row r="255" spans="1:27" s="29" customFormat="1" ht="21" customHeight="1" x14ac:dyDescent="0.2">
      <c r="A255" s="30"/>
      <c r="B255" s="40"/>
      <c r="C255" s="40"/>
      <c r="D255" s="31"/>
      <c r="E255" s="31"/>
      <c r="F255" s="49" t="s">
        <v>23</v>
      </c>
      <c r="G255" s="130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7000</v>
      </c>
      <c r="H255" s="48"/>
      <c r="I255" s="93">
        <v>36</v>
      </c>
      <c r="J255" s="51" t="s">
        <v>67</v>
      </c>
      <c r="K255" s="54">
        <f>K250/$K$2/8*I255</f>
        <v>4354.8387096774195</v>
      </c>
      <c r="L255" s="55"/>
      <c r="M255" s="31"/>
      <c r="N255" s="74"/>
      <c r="O255" s="75" t="s">
        <v>54</v>
      </c>
      <c r="P255" s="75"/>
      <c r="Q255" s="75"/>
      <c r="R255" s="75" t="str">
        <f t="shared" si="51"/>
        <v/>
      </c>
      <c r="S255" s="79"/>
      <c r="T255" s="75" t="s">
        <v>54</v>
      </c>
      <c r="U255" s="123" t="str">
        <f t="shared" si="52"/>
        <v/>
      </c>
      <c r="V255" s="77"/>
      <c r="W255" s="123" t="str">
        <f t="shared" si="49"/>
        <v/>
      </c>
      <c r="X255" s="77"/>
      <c r="Y255" s="123" t="str">
        <f t="shared" si="50"/>
        <v/>
      </c>
      <c r="Z255" s="80"/>
      <c r="AA255" s="31"/>
    </row>
    <row r="256" spans="1:27" s="29" customFormat="1" ht="21" customHeight="1" x14ac:dyDescent="0.2">
      <c r="A256" s="30"/>
      <c r="B256" s="49" t="s">
        <v>7</v>
      </c>
      <c r="C256" s="4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30</v>
      </c>
      <c r="D256" s="31"/>
      <c r="E256" s="31"/>
      <c r="F256" s="49" t="s">
        <v>70</v>
      </c>
      <c r="G256" s="130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145900</v>
      </c>
      <c r="H256" s="48"/>
      <c r="I256" s="444" t="s">
        <v>74</v>
      </c>
      <c r="J256" s="445"/>
      <c r="K256" s="54">
        <f>K254+K255</f>
        <v>34354.838709677417</v>
      </c>
      <c r="L256" s="55"/>
      <c r="M256" s="31"/>
      <c r="N256" s="74"/>
      <c r="O256" s="75" t="s">
        <v>55</v>
      </c>
      <c r="P256" s="75"/>
      <c r="Q256" s="75"/>
      <c r="R256" s="75" t="str">
        <f t="shared" si="51"/>
        <v/>
      </c>
      <c r="S256" s="79"/>
      <c r="T256" s="75" t="s">
        <v>55</v>
      </c>
      <c r="U256" s="123" t="str">
        <f t="shared" si="52"/>
        <v/>
      </c>
      <c r="V256" s="77"/>
      <c r="W256" s="123" t="str">
        <f t="shared" si="49"/>
        <v/>
      </c>
      <c r="X256" s="77"/>
      <c r="Y256" s="123" t="str">
        <f t="shared" si="50"/>
        <v/>
      </c>
      <c r="Z256" s="80"/>
      <c r="AA256" s="31"/>
    </row>
    <row r="257" spans="1:27" s="29" customFormat="1" ht="21" customHeight="1" x14ac:dyDescent="0.2">
      <c r="A257" s="30"/>
      <c r="B257" s="49" t="s">
        <v>6</v>
      </c>
      <c r="C257" s="4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1</v>
      </c>
      <c r="D257" s="31"/>
      <c r="E257" s="31"/>
      <c r="F257" s="49" t="s">
        <v>24</v>
      </c>
      <c r="G257" s="130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7000</v>
      </c>
      <c r="H257" s="48"/>
      <c r="I257" s="444" t="s">
        <v>75</v>
      </c>
      <c r="J257" s="445"/>
      <c r="K257" s="44">
        <f>G257</f>
        <v>7000</v>
      </c>
      <c r="L257" s="56"/>
      <c r="M257" s="31"/>
      <c r="N257" s="74"/>
      <c r="O257" s="75" t="s">
        <v>56</v>
      </c>
      <c r="P257" s="75"/>
      <c r="Q257" s="75"/>
      <c r="R257" s="75" t="str">
        <f t="shared" si="51"/>
        <v/>
      </c>
      <c r="S257" s="79"/>
      <c r="T257" s="75" t="s">
        <v>56</v>
      </c>
      <c r="U257" s="123" t="str">
        <f t="shared" si="52"/>
        <v/>
      </c>
      <c r="V257" s="77"/>
      <c r="W257" s="123" t="str">
        <f t="shared" si="49"/>
        <v/>
      </c>
      <c r="X257" s="77"/>
      <c r="Y257" s="123" t="str">
        <f t="shared" si="50"/>
        <v/>
      </c>
      <c r="Z257" s="80"/>
      <c r="AA257" s="31"/>
    </row>
    <row r="258" spans="1:27" s="29" customFormat="1" ht="21" customHeight="1" x14ac:dyDescent="0.2">
      <c r="A258" s="30"/>
      <c r="B258" s="57" t="s">
        <v>73</v>
      </c>
      <c r="C258" s="40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9</v>
      </c>
      <c r="D258" s="31"/>
      <c r="E258" s="31"/>
      <c r="F258" s="49" t="s">
        <v>72</v>
      </c>
      <c r="G258" s="130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138900</v>
      </c>
      <c r="H258" s="31"/>
      <c r="I258" s="435" t="s">
        <v>68</v>
      </c>
      <c r="J258" s="436"/>
      <c r="K258" s="58">
        <f>K256-K257</f>
        <v>27354.838709677417</v>
      </c>
      <c r="L258" s="59"/>
      <c r="M258" s="31"/>
      <c r="N258" s="74"/>
      <c r="O258" s="75" t="s">
        <v>61</v>
      </c>
      <c r="P258" s="75"/>
      <c r="Q258" s="75"/>
      <c r="R258" s="75" t="str">
        <f t="shared" si="51"/>
        <v/>
      </c>
      <c r="S258" s="79"/>
      <c r="T258" s="75" t="s">
        <v>61</v>
      </c>
      <c r="U258" s="123" t="str">
        <f t="shared" si="52"/>
        <v/>
      </c>
      <c r="V258" s="77"/>
      <c r="W258" s="123" t="str">
        <f t="shared" si="49"/>
        <v/>
      </c>
      <c r="X258" s="77"/>
      <c r="Y258" s="123" t="str">
        <f t="shared" si="50"/>
        <v/>
      </c>
      <c r="Z258" s="80"/>
      <c r="AA258" s="31"/>
    </row>
    <row r="259" spans="1:27" s="29" customFormat="1" ht="21" customHeight="1" x14ac:dyDescent="0.2">
      <c r="A259" s="30"/>
      <c r="B259" s="31"/>
      <c r="C259" s="31"/>
      <c r="D259" s="31"/>
      <c r="E259" s="31"/>
      <c r="F259" s="31"/>
      <c r="G259" s="31"/>
      <c r="H259" s="31"/>
      <c r="I259" s="31"/>
      <c r="J259" s="48"/>
      <c r="K259" s="128"/>
      <c r="L259" s="47"/>
      <c r="M259" s="31"/>
      <c r="N259" s="74"/>
      <c r="O259" s="75" t="s">
        <v>57</v>
      </c>
      <c r="P259" s="75"/>
      <c r="Q259" s="75"/>
      <c r="R259" s="75" t="str">
        <f t="shared" si="51"/>
        <v/>
      </c>
      <c r="S259" s="79"/>
      <c r="T259" s="75" t="s">
        <v>57</v>
      </c>
      <c r="U259" s="123" t="str">
        <f>Y258</f>
        <v/>
      </c>
      <c r="V259" s="77"/>
      <c r="W259" s="123" t="str">
        <f t="shared" si="49"/>
        <v/>
      </c>
      <c r="X259" s="77"/>
      <c r="Y259" s="123" t="str">
        <f t="shared" si="50"/>
        <v/>
      </c>
      <c r="Z259" s="80"/>
      <c r="AA259" s="31"/>
    </row>
    <row r="260" spans="1:27" s="29" customFormat="1" ht="21" customHeight="1" x14ac:dyDescent="0.2">
      <c r="A260" s="30"/>
      <c r="B260" s="446" t="s">
        <v>101</v>
      </c>
      <c r="C260" s="446"/>
      <c r="D260" s="446"/>
      <c r="E260" s="446"/>
      <c r="F260" s="446"/>
      <c r="G260" s="446"/>
      <c r="H260" s="446"/>
      <c r="I260" s="446"/>
      <c r="J260" s="446"/>
      <c r="K260" s="446"/>
      <c r="L260" s="47"/>
      <c r="M260" s="31"/>
      <c r="N260" s="74"/>
      <c r="O260" s="75" t="s">
        <v>62</v>
      </c>
      <c r="P260" s="75"/>
      <c r="Q260" s="75"/>
      <c r="R260" s="75">
        <v>0</v>
      </c>
      <c r="S260" s="79"/>
      <c r="T260" s="75" t="s">
        <v>62</v>
      </c>
      <c r="U260" s="123" t="str">
        <f>Y259</f>
        <v/>
      </c>
      <c r="V260" s="77"/>
      <c r="W260" s="123" t="str">
        <f t="shared" si="49"/>
        <v/>
      </c>
      <c r="X260" s="77"/>
      <c r="Y260" s="123" t="str">
        <f t="shared" si="50"/>
        <v/>
      </c>
      <c r="Z260" s="80"/>
      <c r="AA260" s="31"/>
    </row>
    <row r="261" spans="1:27" s="29" customFormat="1" ht="21" customHeight="1" x14ac:dyDescent="0.2">
      <c r="A261" s="30"/>
      <c r="B261" s="446"/>
      <c r="C261" s="446"/>
      <c r="D261" s="446"/>
      <c r="E261" s="446"/>
      <c r="F261" s="446"/>
      <c r="G261" s="446"/>
      <c r="H261" s="446"/>
      <c r="I261" s="446"/>
      <c r="J261" s="446"/>
      <c r="K261" s="446"/>
      <c r="L261" s="47"/>
      <c r="M261" s="31"/>
      <c r="N261" s="74"/>
      <c r="O261" s="75" t="s">
        <v>63</v>
      </c>
      <c r="P261" s="75"/>
      <c r="Q261" s="75"/>
      <c r="R261" s="75">
        <v>0</v>
      </c>
      <c r="S261" s="79"/>
      <c r="T261" s="75" t="s">
        <v>63</v>
      </c>
      <c r="U261" s="123" t="str">
        <f>Y260</f>
        <v/>
      </c>
      <c r="V261" s="77"/>
      <c r="W261" s="123" t="str">
        <f t="shared" si="49"/>
        <v/>
      </c>
      <c r="X261" s="77"/>
      <c r="Y261" s="123" t="str">
        <f t="shared" si="50"/>
        <v/>
      </c>
      <c r="Z261" s="80"/>
      <c r="AA261" s="31"/>
    </row>
    <row r="262" spans="1:27" s="29" customFormat="1" ht="21" customHeight="1" thickBot="1" x14ac:dyDescent="0.25">
      <c r="A262" s="60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2"/>
      <c r="N262" s="81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3"/>
    </row>
    <row r="263" spans="1:27" s="29" customFormat="1" ht="21" customHeight="1" thickBot="1" x14ac:dyDescent="0.25"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7" s="29" customFormat="1" ht="21" customHeight="1" x14ac:dyDescent="0.2">
      <c r="A264" s="447" t="s">
        <v>45</v>
      </c>
      <c r="B264" s="448"/>
      <c r="C264" s="448"/>
      <c r="D264" s="448"/>
      <c r="E264" s="448"/>
      <c r="F264" s="448"/>
      <c r="G264" s="448"/>
      <c r="H264" s="448"/>
      <c r="I264" s="448"/>
      <c r="J264" s="448"/>
      <c r="K264" s="448"/>
      <c r="L264" s="449"/>
      <c r="M264" s="28"/>
      <c r="N264" s="67"/>
      <c r="O264" s="440" t="s">
        <v>47</v>
      </c>
      <c r="P264" s="441"/>
      <c r="Q264" s="441"/>
      <c r="R264" s="442"/>
      <c r="S264" s="68"/>
      <c r="T264" s="440" t="s">
        <v>48</v>
      </c>
      <c r="U264" s="441"/>
      <c r="V264" s="441"/>
      <c r="W264" s="441"/>
      <c r="X264" s="441"/>
      <c r="Y264" s="442"/>
      <c r="Z264" s="69"/>
      <c r="AA264" s="28"/>
    </row>
    <row r="265" spans="1:27" s="29" customFormat="1" ht="21" customHeight="1" x14ac:dyDescent="0.2">
      <c r="A265" s="30"/>
      <c r="B265" s="31"/>
      <c r="C265" s="443" t="s">
        <v>99</v>
      </c>
      <c r="D265" s="443"/>
      <c r="E265" s="443"/>
      <c r="F265" s="443"/>
      <c r="G265" s="32" t="str">
        <f>$J$1</f>
        <v>March</v>
      </c>
      <c r="H265" s="431">
        <f>$K$1</f>
        <v>2021</v>
      </c>
      <c r="I265" s="431"/>
      <c r="J265" s="31"/>
      <c r="K265" s="33"/>
      <c r="L265" s="34"/>
      <c r="M265" s="33"/>
      <c r="N265" s="70"/>
      <c r="O265" s="71" t="s">
        <v>58</v>
      </c>
      <c r="P265" s="71" t="s">
        <v>7</v>
      </c>
      <c r="Q265" s="71" t="s">
        <v>6</v>
      </c>
      <c r="R265" s="71" t="s">
        <v>59</v>
      </c>
      <c r="S265" s="72"/>
      <c r="T265" s="71" t="s">
        <v>58</v>
      </c>
      <c r="U265" s="71" t="s">
        <v>60</v>
      </c>
      <c r="V265" s="71" t="s">
        <v>23</v>
      </c>
      <c r="W265" s="71" t="s">
        <v>22</v>
      </c>
      <c r="X265" s="71" t="s">
        <v>24</v>
      </c>
      <c r="Y265" s="71" t="s">
        <v>64</v>
      </c>
      <c r="Z265" s="73"/>
      <c r="AA265" s="33"/>
    </row>
    <row r="266" spans="1:27" s="29" customFormat="1" ht="21" customHeight="1" x14ac:dyDescent="0.2">
      <c r="A266" s="30"/>
      <c r="B266" s="31"/>
      <c r="C266" s="31"/>
      <c r="D266" s="36"/>
      <c r="E266" s="36"/>
      <c r="F266" s="36"/>
      <c r="G266" s="36"/>
      <c r="H266" s="36"/>
      <c r="I266" s="31"/>
      <c r="J266" s="37" t="s">
        <v>1</v>
      </c>
      <c r="K266" s="38">
        <v>28000</v>
      </c>
      <c r="L266" s="39"/>
      <c r="M266" s="31"/>
      <c r="N266" s="74"/>
      <c r="O266" s="75" t="s">
        <v>50</v>
      </c>
      <c r="P266" s="75">
        <v>29</v>
      </c>
      <c r="Q266" s="75">
        <v>2</v>
      </c>
      <c r="R266" s="75">
        <f>15-Q266</f>
        <v>13</v>
      </c>
      <c r="S266" s="76"/>
      <c r="T266" s="75" t="s">
        <v>50</v>
      </c>
      <c r="U266" s="77"/>
      <c r="V266" s="77"/>
      <c r="W266" s="77">
        <f>V266+U266</f>
        <v>0</v>
      </c>
      <c r="X266" s="77"/>
      <c r="Y266" s="77">
        <f>W266-X266</f>
        <v>0</v>
      </c>
      <c r="Z266" s="73"/>
      <c r="AA266" s="31"/>
    </row>
    <row r="267" spans="1:27" s="29" customFormat="1" ht="21" customHeight="1" x14ac:dyDescent="0.2">
      <c r="A267" s="30"/>
      <c r="B267" s="31" t="s">
        <v>0</v>
      </c>
      <c r="C267" s="41" t="s">
        <v>91</v>
      </c>
      <c r="D267" s="31"/>
      <c r="E267" s="31"/>
      <c r="F267" s="31"/>
      <c r="G267" s="31"/>
      <c r="H267" s="42"/>
      <c r="I267" s="36"/>
      <c r="J267" s="31"/>
      <c r="K267" s="31"/>
      <c r="L267" s="43"/>
      <c r="M267" s="28"/>
      <c r="N267" s="78"/>
      <c r="O267" s="75" t="s">
        <v>76</v>
      </c>
      <c r="P267" s="75">
        <v>26</v>
      </c>
      <c r="Q267" s="75">
        <v>2</v>
      </c>
      <c r="R267" s="75">
        <f t="shared" ref="R267:R274" si="53">IF(Q267="","",R266-Q267)</f>
        <v>11</v>
      </c>
      <c r="S267" s="79"/>
      <c r="T267" s="75" t="s">
        <v>76</v>
      </c>
      <c r="U267" s="123"/>
      <c r="V267" s="77"/>
      <c r="W267" s="123" t="str">
        <f>IF(U267="","",U267+V267)</f>
        <v/>
      </c>
      <c r="X267" s="77"/>
      <c r="Y267" s="123" t="str">
        <f>IF(W267="","",W267-X267)</f>
        <v/>
      </c>
      <c r="Z267" s="80"/>
      <c r="AA267" s="28"/>
    </row>
    <row r="268" spans="1:27" s="29" customFormat="1" ht="21" customHeight="1" x14ac:dyDescent="0.2">
      <c r="A268" s="30"/>
      <c r="B268" s="45" t="s">
        <v>46</v>
      </c>
      <c r="C268" s="46"/>
      <c r="D268" s="31"/>
      <c r="E268" s="31"/>
      <c r="F268" s="432" t="s">
        <v>48</v>
      </c>
      <c r="G268" s="432"/>
      <c r="H268" s="31"/>
      <c r="I268" s="432" t="s">
        <v>49</v>
      </c>
      <c r="J268" s="432"/>
      <c r="K268" s="432"/>
      <c r="L268" s="47"/>
      <c r="M268" s="31"/>
      <c r="N268" s="74"/>
      <c r="O268" s="75" t="s">
        <v>51</v>
      </c>
      <c r="P268" s="75">
        <v>30</v>
      </c>
      <c r="Q268" s="75">
        <v>1</v>
      </c>
      <c r="R268" s="75">
        <f t="shared" si="53"/>
        <v>10</v>
      </c>
      <c r="S268" s="79"/>
      <c r="T268" s="75" t="s">
        <v>51</v>
      </c>
      <c r="U268" s="123"/>
      <c r="V268" s="77"/>
      <c r="W268" s="123" t="str">
        <f t="shared" ref="W268:W277" si="54">IF(U268="","",U268+V268)</f>
        <v/>
      </c>
      <c r="X268" s="77"/>
      <c r="Y268" s="123" t="str">
        <f t="shared" ref="Y268:Y277" si="55">IF(W268="","",W268-X268)</f>
        <v/>
      </c>
      <c r="Z268" s="80"/>
      <c r="AA268" s="31"/>
    </row>
    <row r="269" spans="1:27" s="29" customFormat="1" ht="21" customHeight="1" x14ac:dyDescent="0.2">
      <c r="A269" s="30"/>
      <c r="B269" s="31"/>
      <c r="C269" s="31"/>
      <c r="D269" s="31"/>
      <c r="E269" s="31"/>
      <c r="F269" s="31"/>
      <c r="G269" s="31"/>
      <c r="H269" s="48"/>
      <c r="L269" s="35"/>
      <c r="M269" s="31"/>
      <c r="N269" s="74"/>
      <c r="O269" s="75" t="s">
        <v>52</v>
      </c>
      <c r="P269" s="75"/>
      <c r="Q269" s="75"/>
      <c r="R269" s="75" t="str">
        <f t="shared" si="53"/>
        <v/>
      </c>
      <c r="S269" s="79"/>
      <c r="T269" s="75" t="s">
        <v>52</v>
      </c>
      <c r="U269" s="123"/>
      <c r="V269" s="77"/>
      <c r="W269" s="123" t="str">
        <f t="shared" si="54"/>
        <v/>
      </c>
      <c r="X269" s="77"/>
      <c r="Y269" s="123" t="str">
        <f t="shared" si="55"/>
        <v/>
      </c>
      <c r="Z269" s="80"/>
      <c r="AA269" s="31"/>
    </row>
    <row r="270" spans="1:27" s="29" customFormat="1" ht="21" customHeight="1" x14ac:dyDescent="0.2">
      <c r="A270" s="30"/>
      <c r="B270" s="433" t="s">
        <v>47</v>
      </c>
      <c r="C270" s="434"/>
      <c r="D270" s="31"/>
      <c r="E270" s="31"/>
      <c r="F270" s="49" t="s">
        <v>69</v>
      </c>
      <c r="G270" s="44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0</v>
      </c>
      <c r="H270" s="48"/>
      <c r="I270" s="50">
        <f>IF(C274&gt;0,$K$2,C272)</f>
        <v>31</v>
      </c>
      <c r="J270" s="51" t="s">
        <v>66</v>
      </c>
      <c r="K270" s="52">
        <f>K266/$K$2*I270</f>
        <v>28000</v>
      </c>
      <c r="L270" s="53"/>
      <c r="M270" s="31"/>
      <c r="N270" s="74"/>
      <c r="O270" s="75" t="s">
        <v>53</v>
      </c>
      <c r="P270" s="75"/>
      <c r="Q270" s="75"/>
      <c r="R270" s="75" t="str">
        <f t="shared" si="53"/>
        <v/>
      </c>
      <c r="S270" s="79"/>
      <c r="T270" s="75" t="s">
        <v>53</v>
      </c>
      <c r="U270" s="123"/>
      <c r="V270" s="77"/>
      <c r="W270" s="123" t="str">
        <f t="shared" si="54"/>
        <v/>
      </c>
      <c r="X270" s="77"/>
      <c r="Y270" s="123" t="str">
        <f t="shared" si="55"/>
        <v/>
      </c>
      <c r="Z270" s="80"/>
      <c r="AA270" s="31"/>
    </row>
    <row r="271" spans="1:27" s="29" customFormat="1" ht="21" customHeight="1" x14ac:dyDescent="0.2">
      <c r="A271" s="30"/>
      <c r="B271" s="40"/>
      <c r="C271" s="40"/>
      <c r="D271" s="31"/>
      <c r="E271" s="31"/>
      <c r="F271" s="49" t="s">
        <v>23</v>
      </c>
      <c r="G271" s="44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48"/>
      <c r="I271" s="121">
        <v>11.5</v>
      </c>
      <c r="J271" s="51" t="s">
        <v>67</v>
      </c>
      <c r="K271" s="54">
        <f>K266/$K$2/8*I271</f>
        <v>1298.3870967741937</v>
      </c>
      <c r="L271" s="55"/>
      <c r="M271" s="31"/>
      <c r="N271" s="74"/>
      <c r="O271" s="75" t="s">
        <v>54</v>
      </c>
      <c r="P271" s="75"/>
      <c r="Q271" s="75"/>
      <c r="R271" s="75" t="str">
        <f t="shared" si="53"/>
        <v/>
      </c>
      <c r="S271" s="79"/>
      <c r="T271" s="75" t="s">
        <v>54</v>
      </c>
      <c r="U271" s="123"/>
      <c r="V271" s="77"/>
      <c r="W271" s="123" t="str">
        <f t="shared" si="54"/>
        <v/>
      </c>
      <c r="X271" s="77"/>
      <c r="Y271" s="123" t="str">
        <f t="shared" si="55"/>
        <v/>
      </c>
      <c r="Z271" s="80"/>
      <c r="AA271" s="31"/>
    </row>
    <row r="272" spans="1:27" s="29" customFormat="1" ht="21" customHeight="1" x14ac:dyDescent="0.2">
      <c r="A272" s="30"/>
      <c r="B272" s="49" t="s">
        <v>7</v>
      </c>
      <c r="C272" s="40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30</v>
      </c>
      <c r="D272" s="31"/>
      <c r="E272" s="31"/>
      <c r="F272" s="49" t="s">
        <v>70</v>
      </c>
      <c r="G272" s="44" t="str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/>
      </c>
      <c r="H272" s="48"/>
      <c r="I272" s="444" t="s">
        <v>74</v>
      </c>
      <c r="J272" s="445"/>
      <c r="K272" s="54">
        <f>K270+K271</f>
        <v>29298.387096774193</v>
      </c>
      <c r="L272" s="55"/>
      <c r="M272" s="31"/>
      <c r="N272" s="74"/>
      <c r="O272" s="75" t="s">
        <v>55</v>
      </c>
      <c r="P272" s="75"/>
      <c r="Q272" s="75"/>
      <c r="R272" s="75" t="str">
        <f t="shared" si="53"/>
        <v/>
      </c>
      <c r="S272" s="79"/>
      <c r="T272" s="75" t="s">
        <v>55</v>
      </c>
      <c r="U272" s="123"/>
      <c r="V272" s="77"/>
      <c r="W272" s="123" t="str">
        <f t="shared" si="54"/>
        <v/>
      </c>
      <c r="X272" s="77"/>
      <c r="Y272" s="123" t="str">
        <f t="shared" si="55"/>
        <v/>
      </c>
      <c r="Z272" s="80"/>
      <c r="AA272" s="31"/>
    </row>
    <row r="273" spans="1:27" s="29" customFormat="1" ht="21" customHeight="1" x14ac:dyDescent="0.2">
      <c r="A273" s="30"/>
      <c r="B273" s="49" t="s">
        <v>6</v>
      </c>
      <c r="C273" s="40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1</v>
      </c>
      <c r="D273" s="31"/>
      <c r="E273" s="31"/>
      <c r="F273" s="49" t="s">
        <v>24</v>
      </c>
      <c r="G273" s="44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48"/>
      <c r="I273" s="444" t="s">
        <v>75</v>
      </c>
      <c r="J273" s="445"/>
      <c r="K273" s="44">
        <f>G273</f>
        <v>0</v>
      </c>
      <c r="L273" s="56"/>
      <c r="M273" s="31"/>
      <c r="N273" s="74"/>
      <c r="O273" s="75" t="s">
        <v>56</v>
      </c>
      <c r="P273" s="75"/>
      <c r="Q273" s="75"/>
      <c r="R273" s="75" t="str">
        <f t="shared" si="53"/>
        <v/>
      </c>
      <c r="S273" s="79"/>
      <c r="T273" s="75" t="s">
        <v>56</v>
      </c>
      <c r="U273" s="123"/>
      <c r="V273" s="77"/>
      <c r="W273" s="123" t="str">
        <f t="shared" si="54"/>
        <v/>
      </c>
      <c r="X273" s="77"/>
      <c r="Y273" s="123" t="str">
        <f t="shared" si="55"/>
        <v/>
      </c>
      <c r="Z273" s="80"/>
      <c r="AA273" s="31"/>
    </row>
    <row r="274" spans="1:27" s="29" customFormat="1" ht="21" customHeight="1" x14ac:dyDescent="0.2">
      <c r="A274" s="30"/>
      <c r="B274" s="57" t="s">
        <v>73</v>
      </c>
      <c r="C274" s="40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10</v>
      </c>
      <c r="D274" s="31"/>
      <c r="E274" s="31"/>
      <c r="F274" s="49" t="s">
        <v>72</v>
      </c>
      <c r="G274" s="44" t="str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/>
      </c>
      <c r="H274" s="31"/>
      <c r="I274" s="435" t="s">
        <v>68</v>
      </c>
      <c r="J274" s="436"/>
      <c r="K274" s="58">
        <f>K272-K273</f>
        <v>29298.387096774193</v>
      </c>
      <c r="L274" s="59"/>
      <c r="M274" s="31"/>
      <c r="N274" s="74"/>
      <c r="O274" s="75" t="s">
        <v>61</v>
      </c>
      <c r="P274" s="75"/>
      <c r="Q274" s="75"/>
      <c r="R274" s="75" t="str">
        <f t="shared" si="53"/>
        <v/>
      </c>
      <c r="S274" s="79"/>
      <c r="T274" s="75" t="s">
        <v>61</v>
      </c>
      <c r="U274" s="123"/>
      <c r="V274" s="77"/>
      <c r="W274" s="123" t="str">
        <f t="shared" si="54"/>
        <v/>
      </c>
      <c r="X274" s="77"/>
      <c r="Y274" s="123" t="str">
        <f t="shared" si="55"/>
        <v/>
      </c>
      <c r="Z274" s="80"/>
      <c r="AA274" s="31"/>
    </row>
    <row r="275" spans="1:27" s="29" customFormat="1" ht="21" customHeight="1" x14ac:dyDescent="0.2">
      <c r="A275" s="30"/>
      <c r="B275" s="31"/>
      <c r="C275" s="31"/>
      <c r="D275" s="31"/>
      <c r="E275" s="31"/>
      <c r="F275" s="31"/>
      <c r="G275" s="31"/>
      <c r="H275" s="31"/>
      <c r="I275" s="31"/>
      <c r="J275" s="31"/>
      <c r="K275" s="128"/>
      <c r="L275" s="47"/>
      <c r="M275" s="31"/>
      <c r="N275" s="74"/>
      <c r="O275" s="75" t="s">
        <v>57</v>
      </c>
      <c r="P275" s="75"/>
      <c r="Q275" s="75"/>
      <c r="R275" s="75"/>
      <c r="S275" s="79"/>
      <c r="T275" s="75" t="s">
        <v>57</v>
      </c>
      <c r="U275" s="123"/>
      <c r="V275" s="77"/>
      <c r="W275" s="123" t="str">
        <f t="shared" si="54"/>
        <v/>
      </c>
      <c r="X275" s="77"/>
      <c r="Y275" s="123" t="str">
        <f t="shared" si="55"/>
        <v/>
      </c>
      <c r="Z275" s="80"/>
      <c r="AA275" s="31"/>
    </row>
    <row r="276" spans="1:27" s="29" customFormat="1" ht="21" customHeight="1" x14ac:dyDescent="0.2">
      <c r="A276" s="30"/>
      <c r="B276" s="446" t="s">
        <v>101</v>
      </c>
      <c r="C276" s="446"/>
      <c r="D276" s="446"/>
      <c r="E276" s="446"/>
      <c r="F276" s="446"/>
      <c r="G276" s="446"/>
      <c r="H276" s="446"/>
      <c r="I276" s="446"/>
      <c r="J276" s="446"/>
      <c r="K276" s="446"/>
      <c r="L276" s="47"/>
      <c r="M276" s="31"/>
      <c r="N276" s="74"/>
      <c r="O276" s="75" t="s">
        <v>62</v>
      </c>
      <c r="P276" s="75"/>
      <c r="Q276" s="75"/>
      <c r="R276" s="75"/>
      <c r="S276" s="79"/>
      <c r="T276" s="75" t="s">
        <v>62</v>
      </c>
      <c r="U276" s="123"/>
      <c r="V276" s="77"/>
      <c r="W276" s="123" t="str">
        <f t="shared" si="54"/>
        <v/>
      </c>
      <c r="X276" s="77"/>
      <c r="Y276" s="123" t="str">
        <f t="shared" si="55"/>
        <v/>
      </c>
      <c r="Z276" s="80"/>
      <c r="AA276" s="31"/>
    </row>
    <row r="277" spans="1:27" s="29" customFormat="1" ht="21" customHeight="1" x14ac:dyDescent="0.2">
      <c r="A277" s="30"/>
      <c r="B277" s="446"/>
      <c r="C277" s="446"/>
      <c r="D277" s="446"/>
      <c r="E277" s="446"/>
      <c r="F277" s="446"/>
      <c r="G277" s="446"/>
      <c r="H277" s="446"/>
      <c r="I277" s="446"/>
      <c r="J277" s="446"/>
      <c r="K277" s="446"/>
      <c r="L277" s="47"/>
      <c r="M277" s="31"/>
      <c r="N277" s="74"/>
      <c r="O277" s="75" t="s">
        <v>63</v>
      </c>
      <c r="P277" s="75"/>
      <c r="Q277" s="75"/>
      <c r="R277" s="75" t="str">
        <f t="shared" ref="R277" si="56">IF(Q277="","",R276-Q277)</f>
        <v/>
      </c>
      <c r="S277" s="79"/>
      <c r="T277" s="75" t="s">
        <v>63</v>
      </c>
      <c r="U277" s="123"/>
      <c r="V277" s="77"/>
      <c r="W277" s="123" t="str">
        <f t="shared" si="54"/>
        <v/>
      </c>
      <c r="X277" s="77"/>
      <c r="Y277" s="123" t="str">
        <f t="shared" si="55"/>
        <v/>
      </c>
      <c r="Z277" s="80"/>
      <c r="AA277" s="31"/>
    </row>
    <row r="278" spans="1:27" s="29" customFormat="1" ht="21" customHeight="1" thickBot="1" x14ac:dyDescent="0.25">
      <c r="A278" s="60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2"/>
      <c r="N278" s="81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3"/>
    </row>
    <row r="279" spans="1:27" s="29" customFormat="1" ht="21" customHeight="1" thickBot="1" x14ac:dyDescent="0.25">
      <c r="A279" s="3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47"/>
      <c r="N279" s="74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94"/>
    </row>
    <row r="280" spans="1:27" s="29" customFormat="1" ht="21.4" customHeight="1" x14ac:dyDescent="0.2">
      <c r="A280" s="447" t="s">
        <v>45</v>
      </c>
      <c r="B280" s="448"/>
      <c r="C280" s="448"/>
      <c r="D280" s="448"/>
      <c r="E280" s="448"/>
      <c r="F280" s="448"/>
      <c r="G280" s="448"/>
      <c r="H280" s="448"/>
      <c r="I280" s="448"/>
      <c r="J280" s="448"/>
      <c r="K280" s="448"/>
      <c r="L280" s="449"/>
      <c r="M280" s="28"/>
      <c r="N280" s="67"/>
      <c r="O280" s="440" t="s">
        <v>47</v>
      </c>
      <c r="P280" s="441"/>
      <c r="Q280" s="441"/>
      <c r="R280" s="442"/>
      <c r="S280" s="68"/>
      <c r="T280" s="440" t="s">
        <v>48</v>
      </c>
      <c r="U280" s="441"/>
      <c r="V280" s="441"/>
      <c r="W280" s="441"/>
      <c r="X280" s="441"/>
      <c r="Y280" s="442"/>
      <c r="Z280" s="69"/>
      <c r="AA280" s="28"/>
    </row>
    <row r="281" spans="1:27" s="29" customFormat="1" ht="21.4" customHeight="1" x14ac:dyDescent="0.2">
      <c r="A281" s="30"/>
      <c r="B281" s="31"/>
      <c r="C281" s="443" t="s">
        <v>99</v>
      </c>
      <c r="D281" s="443"/>
      <c r="E281" s="443"/>
      <c r="F281" s="443"/>
      <c r="G281" s="32" t="str">
        <f>$J$1</f>
        <v>March</v>
      </c>
      <c r="H281" s="431">
        <f>$K$1</f>
        <v>2021</v>
      </c>
      <c r="I281" s="431"/>
      <c r="J281" s="31"/>
      <c r="K281" s="33"/>
      <c r="L281" s="34"/>
      <c r="M281" s="33"/>
      <c r="N281" s="70"/>
      <c r="O281" s="71" t="s">
        <v>58</v>
      </c>
      <c r="P281" s="71" t="s">
        <v>7</v>
      </c>
      <c r="Q281" s="71" t="s">
        <v>6</v>
      </c>
      <c r="R281" s="71" t="s">
        <v>59</v>
      </c>
      <c r="S281" s="72"/>
      <c r="T281" s="71" t="s">
        <v>58</v>
      </c>
      <c r="U281" s="71" t="s">
        <v>60</v>
      </c>
      <c r="V281" s="71" t="s">
        <v>23</v>
      </c>
      <c r="W281" s="71" t="s">
        <v>22</v>
      </c>
      <c r="X281" s="71" t="s">
        <v>24</v>
      </c>
      <c r="Y281" s="71" t="s">
        <v>64</v>
      </c>
      <c r="Z281" s="73"/>
      <c r="AA281" s="33"/>
    </row>
    <row r="282" spans="1:27" s="29" customFormat="1" ht="21.4" customHeight="1" x14ac:dyDescent="0.2">
      <c r="A282" s="30"/>
      <c r="B282" s="31"/>
      <c r="C282" s="31"/>
      <c r="D282" s="36"/>
      <c r="E282" s="36"/>
      <c r="F282" s="36"/>
      <c r="G282" s="36"/>
      <c r="H282" s="36"/>
      <c r="I282" s="31"/>
      <c r="J282" s="37" t="s">
        <v>1</v>
      </c>
      <c r="K282" s="38">
        <v>20000</v>
      </c>
      <c r="L282" s="39"/>
      <c r="M282" s="31"/>
      <c r="N282" s="74"/>
      <c r="O282" s="75" t="s">
        <v>50</v>
      </c>
      <c r="P282" s="75"/>
      <c r="Q282" s="75"/>
      <c r="R282" s="75"/>
      <c r="S282" s="76"/>
      <c r="T282" s="75" t="s">
        <v>50</v>
      </c>
      <c r="U282" s="77"/>
      <c r="V282" s="77"/>
      <c r="W282" s="77">
        <f>V282+U282</f>
        <v>0</v>
      </c>
      <c r="X282" s="77"/>
      <c r="Y282" s="77">
        <f>W282-X282</f>
        <v>0</v>
      </c>
      <c r="Z282" s="73"/>
      <c r="AA282" s="31"/>
    </row>
    <row r="283" spans="1:27" s="29" customFormat="1" ht="21.4" customHeight="1" x14ac:dyDescent="0.2">
      <c r="A283" s="30"/>
      <c r="B283" s="31" t="s">
        <v>0</v>
      </c>
      <c r="C283" s="41" t="s">
        <v>134</v>
      </c>
      <c r="D283" s="31"/>
      <c r="E283" s="31"/>
      <c r="F283" s="31"/>
      <c r="G283" s="31"/>
      <c r="H283" s="42"/>
      <c r="I283" s="36"/>
      <c r="J283" s="31"/>
      <c r="K283" s="31"/>
      <c r="L283" s="43"/>
      <c r="M283" s="28"/>
      <c r="N283" s="78"/>
      <c r="O283" s="75" t="s">
        <v>76</v>
      </c>
      <c r="P283" s="75"/>
      <c r="Q283" s="75"/>
      <c r="R283" s="75"/>
      <c r="S283" s="79"/>
      <c r="T283" s="75" t="s">
        <v>76</v>
      </c>
      <c r="U283" s="123">
        <f>IF($J$1="January","",Y282)</f>
        <v>0</v>
      </c>
      <c r="V283" s="77"/>
      <c r="W283" s="123">
        <f>IF(U283="","",U283+V283)</f>
        <v>0</v>
      </c>
      <c r="X283" s="77"/>
      <c r="Y283" s="123">
        <f>IF(W283="","",W283-X283)</f>
        <v>0</v>
      </c>
      <c r="Z283" s="80"/>
      <c r="AA283" s="28"/>
    </row>
    <row r="284" spans="1:27" s="29" customFormat="1" ht="21.4" customHeight="1" x14ac:dyDescent="0.2">
      <c r="A284" s="30"/>
      <c r="B284" s="45" t="s">
        <v>46</v>
      </c>
      <c r="C284" s="46"/>
      <c r="D284" s="31"/>
      <c r="E284" s="31"/>
      <c r="F284" s="432" t="s">
        <v>48</v>
      </c>
      <c r="G284" s="432"/>
      <c r="H284" s="31"/>
      <c r="I284" s="432" t="s">
        <v>49</v>
      </c>
      <c r="J284" s="432"/>
      <c r="K284" s="432"/>
      <c r="L284" s="47"/>
      <c r="M284" s="31"/>
      <c r="N284" s="74"/>
      <c r="O284" s="75" t="s">
        <v>51</v>
      </c>
      <c r="P284" s="75">
        <v>20</v>
      </c>
      <c r="Q284" s="75">
        <v>11</v>
      </c>
      <c r="R284" s="75">
        <v>0</v>
      </c>
      <c r="S284" s="79"/>
      <c r="T284" s="75" t="s">
        <v>51</v>
      </c>
      <c r="U284" s="123">
        <f>IF($J$1="February","",Y283)</f>
        <v>0</v>
      </c>
      <c r="V284" s="77"/>
      <c r="W284" s="123">
        <f t="shared" ref="W284:W293" si="57">IF(U284="","",U284+V284)</f>
        <v>0</v>
      </c>
      <c r="X284" s="77"/>
      <c r="Y284" s="123">
        <f t="shared" ref="Y284:Y293" si="58">IF(W284="","",W284-X284)</f>
        <v>0</v>
      </c>
      <c r="Z284" s="80"/>
      <c r="AA284" s="31"/>
    </row>
    <row r="285" spans="1:27" s="29" customFormat="1" ht="21.4" customHeight="1" x14ac:dyDescent="0.2">
      <c r="A285" s="30"/>
      <c r="B285" s="31"/>
      <c r="C285" s="31"/>
      <c r="D285" s="31"/>
      <c r="E285" s="31"/>
      <c r="F285" s="31"/>
      <c r="G285" s="31"/>
      <c r="H285" s="48"/>
      <c r="L285" s="35"/>
      <c r="M285" s="31"/>
      <c r="N285" s="74"/>
      <c r="O285" s="75" t="s">
        <v>52</v>
      </c>
      <c r="P285" s="75"/>
      <c r="Q285" s="75"/>
      <c r="R285" s="75">
        <f>R284-Q285</f>
        <v>0</v>
      </c>
      <c r="S285" s="79"/>
      <c r="T285" s="75" t="s">
        <v>52</v>
      </c>
      <c r="U285" s="123" t="str">
        <f>IF($J$1="March","",Y284)</f>
        <v/>
      </c>
      <c r="V285" s="77"/>
      <c r="W285" s="123" t="str">
        <f t="shared" si="57"/>
        <v/>
      </c>
      <c r="X285" s="77"/>
      <c r="Y285" s="123" t="str">
        <f t="shared" si="58"/>
        <v/>
      </c>
      <c r="Z285" s="80"/>
      <c r="AA285" s="31"/>
    </row>
    <row r="286" spans="1:27" s="29" customFormat="1" ht="21.4" customHeight="1" x14ac:dyDescent="0.2">
      <c r="A286" s="30"/>
      <c r="B286" s="433" t="s">
        <v>47</v>
      </c>
      <c r="C286" s="434"/>
      <c r="D286" s="31"/>
      <c r="E286" s="31"/>
      <c r="F286" s="49" t="s">
        <v>69</v>
      </c>
      <c r="G286" s="44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48"/>
      <c r="I286" s="50">
        <f>IF(C290&gt;0,$K$2,C288)</f>
        <v>20</v>
      </c>
      <c r="J286" s="51" t="s">
        <v>66</v>
      </c>
      <c r="K286" s="52">
        <f>K282/$K$2*I286</f>
        <v>12903.225806451612</v>
      </c>
      <c r="L286" s="53"/>
      <c r="M286" s="31"/>
      <c r="N286" s="74"/>
      <c r="O286" s="75" t="s">
        <v>53</v>
      </c>
      <c r="P286" s="75"/>
      <c r="Q286" s="75"/>
      <c r="R286" s="75">
        <v>0</v>
      </c>
      <c r="S286" s="79"/>
      <c r="T286" s="75" t="s">
        <v>53</v>
      </c>
      <c r="U286" s="123" t="str">
        <f>IF($J$1="April","",Y285)</f>
        <v/>
      </c>
      <c r="V286" s="77"/>
      <c r="W286" s="123" t="str">
        <f t="shared" si="57"/>
        <v/>
      </c>
      <c r="X286" s="77"/>
      <c r="Y286" s="123" t="str">
        <f t="shared" si="58"/>
        <v/>
      </c>
      <c r="Z286" s="80"/>
      <c r="AA286" s="31"/>
    </row>
    <row r="287" spans="1:27" s="29" customFormat="1" ht="21.4" customHeight="1" x14ac:dyDescent="0.2">
      <c r="A287" s="30"/>
      <c r="B287" s="40"/>
      <c r="C287" s="40"/>
      <c r="D287" s="31"/>
      <c r="E287" s="31"/>
      <c r="F287" s="49" t="s">
        <v>23</v>
      </c>
      <c r="G287" s="44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48"/>
      <c r="I287" s="93">
        <v>8</v>
      </c>
      <c r="J287" s="51" t="s">
        <v>67</v>
      </c>
      <c r="K287" s="54">
        <f>K282/$K$2/8*I287</f>
        <v>645.16129032258061</v>
      </c>
      <c r="L287" s="55"/>
      <c r="M287" s="31"/>
      <c r="N287" s="74"/>
      <c r="O287" s="75" t="s">
        <v>54</v>
      </c>
      <c r="P287" s="75"/>
      <c r="Q287" s="75"/>
      <c r="R287" s="75">
        <v>0</v>
      </c>
      <c r="S287" s="79"/>
      <c r="T287" s="75" t="s">
        <v>54</v>
      </c>
      <c r="U287" s="123" t="str">
        <f>IF($J$1="May","",Y286)</f>
        <v/>
      </c>
      <c r="V287" s="77"/>
      <c r="W287" s="123" t="str">
        <f t="shared" si="57"/>
        <v/>
      </c>
      <c r="X287" s="77"/>
      <c r="Y287" s="123" t="str">
        <f t="shared" si="58"/>
        <v/>
      </c>
      <c r="Z287" s="80"/>
      <c r="AA287" s="31"/>
    </row>
    <row r="288" spans="1:27" s="29" customFormat="1" ht="21.4" customHeight="1" x14ac:dyDescent="0.2">
      <c r="A288" s="30"/>
      <c r="B288" s="49" t="s">
        <v>7</v>
      </c>
      <c r="C288" s="40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20</v>
      </c>
      <c r="D288" s="31"/>
      <c r="E288" s="31"/>
      <c r="F288" s="49" t="s">
        <v>70</v>
      </c>
      <c r="G288" s="44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48"/>
      <c r="I288" s="444" t="s">
        <v>74</v>
      </c>
      <c r="J288" s="445"/>
      <c r="K288" s="54">
        <f>K286+K287</f>
        <v>13548.387096774193</v>
      </c>
      <c r="L288" s="55"/>
      <c r="M288" s="31"/>
      <c r="N288" s="74"/>
      <c r="O288" s="75" t="s">
        <v>55</v>
      </c>
      <c r="P288" s="75"/>
      <c r="Q288" s="75"/>
      <c r="R288" s="75">
        <v>0</v>
      </c>
      <c r="S288" s="79"/>
      <c r="T288" s="75" t="s">
        <v>55</v>
      </c>
      <c r="U288" s="123" t="str">
        <f>IF($J$1="June","",Y287)</f>
        <v/>
      </c>
      <c r="V288" s="77"/>
      <c r="W288" s="123" t="str">
        <f t="shared" si="57"/>
        <v/>
      </c>
      <c r="X288" s="77"/>
      <c r="Y288" s="123" t="str">
        <f t="shared" si="58"/>
        <v/>
      </c>
      <c r="Z288" s="80"/>
      <c r="AA288" s="31"/>
    </row>
    <row r="289" spans="1:27" s="29" customFormat="1" ht="21.4" customHeight="1" x14ac:dyDescent="0.2">
      <c r="A289" s="30"/>
      <c r="B289" s="49" t="s">
        <v>6</v>
      </c>
      <c r="C289" s="40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11</v>
      </c>
      <c r="D289" s="31"/>
      <c r="E289" s="31"/>
      <c r="F289" s="49" t="s">
        <v>24</v>
      </c>
      <c r="G289" s="44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48"/>
      <c r="I289" s="444" t="s">
        <v>75</v>
      </c>
      <c r="J289" s="445"/>
      <c r="K289" s="44">
        <f>G289</f>
        <v>0</v>
      </c>
      <c r="L289" s="56"/>
      <c r="M289" s="31"/>
      <c r="N289" s="74"/>
      <c r="O289" s="75" t="s">
        <v>56</v>
      </c>
      <c r="P289" s="75"/>
      <c r="Q289" s="75"/>
      <c r="R289" s="75">
        <v>0</v>
      </c>
      <c r="S289" s="79"/>
      <c r="T289" s="75" t="s">
        <v>56</v>
      </c>
      <c r="U289" s="123" t="str">
        <f>IF($J$1="July","",Y288)</f>
        <v/>
      </c>
      <c r="V289" s="77"/>
      <c r="W289" s="123" t="str">
        <f t="shared" si="57"/>
        <v/>
      </c>
      <c r="X289" s="77"/>
      <c r="Y289" s="123" t="str">
        <f t="shared" si="58"/>
        <v/>
      </c>
      <c r="Z289" s="80"/>
      <c r="AA289" s="31"/>
    </row>
    <row r="290" spans="1:27" s="29" customFormat="1" ht="21.4" customHeight="1" x14ac:dyDescent="0.2">
      <c r="A290" s="30"/>
      <c r="B290" s="57" t="s">
        <v>73</v>
      </c>
      <c r="C290" s="40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0</v>
      </c>
      <c r="D290" s="31"/>
      <c r="E290" s="31"/>
      <c r="F290" s="49" t="s">
        <v>72</v>
      </c>
      <c r="G290" s="44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31"/>
      <c r="I290" s="435" t="s">
        <v>68</v>
      </c>
      <c r="J290" s="436"/>
      <c r="K290" s="58">
        <f>K288-K289</f>
        <v>13548.387096774193</v>
      </c>
      <c r="L290" s="59"/>
      <c r="M290" s="31"/>
      <c r="N290" s="74"/>
      <c r="O290" s="75" t="s">
        <v>61</v>
      </c>
      <c r="P290" s="75"/>
      <c r="Q290" s="75"/>
      <c r="R290" s="75">
        <v>0</v>
      </c>
      <c r="S290" s="79"/>
      <c r="T290" s="75" t="s">
        <v>61</v>
      </c>
      <c r="U290" s="123" t="str">
        <f>IF($J$1="August","",Y289)</f>
        <v/>
      </c>
      <c r="V290" s="77"/>
      <c r="W290" s="123" t="str">
        <f t="shared" si="57"/>
        <v/>
      </c>
      <c r="X290" s="77"/>
      <c r="Y290" s="123" t="str">
        <f t="shared" si="58"/>
        <v/>
      </c>
      <c r="Z290" s="80"/>
      <c r="AA290" s="31"/>
    </row>
    <row r="291" spans="1:27" s="29" customFormat="1" ht="21.4" customHeight="1" x14ac:dyDescent="0.2">
      <c r="A291" s="30"/>
      <c r="B291" s="31"/>
      <c r="C291" s="31"/>
      <c r="D291" s="31"/>
      <c r="E291" s="31"/>
      <c r="F291" s="31"/>
      <c r="G291" s="31"/>
      <c r="H291" s="31"/>
      <c r="I291" s="31"/>
      <c r="J291" s="31"/>
      <c r="K291" s="128"/>
      <c r="L291" s="47"/>
      <c r="M291" s="31"/>
      <c r="N291" s="74"/>
      <c r="O291" s="75" t="s">
        <v>57</v>
      </c>
      <c r="P291" s="75"/>
      <c r="Q291" s="75"/>
      <c r="R291" s="75">
        <v>0</v>
      </c>
      <c r="S291" s="79"/>
      <c r="T291" s="75" t="s">
        <v>57</v>
      </c>
      <c r="U291" s="123" t="str">
        <f>IF($J$1="September","",Y290)</f>
        <v/>
      </c>
      <c r="V291" s="77"/>
      <c r="W291" s="123" t="str">
        <f t="shared" si="57"/>
        <v/>
      </c>
      <c r="X291" s="77"/>
      <c r="Y291" s="123" t="str">
        <f t="shared" si="58"/>
        <v/>
      </c>
      <c r="Z291" s="80"/>
      <c r="AA291" s="31"/>
    </row>
    <row r="292" spans="1:27" s="29" customFormat="1" ht="21.4" customHeight="1" x14ac:dyDescent="0.2">
      <c r="A292" s="30"/>
      <c r="B292" s="446" t="s">
        <v>101</v>
      </c>
      <c r="C292" s="446"/>
      <c r="D292" s="446"/>
      <c r="E292" s="446"/>
      <c r="F292" s="446"/>
      <c r="G292" s="446"/>
      <c r="H292" s="446"/>
      <c r="I292" s="446"/>
      <c r="J292" s="446"/>
      <c r="K292" s="446"/>
      <c r="L292" s="47"/>
      <c r="M292" s="31"/>
      <c r="N292" s="74"/>
      <c r="O292" s="75" t="s">
        <v>62</v>
      </c>
      <c r="P292" s="75"/>
      <c r="Q292" s="75"/>
      <c r="R292" s="75">
        <v>0</v>
      </c>
      <c r="S292" s="79"/>
      <c r="T292" s="75" t="s">
        <v>62</v>
      </c>
      <c r="U292" s="123" t="str">
        <f>IF($J$1="October","",Y291)</f>
        <v/>
      </c>
      <c r="V292" s="77"/>
      <c r="W292" s="123" t="str">
        <f t="shared" si="57"/>
        <v/>
      </c>
      <c r="X292" s="77"/>
      <c r="Y292" s="123" t="str">
        <f t="shared" si="58"/>
        <v/>
      </c>
      <c r="Z292" s="80"/>
      <c r="AA292" s="31"/>
    </row>
    <row r="293" spans="1:27" s="29" customFormat="1" ht="21.4" customHeight="1" x14ac:dyDescent="0.2">
      <c r="A293" s="30"/>
      <c r="B293" s="446"/>
      <c r="C293" s="446"/>
      <c r="D293" s="446"/>
      <c r="E293" s="446"/>
      <c r="F293" s="446"/>
      <c r="G293" s="446"/>
      <c r="H293" s="446"/>
      <c r="I293" s="446"/>
      <c r="J293" s="446"/>
      <c r="K293" s="446"/>
      <c r="L293" s="47"/>
      <c r="M293" s="31"/>
      <c r="N293" s="74"/>
      <c r="O293" s="75" t="s">
        <v>63</v>
      </c>
      <c r="P293" s="75"/>
      <c r="Q293" s="75"/>
      <c r="R293" s="75">
        <v>0</v>
      </c>
      <c r="S293" s="79"/>
      <c r="T293" s="75" t="s">
        <v>63</v>
      </c>
      <c r="U293" s="123" t="str">
        <f>IF($J$1="November","",Y292)</f>
        <v/>
      </c>
      <c r="V293" s="77"/>
      <c r="W293" s="123" t="str">
        <f t="shared" si="57"/>
        <v/>
      </c>
      <c r="X293" s="77"/>
      <c r="Y293" s="123" t="str">
        <f t="shared" si="58"/>
        <v/>
      </c>
      <c r="Z293" s="80"/>
      <c r="AA293" s="31"/>
    </row>
    <row r="294" spans="1:27" s="29" customFormat="1" ht="21.4" customHeight="1" thickBot="1" x14ac:dyDescent="0.25">
      <c r="A294" s="60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2"/>
      <c r="N294" s="81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3"/>
    </row>
    <row r="295" spans="1:27" s="29" customFormat="1" ht="21" customHeight="1" thickBot="1" x14ac:dyDescent="0.25"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7" s="29" customFormat="1" ht="21" customHeight="1" x14ac:dyDescent="0.2">
      <c r="A296" s="447" t="s">
        <v>45</v>
      </c>
      <c r="B296" s="448"/>
      <c r="C296" s="448"/>
      <c r="D296" s="448"/>
      <c r="E296" s="448"/>
      <c r="F296" s="448"/>
      <c r="G296" s="448"/>
      <c r="H296" s="448"/>
      <c r="I296" s="448"/>
      <c r="J296" s="448"/>
      <c r="K296" s="448"/>
      <c r="L296" s="449"/>
      <c r="M296" s="28"/>
      <c r="N296" s="67"/>
      <c r="O296" s="440" t="s">
        <v>47</v>
      </c>
      <c r="P296" s="441"/>
      <c r="Q296" s="441"/>
      <c r="R296" s="442"/>
      <c r="S296" s="68"/>
      <c r="T296" s="440" t="s">
        <v>48</v>
      </c>
      <c r="U296" s="441"/>
      <c r="V296" s="441"/>
      <c r="W296" s="441"/>
      <c r="X296" s="441"/>
      <c r="Y296" s="442"/>
      <c r="Z296" s="69"/>
      <c r="AA296" s="28"/>
    </row>
    <row r="297" spans="1:27" s="29" customFormat="1" ht="21" customHeight="1" x14ac:dyDescent="0.2">
      <c r="A297" s="30"/>
      <c r="B297" s="31"/>
      <c r="C297" s="443" t="s">
        <v>99</v>
      </c>
      <c r="D297" s="443"/>
      <c r="E297" s="443"/>
      <c r="F297" s="443"/>
      <c r="G297" s="32" t="str">
        <f>$J$1</f>
        <v>March</v>
      </c>
      <c r="H297" s="431">
        <f>$K$1</f>
        <v>2021</v>
      </c>
      <c r="I297" s="431"/>
      <c r="J297" s="31"/>
      <c r="K297" s="33"/>
      <c r="L297" s="34"/>
      <c r="M297" s="33"/>
      <c r="N297" s="70"/>
      <c r="O297" s="71" t="s">
        <v>58</v>
      </c>
      <c r="P297" s="71" t="s">
        <v>7</v>
      </c>
      <c r="Q297" s="71" t="s">
        <v>6</v>
      </c>
      <c r="R297" s="71" t="s">
        <v>59</v>
      </c>
      <c r="S297" s="72"/>
      <c r="T297" s="71" t="s">
        <v>58</v>
      </c>
      <c r="U297" s="71" t="s">
        <v>60</v>
      </c>
      <c r="V297" s="71" t="s">
        <v>23</v>
      </c>
      <c r="W297" s="71" t="s">
        <v>22</v>
      </c>
      <c r="X297" s="71" t="s">
        <v>24</v>
      </c>
      <c r="Y297" s="71" t="s">
        <v>64</v>
      </c>
      <c r="Z297" s="73"/>
      <c r="AA297" s="33"/>
    </row>
    <row r="298" spans="1:27" s="29" customFormat="1" ht="21" customHeight="1" x14ac:dyDescent="0.2">
      <c r="A298" s="30"/>
      <c r="B298" s="31"/>
      <c r="C298" s="31"/>
      <c r="D298" s="36"/>
      <c r="E298" s="36"/>
      <c r="F298" s="36"/>
      <c r="G298" s="36"/>
      <c r="H298" s="36"/>
      <c r="I298" s="31"/>
      <c r="J298" s="37" t="s">
        <v>1</v>
      </c>
      <c r="K298" s="38">
        <f>21500+3000</f>
        <v>24500</v>
      </c>
      <c r="L298" s="39"/>
      <c r="M298" s="31"/>
      <c r="N298" s="74"/>
      <c r="O298" s="75" t="s">
        <v>50</v>
      </c>
      <c r="P298" s="75">
        <v>31</v>
      </c>
      <c r="Q298" s="75">
        <v>0</v>
      </c>
      <c r="R298" s="75">
        <f>15-Q298+3</f>
        <v>18</v>
      </c>
      <c r="S298" s="76"/>
      <c r="T298" s="75" t="s">
        <v>50</v>
      </c>
      <c r="U298" s="77">
        <v>26000</v>
      </c>
      <c r="V298" s="77">
        <f>3000+2000</f>
        <v>5000</v>
      </c>
      <c r="W298" s="77">
        <f>V298+U298</f>
        <v>31000</v>
      </c>
      <c r="X298" s="77">
        <v>5000</v>
      </c>
      <c r="Y298" s="77">
        <f>W298-X298</f>
        <v>26000</v>
      </c>
      <c r="Z298" s="73"/>
      <c r="AA298" s="31"/>
    </row>
    <row r="299" spans="1:27" s="29" customFormat="1" ht="21" customHeight="1" x14ac:dyDescent="0.2">
      <c r="A299" s="30"/>
      <c r="B299" s="31" t="s">
        <v>0</v>
      </c>
      <c r="C299" s="41" t="s">
        <v>26</v>
      </c>
      <c r="D299" s="31"/>
      <c r="E299" s="31"/>
      <c r="F299" s="31"/>
      <c r="G299" s="31"/>
      <c r="H299" s="42"/>
      <c r="I299" s="36"/>
      <c r="J299" s="31"/>
      <c r="K299" s="31"/>
      <c r="L299" s="43"/>
      <c r="M299" s="28"/>
      <c r="N299" s="78"/>
      <c r="O299" s="75" t="s">
        <v>76</v>
      </c>
      <c r="P299" s="75">
        <v>27</v>
      </c>
      <c r="Q299" s="75">
        <v>1</v>
      </c>
      <c r="R299" s="75">
        <f t="shared" ref="R299:R306" si="59">IF(Q299="","",R298-Q299)</f>
        <v>17</v>
      </c>
      <c r="S299" s="79"/>
      <c r="T299" s="75" t="s">
        <v>76</v>
      </c>
      <c r="U299" s="123">
        <f>Y298</f>
        <v>26000</v>
      </c>
      <c r="V299" s="77">
        <v>2000</v>
      </c>
      <c r="W299" s="123">
        <f>IF(U299="","",U299+V299)</f>
        <v>28000</v>
      </c>
      <c r="X299" s="77">
        <v>7000</v>
      </c>
      <c r="Y299" s="123">
        <f>IF(W299="","",W299-X299)</f>
        <v>21000</v>
      </c>
      <c r="Z299" s="80"/>
      <c r="AA299" s="28"/>
    </row>
    <row r="300" spans="1:27" s="29" customFormat="1" ht="21" customHeight="1" x14ac:dyDescent="0.2">
      <c r="A300" s="30"/>
      <c r="B300" s="45" t="s">
        <v>46</v>
      </c>
      <c r="C300" s="46"/>
      <c r="D300" s="31"/>
      <c r="E300" s="31"/>
      <c r="F300" s="432" t="s">
        <v>48</v>
      </c>
      <c r="G300" s="432"/>
      <c r="H300" s="31"/>
      <c r="I300" s="432" t="s">
        <v>49</v>
      </c>
      <c r="J300" s="432"/>
      <c r="K300" s="432"/>
      <c r="L300" s="47"/>
      <c r="M300" s="31"/>
      <c r="N300" s="74"/>
      <c r="O300" s="75" t="s">
        <v>51</v>
      </c>
      <c r="P300" s="75">
        <v>29</v>
      </c>
      <c r="Q300" s="75">
        <v>2</v>
      </c>
      <c r="R300" s="75">
        <f t="shared" si="59"/>
        <v>15</v>
      </c>
      <c r="S300" s="79"/>
      <c r="T300" s="75" t="s">
        <v>51</v>
      </c>
      <c r="U300" s="123">
        <f>Y299</f>
        <v>21000</v>
      </c>
      <c r="V300" s="77">
        <f>2000+2000+1000+500</f>
        <v>5500</v>
      </c>
      <c r="W300" s="123">
        <f t="shared" ref="W300:W309" si="60">IF(U300="","",U300+V300)</f>
        <v>26500</v>
      </c>
      <c r="X300" s="245"/>
      <c r="Y300" s="123">
        <f t="shared" ref="Y300:Y309" si="61">IF(W300="","",W300-X300)</f>
        <v>26500</v>
      </c>
      <c r="Z300" s="80"/>
      <c r="AA300" s="31"/>
    </row>
    <row r="301" spans="1:27" s="29" customFormat="1" ht="21" customHeight="1" x14ac:dyDescent="0.2">
      <c r="A301" s="30"/>
      <c r="B301" s="31"/>
      <c r="C301" s="31"/>
      <c r="D301" s="31"/>
      <c r="E301" s="31"/>
      <c r="F301" s="31"/>
      <c r="G301" s="31"/>
      <c r="H301" s="48"/>
      <c r="L301" s="35"/>
      <c r="M301" s="31"/>
      <c r="N301" s="74"/>
      <c r="O301" s="75" t="s">
        <v>52</v>
      </c>
      <c r="P301" s="75"/>
      <c r="Q301" s="75"/>
      <c r="R301" s="75" t="str">
        <f t="shared" si="59"/>
        <v/>
      </c>
      <c r="S301" s="79"/>
      <c r="T301" s="75" t="s">
        <v>52</v>
      </c>
      <c r="U301" s="123"/>
      <c r="V301" s="77"/>
      <c r="W301" s="123" t="str">
        <f t="shared" si="60"/>
        <v/>
      </c>
      <c r="X301" s="77"/>
      <c r="Y301" s="123" t="str">
        <f t="shared" si="61"/>
        <v/>
      </c>
      <c r="Z301" s="80"/>
      <c r="AA301" s="31"/>
    </row>
    <row r="302" spans="1:27" s="29" customFormat="1" ht="21" customHeight="1" x14ac:dyDescent="0.2">
      <c r="A302" s="30"/>
      <c r="B302" s="433" t="s">
        <v>47</v>
      </c>
      <c r="C302" s="434"/>
      <c r="D302" s="31"/>
      <c r="E302" s="31"/>
      <c r="F302" s="49" t="s">
        <v>69</v>
      </c>
      <c r="G302" s="130">
        <f>IF($J$1="January",U298,IF($J$1="February",U299,IF($J$1="March",U300,IF($J$1="April",U301,IF($J$1="May",U302,IF($J$1="June",U303,IF($J$1="July",U304,IF($J$1="August",U305,IF($J$1="August",U305,IF($J$1="September",U306,IF($J$1="October",U307,IF($J$1="November",U308,IF($J$1="December",U309)))))))))))))</f>
        <v>21000</v>
      </c>
      <c r="H302" s="48"/>
      <c r="I302" s="50">
        <f>IF(C306&gt;0,$K$2,C304)</f>
        <v>31</v>
      </c>
      <c r="J302" s="51" t="s">
        <v>66</v>
      </c>
      <c r="K302" s="52">
        <f>K298/$K$2*I302</f>
        <v>24500</v>
      </c>
      <c r="L302" s="53"/>
      <c r="M302" s="31"/>
      <c r="N302" s="74"/>
      <c r="O302" s="75" t="s">
        <v>53</v>
      </c>
      <c r="P302" s="75"/>
      <c r="Q302" s="75"/>
      <c r="R302" s="75" t="str">
        <f t="shared" si="59"/>
        <v/>
      </c>
      <c r="S302" s="79"/>
      <c r="T302" s="75" t="s">
        <v>53</v>
      </c>
      <c r="U302" s="123" t="str">
        <f t="shared" ref="U302:U304" si="62">Y301</f>
        <v/>
      </c>
      <c r="V302" s="77"/>
      <c r="W302" s="123" t="str">
        <f t="shared" si="60"/>
        <v/>
      </c>
      <c r="X302" s="77"/>
      <c r="Y302" s="123" t="str">
        <f t="shared" si="61"/>
        <v/>
      </c>
      <c r="Z302" s="80"/>
      <c r="AA302" s="31"/>
    </row>
    <row r="303" spans="1:27" s="29" customFormat="1" ht="21" customHeight="1" x14ac:dyDescent="0.2">
      <c r="A303" s="30"/>
      <c r="B303" s="40"/>
      <c r="C303" s="40"/>
      <c r="D303" s="31"/>
      <c r="E303" s="31"/>
      <c r="F303" s="49" t="s">
        <v>23</v>
      </c>
      <c r="G303" s="130">
        <f>IF($J$1="January",V298,IF($J$1="February",V299,IF($J$1="March",V300,IF($J$1="April",V301,IF($J$1="May",V302,IF($J$1="June",V303,IF($J$1="July",V304,IF($J$1="August",V305,IF($J$1="August",V305,IF($J$1="September",V306,IF($J$1="October",V307,IF($J$1="November",V308,IF($J$1="December",V309)))))))))))))</f>
        <v>5500</v>
      </c>
      <c r="H303" s="48"/>
      <c r="I303" s="93">
        <v>39</v>
      </c>
      <c r="J303" s="51" t="s">
        <v>67</v>
      </c>
      <c r="K303" s="54">
        <f>K298/$K$2/8*I303</f>
        <v>3852.8225806451615</v>
      </c>
      <c r="L303" s="55"/>
      <c r="M303" s="31"/>
      <c r="N303" s="74"/>
      <c r="O303" s="75" t="s">
        <v>54</v>
      </c>
      <c r="P303" s="75"/>
      <c r="Q303" s="75"/>
      <c r="R303" s="75" t="str">
        <f t="shared" si="59"/>
        <v/>
      </c>
      <c r="S303" s="79"/>
      <c r="T303" s="75" t="s">
        <v>54</v>
      </c>
      <c r="U303" s="123" t="str">
        <f t="shared" si="62"/>
        <v/>
      </c>
      <c r="V303" s="77"/>
      <c r="W303" s="123" t="str">
        <f t="shared" si="60"/>
        <v/>
      </c>
      <c r="X303" s="77"/>
      <c r="Y303" s="123" t="str">
        <f t="shared" si="61"/>
        <v/>
      </c>
      <c r="Z303" s="80"/>
      <c r="AA303" s="31"/>
    </row>
    <row r="304" spans="1:27" s="29" customFormat="1" ht="21" customHeight="1" x14ac:dyDescent="0.2">
      <c r="A304" s="30"/>
      <c r="B304" s="49" t="s">
        <v>7</v>
      </c>
      <c r="C304" s="40">
        <f>IF($J$1="January",P298,IF($J$1="February",P299,IF($J$1="March",P300,IF($J$1="April",P301,IF($J$1="May",P302,IF($J$1="June",P303,IF($J$1="July",P304,IF($J$1="August",P305,IF($J$1="August",P305,IF($J$1="September",P306,IF($J$1="October",P307,IF($J$1="November",P308,IF($J$1="December",P309)))))))))))))</f>
        <v>29</v>
      </c>
      <c r="D304" s="31"/>
      <c r="E304" s="31"/>
      <c r="F304" s="49" t="s">
        <v>70</v>
      </c>
      <c r="G304" s="130">
        <f>IF($J$1="January",W298,IF($J$1="February",W299,IF($J$1="March",W300,IF($J$1="April",W301,IF($J$1="May",W302,IF($J$1="June",W303,IF($J$1="July",W304,IF($J$1="August",W305,IF($J$1="August",W305,IF($J$1="September",W306,IF($J$1="October",W307,IF($J$1="November",W308,IF($J$1="December",W309)))))))))))))</f>
        <v>26500</v>
      </c>
      <c r="H304" s="48"/>
      <c r="I304" s="444" t="s">
        <v>74</v>
      </c>
      <c r="J304" s="445"/>
      <c r="K304" s="54">
        <f>K302+K303</f>
        <v>28352.822580645163</v>
      </c>
      <c r="L304" s="55"/>
      <c r="M304" s="31"/>
      <c r="N304" s="74"/>
      <c r="O304" s="75" t="s">
        <v>55</v>
      </c>
      <c r="P304" s="75"/>
      <c r="Q304" s="75"/>
      <c r="R304" s="75" t="str">
        <f t="shared" si="59"/>
        <v/>
      </c>
      <c r="S304" s="79"/>
      <c r="T304" s="75" t="s">
        <v>55</v>
      </c>
      <c r="U304" s="123" t="str">
        <f t="shared" si="62"/>
        <v/>
      </c>
      <c r="V304" s="77"/>
      <c r="W304" s="123" t="str">
        <f t="shared" si="60"/>
        <v/>
      </c>
      <c r="X304" s="77"/>
      <c r="Y304" s="123" t="str">
        <f t="shared" si="61"/>
        <v/>
      </c>
      <c r="Z304" s="80"/>
      <c r="AA304" s="31"/>
    </row>
    <row r="305" spans="1:27" s="29" customFormat="1" ht="21" customHeight="1" x14ac:dyDescent="0.2">
      <c r="A305" s="30"/>
      <c r="B305" s="49" t="s">
        <v>6</v>
      </c>
      <c r="C305" s="40">
        <f>IF($J$1="January",Q298,IF($J$1="February",Q299,IF($J$1="March",Q300,IF($J$1="April",Q301,IF($J$1="May",Q302,IF($J$1="June",Q303,IF($J$1="July",Q304,IF($J$1="August",Q305,IF($J$1="August",Q305,IF($J$1="September",Q306,IF($J$1="October",Q307,IF($J$1="November",Q308,IF($J$1="December",Q309)))))))))))))</f>
        <v>2</v>
      </c>
      <c r="D305" s="31"/>
      <c r="E305" s="31"/>
      <c r="F305" s="49" t="s">
        <v>24</v>
      </c>
      <c r="G305" s="130">
        <f>IF($J$1="January",X298,IF($J$1="February",X299,IF($J$1="March",X300,IF($J$1="April",X301,IF($J$1="May",X302,IF($J$1="June",X303,IF($J$1="July",X304,IF($J$1="August",X305,IF($J$1="August",X305,IF($J$1="September",X306,IF($J$1="October",X307,IF($J$1="November",X308,IF($J$1="December",X309)))))))))))))</f>
        <v>0</v>
      </c>
      <c r="H305" s="48"/>
      <c r="I305" s="444" t="s">
        <v>75</v>
      </c>
      <c r="J305" s="445"/>
      <c r="K305" s="44">
        <f>G305</f>
        <v>0</v>
      </c>
      <c r="L305" s="56"/>
      <c r="M305" s="31"/>
      <c r="N305" s="74"/>
      <c r="O305" s="75" t="s">
        <v>56</v>
      </c>
      <c r="P305" s="75"/>
      <c r="Q305" s="75"/>
      <c r="R305" s="75" t="str">
        <f t="shared" si="59"/>
        <v/>
      </c>
      <c r="S305" s="79"/>
      <c r="T305" s="75" t="s">
        <v>56</v>
      </c>
      <c r="U305" s="123" t="str">
        <f>Y304</f>
        <v/>
      </c>
      <c r="V305" s="77"/>
      <c r="W305" s="123" t="str">
        <f t="shared" si="60"/>
        <v/>
      </c>
      <c r="X305" s="77"/>
      <c r="Y305" s="123" t="str">
        <f t="shared" si="61"/>
        <v/>
      </c>
      <c r="Z305" s="80"/>
      <c r="AA305" s="31"/>
    </row>
    <row r="306" spans="1:27" s="29" customFormat="1" ht="21" customHeight="1" x14ac:dyDescent="0.2">
      <c r="A306" s="30"/>
      <c r="B306" s="57" t="s">
        <v>73</v>
      </c>
      <c r="C306" s="40">
        <f>IF($J$1="January",R298,IF($J$1="February",R299,IF($J$1="March",R300,IF($J$1="April",R301,IF($J$1="May",R302,IF($J$1="June",R303,IF($J$1="July",R304,IF($J$1="August",R305,IF($J$1="August",R305,IF($J$1="September",R306,IF($J$1="October",R307,IF($J$1="November",R308,IF($J$1="December",R309)))))))))))))</f>
        <v>15</v>
      </c>
      <c r="D306" s="31"/>
      <c r="E306" s="31"/>
      <c r="F306" s="49" t="s">
        <v>72</v>
      </c>
      <c r="G306" s="130">
        <f>IF($J$1="January",Y298,IF($J$1="February",Y299,IF($J$1="March",Y300,IF($J$1="April",Y301,IF($J$1="May",Y302,IF($J$1="June",Y303,IF($J$1="July",Y304,IF($J$1="August",Y305,IF($J$1="August",Y305,IF($J$1="September",Y306,IF($J$1="October",Y307,IF($J$1="November",Y308,IF($J$1="December",Y309)))))))))))))</f>
        <v>26500</v>
      </c>
      <c r="H306" s="31"/>
      <c r="I306" s="435" t="s">
        <v>68</v>
      </c>
      <c r="J306" s="436"/>
      <c r="K306" s="58">
        <f>K304-K305</f>
        <v>28352.822580645163</v>
      </c>
      <c r="L306" s="59"/>
      <c r="M306" s="31"/>
      <c r="N306" s="74"/>
      <c r="O306" s="75" t="s">
        <v>61</v>
      </c>
      <c r="P306" s="75"/>
      <c r="Q306" s="75"/>
      <c r="R306" s="75" t="str">
        <f t="shared" si="59"/>
        <v/>
      </c>
      <c r="S306" s="79"/>
      <c r="T306" s="75" t="s">
        <v>61</v>
      </c>
      <c r="U306" s="123" t="str">
        <f>Y305</f>
        <v/>
      </c>
      <c r="V306" s="77"/>
      <c r="W306" s="123" t="str">
        <f t="shared" si="60"/>
        <v/>
      </c>
      <c r="X306" s="77"/>
      <c r="Y306" s="123" t="str">
        <f t="shared" si="61"/>
        <v/>
      </c>
      <c r="Z306" s="80"/>
      <c r="AA306" s="31"/>
    </row>
    <row r="307" spans="1:27" s="29" customFormat="1" ht="21" customHeight="1" x14ac:dyDescent="0.2">
      <c r="A307" s="3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7"/>
      <c r="M307" s="31"/>
      <c r="N307" s="74"/>
      <c r="O307" s="75" t="s">
        <v>57</v>
      </c>
      <c r="P307" s="75"/>
      <c r="Q307" s="75"/>
      <c r="R307" s="75"/>
      <c r="S307" s="79"/>
      <c r="T307" s="75" t="s">
        <v>57</v>
      </c>
      <c r="U307" s="123" t="str">
        <f>Y306</f>
        <v/>
      </c>
      <c r="V307" s="77"/>
      <c r="W307" s="123" t="str">
        <f t="shared" si="60"/>
        <v/>
      </c>
      <c r="X307" s="77"/>
      <c r="Y307" s="123" t="str">
        <f t="shared" si="61"/>
        <v/>
      </c>
      <c r="Z307" s="80"/>
      <c r="AA307" s="31"/>
    </row>
    <row r="308" spans="1:27" s="29" customFormat="1" ht="21" customHeight="1" x14ac:dyDescent="0.2">
      <c r="A308" s="30"/>
      <c r="B308" s="446" t="s">
        <v>101</v>
      </c>
      <c r="C308" s="446"/>
      <c r="D308" s="446"/>
      <c r="E308" s="446"/>
      <c r="F308" s="446"/>
      <c r="G308" s="446"/>
      <c r="H308" s="446"/>
      <c r="I308" s="446"/>
      <c r="J308" s="446"/>
      <c r="K308" s="446"/>
      <c r="L308" s="47"/>
      <c r="M308" s="31"/>
      <c r="N308" s="74"/>
      <c r="O308" s="75" t="s">
        <v>62</v>
      </c>
      <c r="P308" s="75"/>
      <c r="Q308" s="75"/>
      <c r="R308" s="75"/>
      <c r="S308" s="79"/>
      <c r="T308" s="75" t="s">
        <v>62</v>
      </c>
      <c r="U308" s="123" t="str">
        <f>Y307</f>
        <v/>
      </c>
      <c r="V308" s="77"/>
      <c r="W308" s="123" t="str">
        <f t="shared" si="60"/>
        <v/>
      </c>
      <c r="X308" s="77"/>
      <c r="Y308" s="123" t="str">
        <f t="shared" si="61"/>
        <v/>
      </c>
      <c r="Z308" s="80"/>
      <c r="AA308" s="31"/>
    </row>
    <row r="309" spans="1:27" s="29" customFormat="1" ht="21" customHeight="1" x14ac:dyDescent="0.2">
      <c r="A309" s="30"/>
      <c r="B309" s="446"/>
      <c r="C309" s="446"/>
      <c r="D309" s="446"/>
      <c r="E309" s="446"/>
      <c r="F309" s="446"/>
      <c r="G309" s="446"/>
      <c r="H309" s="446"/>
      <c r="I309" s="446"/>
      <c r="J309" s="446"/>
      <c r="K309" s="446"/>
      <c r="L309" s="47"/>
      <c r="M309" s="31"/>
      <c r="N309" s="74"/>
      <c r="O309" s="75" t="s">
        <v>63</v>
      </c>
      <c r="P309" s="75"/>
      <c r="Q309" s="75"/>
      <c r="R309" s="75" t="str">
        <f t="shared" ref="R309" si="63">IF(Q309="","",R308-Q309)</f>
        <v/>
      </c>
      <c r="S309" s="79"/>
      <c r="T309" s="75" t="s">
        <v>63</v>
      </c>
      <c r="U309" s="123" t="str">
        <f>Y308</f>
        <v/>
      </c>
      <c r="V309" s="77"/>
      <c r="W309" s="123" t="str">
        <f t="shared" si="60"/>
        <v/>
      </c>
      <c r="X309" s="77"/>
      <c r="Y309" s="123" t="str">
        <f t="shared" si="61"/>
        <v/>
      </c>
      <c r="Z309" s="80"/>
      <c r="AA309" s="31"/>
    </row>
    <row r="310" spans="1:27" s="29" customFormat="1" ht="21" customHeight="1" thickBot="1" x14ac:dyDescent="0.25">
      <c r="A310" s="60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2"/>
      <c r="N310" s="81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3"/>
    </row>
    <row r="311" spans="1:27" s="29" customFormat="1" ht="21" hidden="1" customHeight="1" thickBot="1" x14ac:dyDescent="0.25"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7" s="29" customFormat="1" ht="21" hidden="1" customHeight="1" x14ac:dyDescent="0.2">
      <c r="A312" s="447" t="s">
        <v>45</v>
      </c>
      <c r="B312" s="448"/>
      <c r="C312" s="448"/>
      <c r="D312" s="448"/>
      <c r="E312" s="448"/>
      <c r="F312" s="448"/>
      <c r="G312" s="448"/>
      <c r="H312" s="448"/>
      <c r="I312" s="448"/>
      <c r="J312" s="448"/>
      <c r="K312" s="448"/>
      <c r="L312" s="449"/>
      <c r="M312" s="107"/>
      <c r="N312" s="67"/>
      <c r="O312" s="440" t="s">
        <v>47</v>
      </c>
      <c r="P312" s="441"/>
      <c r="Q312" s="441"/>
      <c r="R312" s="442"/>
      <c r="S312" s="68"/>
      <c r="T312" s="440" t="s">
        <v>48</v>
      </c>
      <c r="U312" s="441"/>
      <c r="V312" s="441"/>
      <c r="W312" s="441"/>
      <c r="X312" s="441"/>
      <c r="Y312" s="442"/>
      <c r="Z312" s="69"/>
    </row>
    <row r="313" spans="1:27" s="29" customFormat="1" ht="21" hidden="1" customHeight="1" x14ac:dyDescent="0.2">
      <c r="A313" s="30"/>
      <c r="B313" s="31"/>
      <c r="C313" s="443" t="s">
        <v>99</v>
      </c>
      <c r="D313" s="443"/>
      <c r="E313" s="443"/>
      <c r="F313" s="443"/>
      <c r="G313" s="32" t="str">
        <f>$J$1</f>
        <v>March</v>
      </c>
      <c r="H313" s="431">
        <f>$K$1</f>
        <v>2021</v>
      </c>
      <c r="I313" s="431"/>
      <c r="J313" s="31"/>
      <c r="K313" s="33"/>
      <c r="L313" s="34"/>
      <c r="M313" s="33"/>
      <c r="N313" s="70"/>
      <c r="O313" s="71" t="s">
        <v>58</v>
      </c>
      <c r="P313" s="71" t="s">
        <v>7</v>
      </c>
      <c r="Q313" s="71" t="s">
        <v>6</v>
      </c>
      <c r="R313" s="71" t="s">
        <v>59</v>
      </c>
      <c r="S313" s="72"/>
      <c r="T313" s="71" t="s">
        <v>58</v>
      </c>
      <c r="U313" s="71" t="s">
        <v>60</v>
      </c>
      <c r="V313" s="71" t="s">
        <v>23</v>
      </c>
      <c r="W313" s="71" t="s">
        <v>22</v>
      </c>
      <c r="X313" s="71" t="s">
        <v>24</v>
      </c>
      <c r="Y313" s="71" t="s">
        <v>64</v>
      </c>
      <c r="Z313" s="73"/>
    </row>
    <row r="314" spans="1:27" s="29" customFormat="1" ht="21" hidden="1" customHeight="1" x14ac:dyDescent="0.2">
      <c r="A314" s="30"/>
      <c r="B314" s="31"/>
      <c r="C314" s="31"/>
      <c r="D314" s="36"/>
      <c r="E314" s="36"/>
      <c r="F314" s="36"/>
      <c r="G314" s="36"/>
      <c r="H314" s="36"/>
      <c r="I314" s="31"/>
      <c r="J314" s="37" t="s">
        <v>1</v>
      </c>
      <c r="K314" s="38"/>
      <c r="L314" s="39"/>
      <c r="M314" s="31"/>
      <c r="N314" s="74"/>
      <c r="O314" s="75" t="s">
        <v>50</v>
      </c>
      <c r="P314" s="75">
        <v>28</v>
      </c>
      <c r="Q314" s="75">
        <v>3</v>
      </c>
      <c r="R314" s="75">
        <v>0</v>
      </c>
      <c r="S314" s="76"/>
      <c r="T314" s="75" t="s">
        <v>50</v>
      </c>
      <c r="U314" s="77"/>
      <c r="V314" s="77"/>
      <c r="W314" s="77">
        <f>V314+U314</f>
        <v>0</v>
      </c>
      <c r="X314" s="77"/>
      <c r="Y314" s="77">
        <f>W314-X314</f>
        <v>0</v>
      </c>
      <c r="Z314" s="73"/>
    </row>
    <row r="315" spans="1:27" s="29" customFormat="1" ht="21" hidden="1" customHeight="1" x14ac:dyDescent="0.2">
      <c r="A315" s="30"/>
      <c r="B315" s="31" t="s">
        <v>0</v>
      </c>
      <c r="C315" s="86"/>
      <c r="D315" s="31"/>
      <c r="E315" s="31"/>
      <c r="F315" s="31"/>
      <c r="G315" s="31"/>
      <c r="H315" s="42"/>
      <c r="I315" s="36"/>
      <c r="J315" s="31"/>
      <c r="K315" s="31"/>
      <c r="L315" s="43"/>
      <c r="M315" s="107"/>
      <c r="N315" s="78"/>
      <c r="O315" s="75" t="s">
        <v>76</v>
      </c>
      <c r="P315" s="75">
        <v>21</v>
      </c>
      <c r="Q315" s="75">
        <v>8</v>
      </c>
      <c r="R315" s="75">
        <v>0</v>
      </c>
      <c r="S315" s="79"/>
      <c r="T315" s="75" t="s">
        <v>76</v>
      </c>
      <c r="U315" s="123">
        <f>Y314</f>
        <v>0</v>
      </c>
      <c r="V315" s="77"/>
      <c r="W315" s="123">
        <f>IF(U315="","",U315+V315)</f>
        <v>0</v>
      </c>
      <c r="X315" s="77"/>
      <c r="Y315" s="123">
        <f>IF(W315="","",W315-X315)</f>
        <v>0</v>
      </c>
      <c r="Z315" s="80"/>
    </row>
    <row r="316" spans="1:27" s="29" customFormat="1" ht="21" hidden="1" customHeight="1" x14ac:dyDescent="0.2">
      <c r="A316" s="30"/>
      <c r="B316" s="45" t="s">
        <v>46</v>
      </c>
      <c r="C316" s="86"/>
      <c r="D316" s="31"/>
      <c r="E316" s="31"/>
      <c r="F316" s="432" t="s">
        <v>48</v>
      </c>
      <c r="G316" s="432"/>
      <c r="H316" s="31"/>
      <c r="I316" s="432" t="s">
        <v>49</v>
      </c>
      <c r="J316" s="432"/>
      <c r="K316" s="432"/>
      <c r="L316" s="47"/>
      <c r="M316" s="31"/>
      <c r="N316" s="74"/>
      <c r="O316" s="75" t="s">
        <v>51</v>
      </c>
      <c r="P316" s="75"/>
      <c r="Q316" s="75"/>
      <c r="R316" s="75">
        <v>0</v>
      </c>
      <c r="S316" s="79"/>
      <c r="T316" s="75" t="s">
        <v>51</v>
      </c>
      <c r="U316" s="123">
        <f>IF($J$1="April",Y315,Y315)</f>
        <v>0</v>
      </c>
      <c r="V316" s="77"/>
      <c r="W316" s="123">
        <f t="shared" ref="W316:W325" si="64">IF(U316="","",U316+V316)</f>
        <v>0</v>
      </c>
      <c r="X316" s="77"/>
      <c r="Y316" s="123">
        <f t="shared" ref="Y316:Y325" si="65">IF(W316="","",W316-X316)</f>
        <v>0</v>
      </c>
      <c r="Z316" s="80"/>
    </row>
    <row r="317" spans="1:27" s="29" customFormat="1" ht="21" hidden="1" customHeight="1" x14ac:dyDescent="0.2">
      <c r="A317" s="30"/>
      <c r="B317" s="31"/>
      <c r="C317" s="31"/>
      <c r="D317" s="31"/>
      <c r="E317" s="31"/>
      <c r="F317" s="31"/>
      <c r="G317" s="31"/>
      <c r="H317" s="48"/>
      <c r="L317" s="35"/>
      <c r="M317" s="31"/>
      <c r="N317" s="74"/>
      <c r="O317" s="75" t="s">
        <v>52</v>
      </c>
      <c r="P317" s="75"/>
      <c r="Q317" s="75"/>
      <c r="R317" s="75">
        <v>0</v>
      </c>
      <c r="S317" s="79"/>
      <c r="T317" s="75" t="s">
        <v>52</v>
      </c>
      <c r="U317" s="123">
        <f>IF($J$1="April",Y316,Y316)</f>
        <v>0</v>
      </c>
      <c r="V317" s="77"/>
      <c r="W317" s="123">
        <f t="shared" si="64"/>
        <v>0</v>
      </c>
      <c r="X317" s="77"/>
      <c r="Y317" s="123">
        <f t="shared" si="65"/>
        <v>0</v>
      </c>
      <c r="Z317" s="80"/>
    </row>
    <row r="318" spans="1:27" s="29" customFormat="1" ht="21" hidden="1" customHeight="1" x14ac:dyDescent="0.2">
      <c r="A318" s="30"/>
      <c r="B318" s="433" t="s">
        <v>47</v>
      </c>
      <c r="C318" s="434"/>
      <c r="D318" s="31"/>
      <c r="E318" s="31"/>
      <c r="F318" s="49" t="s">
        <v>69</v>
      </c>
      <c r="G318" s="44">
        <f>IF($J$1="January",U314,IF($J$1="February",U315,IF($J$1="March",U316,IF($J$1="April",U317,IF($J$1="May",U318,IF($J$1="June",U319,IF($J$1="July",U320,IF($J$1="August",U321,IF($J$1="August",U321,IF($J$1="September",U322,IF($J$1="October",U323,IF($J$1="November",U324,IF($J$1="December",U325)))))))))))))</f>
        <v>0</v>
      </c>
      <c r="H318" s="48"/>
      <c r="I318" s="50">
        <f>IF(C322&gt;0,$K$2,C320)</f>
        <v>0</v>
      </c>
      <c r="J318" s="51" t="s">
        <v>66</v>
      </c>
      <c r="K318" s="52">
        <f>K314/$K$2*I318</f>
        <v>0</v>
      </c>
      <c r="L318" s="53"/>
      <c r="M318" s="31"/>
      <c r="N318" s="74"/>
      <c r="O318" s="75" t="s">
        <v>53</v>
      </c>
      <c r="P318" s="75"/>
      <c r="Q318" s="75"/>
      <c r="R318" s="75" t="str">
        <f t="shared" ref="R318:R321" si="66">IF(Q318="","",R317-Q318)</f>
        <v/>
      </c>
      <c r="S318" s="79"/>
      <c r="T318" s="75" t="s">
        <v>53</v>
      </c>
      <c r="U318" s="123">
        <f>IF($J$1="May",Y317,Y317)</f>
        <v>0</v>
      </c>
      <c r="V318" s="77"/>
      <c r="W318" s="123">
        <f t="shared" si="64"/>
        <v>0</v>
      </c>
      <c r="X318" s="77"/>
      <c r="Y318" s="123">
        <f t="shared" si="65"/>
        <v>0</v>
      </c>
      <c r="Z318" s="80"/>
    </row>
    <row r="319" spans="1:27" s="29" customFormat="1" ht="21" hidden="1" customHeight="1" x14ac:dyDescent="0.2">
      <c r="A319" s="30"/>
      <c r="B319" s="40"/>
      <c r="C319" s="40"/>
      <c r="D319" s="31"/>
      <c r="E319" s="31"/>
      <c r="F319" s="49" t="s">
        <v>23</v>
      </c>
      <c r="G319" s="44">
        <f>IF($J$1="January",V314,IF($J$1="February",V315,IF($J$1="March",V316,IF($J$1="April",V317,IF($J$1="May",V318,IF($J$1="June",V319,IF($J$1="July",V320,IF($J$1="August",V321,IF($J$1="August",V321,IF($J$1="September",V322,IF($J$1="October",V323,IF($J$1="November",V324,IF($J$1="December",V325)))))))))))))</f>
        <v>0</v>
      </c>
      <c r="H319" s="48"/>
      <c r="I319" s="93"/>
      <c r="J319" s="51" t="s">
        <v>67</v>
      </c>
      <c r="K319" s="54">
        <f>K314/$K$2/8*I319</f>
        <v>0</v>
      </c>
      <c r="L319" s="55"/>
      <c r="M319" s="31"/>
      <c r="N319" s="74"/>
      <c r="O319" s="75" t="s">
        <v>54</v>
      </c>
      <c r="P319" s="75"/>
      <c r="Q319" s="75"/>
      <c r="R319" s="75">
        <v>0</v>
      </c>
      <c r="S319" s="79"/>
      <c r="T319" s="75" t="s">
        <v>54</v>
      </c>
      <c r="U319" s="123">
        <f>IF($J$1="May",Y318,Y318)</f>
        <v>0</v>
      </c>
      <c r="V319" s="77"/>
      <c r="W319" s="123">
        <f t="shared" si="64"/>
        <v>0</v>
      </c>
      <c r="X319" s="77"/>
      <c r="Y319" s="123">
        <f t="shared" si="65"/>
        <v>0</v>
      </c>
      <c r="Z319" s="80"/>
    </row>
    <row r="320" spans="1:27" s="29" customFormat="1" ht="21" hidden="1" customHeight="1" x14ac:dyDescent="0.2">
      <c r="A320" s="30"/>
      <c r="B320" s="49" t="s">
        <v>7</v>
      </c>
      <c r="C320" s="40">
        <f>IF($J$1="January",P314,IF($J$1="February",P315,IF($J$1="March",P316,IF($J$1="April",P317,IF($J$1="May",P318,IF($J$1="June",P319,IF($J$1="July",P320,IF($J$1="August",P321,IF($J$1="August",P321,IF($J$1="September",P322,IF($J$1="October",P323,IF($J$1="November",P324,IF($J$1="December",P325)))))))))))))</f>
        <v>0</v>
      </c>
      <c r="D320" s="31"/>
      <c r="E320" s="31"/>
      <c r="F320" s="49" t="s">
        <v>70</v>
      </c>
      <c r="G320" s="44">
        <f>IF($J$1="January",W314,IF($J$1="February",W315,IF($J$1="March",W316,IF($J$1="April",W317,IF($J$1="May",W318,IF($J$1="June",W319,IF($J$1="July",W320,IF($J$1="August",W321,IF($J$1="August",W321,IF($J$1="September",W322,IF($J$1="October",W323,IF($J$1="November",W324,IF($J$1="December",W325)))))))))))))</f>
        <v>0</v>
      </c>
      <c r="H320" s="48"/>
      <c r="I320" s="444" t="s">
        <v>74</v>
      </c>
      <c r="J320" s="445"/>
      <c r="K320" s="54">
        <f>K318+K319</f>
        <v>0</v>
      </c>
      <c r="L320" s="55"/>
      <c r="M320" s="31"/>
      <c r="N320" s="74"/>
      <c r="O320" s="75" t="s">
        <v>55</v>
      </c>
      <c r="P320" s="75"/>
      <c r="Q320" s="75"/>
      <c r="R320" s="75">
        <v>0</v>
      </c>
      <c r="S320" s="79"/>
      <c r="T320" s="75" t="s">
        <v>55</v>
      </c>
      <c r="U320" s="123">
        <f>IF($J$1="May",Y319,Y319)</f>
        <v>0</v>
      </c>
      <c r="V320" s="77"/>
      <c r="W320" s="123">
        <f t="shared" si="64"/>
        <v>0</v>
      </c>
      <c r="X320" s="77"/>
      <c r="Y320" s="123">
        <f t="shared" si="65"/>
        <v>0</v>
      </c>
      <c r="Z320" s="80"/>
    </row>
    <row r="321" spans="1:26" s="29" customFormat="1" ht="21" hidden="1" customHeight="1" x14ac:dyDescent="0.2">
      <c r="A321" s="30"/>
      <c r="B321" s="49" t="s">
        <v>6</v>
      </c>
      <c r="C321" s="40">
        <f>IF($J$1="January",Q314,IF($J$1="February",Q315,IF($J$1="March",Q316,IF($J$1="April",Q317,IF($J$1="May",Q318,IF($J$1="June",Q319,IF($J$1="July",Q320,IF($J$1="August",Q321,IF($J$1="August",Q321,IF($J$1="September",Q322,IF($J$1="October",Q323,IF($J$1="November",Q324,IF($J$1="December",Q325)))))))))))))</f>
        <v>0</v>
      </c>
      <c r="D321" s="31"/>
      <c r="E321" s="31"/>
      <c r="F321" s="49" t="s">
        <v>24</v>
      </c>
      <c r="G321" s="44">
        <f>IF($J$1="January",X314,IF($J$1="February",X315,IF($J$1="March",X316,IF($J$1="April",X317,IF($J$1="May",X318,IF($J$1="June",X319,IF($J$1="July",X320,IF($J$1="August",X321,IF($J$1="August",X321,IF($J$1="September",X322,IF($J$1="October",X323,IF($J$1="November",X324,IF($J$1="December",X325)))))))))))))</f>
        <v>0</v>
      </c>
      <c r="H321" s="48"/>
      <c r="I321" s="444" t="s">
        <v>75</v>
      </c>
      <c r="J321" s="445"/>
      <c r="K321" s="44">
        <f>G321</f>
        <v>0</v>
      </c>
      <c r="L321" s="56"/>
      <c r="M321" s="31"/>
      <c r="N321" s="74"/>
      <c r="O321" s="75" t="s">
        <v>56</v>
      </c>
      <c r="P321" s="75"/>
      <c r="Q321" s="75"/>
      <c r="R321" s="75" t="str">
        <f t="shared" si="66"/>
        <v/>
      </c>
      <c r="S321" s="79"/>
      <c r="T321" s="75" t="s">
        <v>56</v>
      </c>
      <c r="U321" s="123">
        <f t="shared" ref="U321:U324" si="67">IF($J$1="May",Y320,Y320)</f>
        <v>0</v>
      </c>
      <c r="V321" s="77"/>
      <c r="W321" s="123">
        <f t="shared" si="64"/>
        <v>0</v>
      </c>
      <c r="X321" s="77"/>
      <c r="Y321" s="123">
        <f t="shared" si="65"/>
        <v>0</v>
      </c>
      <c r="Z321" s="80"/>
    </row>
    <row r="322" spans="1:26" s="29" customFormat="1" ht="21" hidden="1" customHeight="1" x14ac:dyDescent="0.2">
      <c r="A322" s="30"/>
      <c r="B322" s="57" t="s">
        <v>73</v>
      </c>
      <c r="C322" s="40">
        <f>IF($J$1="January",R314,IF($J$1="February",R315,IF($J$1="March",R316,IF($J$1="April",R317,IF($J$1="May",R318,IF($J$1="June",R319,IF($J$1="July",R320,IF($J$1="August",R321,IF($J$1="August",R321,IF($J$1="September",R322,IF($J$1="October",R323,IF($J$1="November",R324,IF($J$1="December",R325)))))))))))))</f>
        <v>0</v>
      </c>
      <c r="D322" s="31"/>
      <c r="E322" s="31"/>
      <c r="F322" s="49" t="s">
        <v>72</v>
      </c>
      <c r="G322" s="44">
        <f>IF($J$1="January",Y314,IF($J$1="February",Y315,IF($J$1="March",Y316,IF($J$1="April",Y317,IF($J$1="May",Y318,IF($J$1="June",Y319,IF($J$1="July",Y320,IF($J$1="August",Y321,IF($J$1="August",Y321,IF($J$1="September",Y322,IF($J$1="October",Y323,IF($J$1="November",Y324,IF($J$1="December",Y325)))))))))))))</f>
        <v>0</v>
      </c>
      <c r="H322" s="31"/>
      <c r="I322" s="435" t="s">
        <v>68</v>
      </c>
      <c r="J322" s="436"/>
      <c r="K322" s="58">
        <f>K320-K321</f>
        <v>0</v>
      </c>
      <c r="L322" s="59"/>
      <c r="M322" s="31"/>
      <c r="N322" s="74"/>
      <c r="O322" s="75" t="s">
        <v>61</v>
      </c>
      <c r="P322" s="75"/>
      <c r="Q322" s="75"/>
      <c r="R322" s="75">
        <v>0</v>
      </c>
      <c r="S322" s="79"/>
      <c r="T322" s="75" t="s">
        <v>61</v>
      </c>
      <c r="U322" s="123">
        <f t="shared" si="67"/>
        <v>0</v>
      </c>
      <c r="V322" s="77"/>
      <c r="W322" s="123">
        <f t="shared" si="64"/>
        <v>0</v>
      </c>
      <c r="X322" s="77"/>
      <c r="Y322" s="123">
        <f t="shared" si="65"/>
        <v>0</v>
      </c>
      <c r="Z322" s="80"/>
    </row>
    <row r="323" spans="1:26" s="29" customFormat="1" ht="21" hidden="1" customHeight="1" x14ac:dyDescent="0.2">
      <c r="A323" s="3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47"/>
      <c r="M323" s="31"/>
      <c r="N323" s="74"/>
      <c r="O323" s="75" t="s">
        <v>57</v>
      </c>
      <c r="P323" s="75"/>
      <c r="Q323" s="75"/>
      <c r="R323" s="75">
        <v>0</v>
      </c>
      <c r="S323" s="79"/>
      <c r="T323" s="75" t="s">
        <v>57</v>
      </c>
      <c r="U323" s="123">
        <f t="shared" si="67"/>
        <v>0</v>
      </c>
      <c r="V323" s="77"/>
      <c r="W323" s="123">
        <f t="shared" si="64"/>
        <v>0</v>
      </c>
      <c r="X323" s="77"/>
      <c r="Y323" s="123">
        <f t="shared" si="65"/>
        <v>0</v>
      </c>
      <c r="Z323" s="80"/>
    </row>
    <row r="324" spans="1:26" s="29" customFormat="1" ht="21" hidden="1" customHeight="1" x14ac:dyDescent="0.2">
      <c r="A324" s="30"/>
      <c r="B324" s="446"/>
      <c r="C324" s="446"/>
      <c r="D324" s="446"/>
      <c r="E324" s="446"/>
      <c r="F324" s="446"/>
      <c r="G324" s="446"/>
      <c r="H324" s="446"/>
      <c r="I324" s="446"/>
      <c r="J324" s="446"/>
      <c r="K324" s="446"/>
      <c r="L324" s="47"/>
      <c r="M324" s="31"/>
      <c r="N324" s="74"/>
      <c r="O324" s="75" t="s">
        <v>62</v>
      </c>
      <c r="P324" s="75"/>
      <c r="Q324" s="75"/>
      <c r="R324" s="75">
        <v>0</v>
      </c>
      <c r="S324" s="79"/>
      <c r="T324" s="75" t="s">
        <v>62</v>
      </c>
      <c r="U324" s="123">
        <f t="shared" si="67"/>
        <v>0</v>
      </c>
      <c r="V324" s="77"/>
      <c r="W324" s="123">
        <f t="shared" si="64"/>
        <v>0</v>
      </c>
      <c r="X324" s="77"/>
      <c r="Y324" s="123">
        <f t="shared" si="65"/>
        <v>0</v>
      </c>
      <c r="Z324" s="80"/>
    </row>
    <row r="325" spans="1:26" s="29" customFormat="1" ht="21" hidden="1" customHeight="1" x14ac:dyDescent="0.2">
      <c r="A325" s="30"/>
      <c r="B325" s="446"/>
      <c r="C325" s="446"/>
      <c r="D325" s="446"/>
      <c r="E325" s="446"/>
      <c r="F325" s="446"/>
      <c r="G325" s="446"/>
      <c r="H325" s="446"/>
      <c r="I325" s="446"/>
      <c r="J325" s="446"/>
      <c r="K325" s="446"/>
      <c r="L325" s="47"/>
      <c r="M325" s="31"/>
      <c r="N325" s="74"/>
      <c r="O325" s="75" t="s">
        <v>63</v>
      </c>
      <c r="P325" s="75"/>
      <c r="Q325" s="75"/>
      <c r="R325" s="75">
        <v>0</v>
      </c>
      <c r="S325" s="79"/>
      <c r="T325" s="75" t="s">
        <v>63</v>
      </c>
      <c r="U325" s="123" t="str">
        <f>IF($J$1="Dec",Y324,"")</f>
        <v/>
      </c>
      <c r="V325" s="77"/>
      <c r="W325" s="123" t="str">
        <f t="shared" si="64"/>
        <v/>
      </c>
      <c r="X325" s="77"/>
      <c r="Y325" s="123" t="str">
        <f t="shared" si="65"/>
        <v/>
      </c>
      <c r="Z325" s="80"/>
    </row>
    <row r="326" spans="1:26" s="29" customFormat="1" ht="21" hidden="1" customHeight="1" thickBot="1" x14ac:dyDescent="0.25">
      <c r="A326" s="60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2"/>
      <c r="N326" s="81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3"/>
    </row>
    <row r="327" spans="1:26" s="31" customFormat="1" ht="21" hidden="1" customHeight="1" thickBot="1" x14ac:dyDescent="0.25"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s="29" customFormat="1" ht="21" hidden="1" customHeight="1" x14ac:dyDescent="0.2">
      <c r="A328" s="481" t="s">
        <v>45</v>
      </c>
      <c r="B328" s="482"/>
      <c r="C328" s="482"/>
      <c r="D328" s="482"/>
      <c r="E328" s="482"/>
      <c r="F328" s="482"/>
      <c r="G328" s="482"/>
      <c r="H328" s="482"/>
      <c r="I328" s="482"/>
      <c r="J328" s="482"/>
      <c r="K328" s="482"/>
      <c r="L328" s="483"/>
      <c r="M328" s="109"/>
      <c r="N328" s="67"/>
      <c r="O328" s="440" t="s">
        <v>47</v>
      </c>
      <c r="P328" s="441"/>
      <c r="Q328" s="441"/>
      <c r="R328" s="442"/>
      <c r="S328" s="68"/>
      <c r="T328" s="440" t="s">
        <v>48</v>
      </c>
      <c r="U328" s="441"/>
      <c r="V328" s="441"/>
      <c r="W328" s="441"/>
      <c r="X328" s="441"/>
      <c r="Y328" s="442"/>
      <c r="Z328" s="66"/>
    </row>
    <row r="329" spans="1:26" s="29" customFormat="1" ht="21" hidden="1" customHeight="1" x14ac:dyDescent="0.2">
      <c r="A329" s="30"/>
      <c r="B329" s="31"/>
      <c r="C329" s="443" t="s">
        <v>99</v>
      </c>
      <c r="D329" s="443"/>
      <c r="E329" s="443"/>
      <c r="F329" s="443"/>
      <c r="G329" s="32" t="str">
        <f>$J$1</f>
        <v>March</v>
      </c>
      <c r="H329" s="431">
        <f>$K$1</f>
        <v>2021</v>
      </c>
      <c r="I329" s="431"/>
      <c r="J329" s="31"/>
      <c r="K329" s="33"/>
      <c r="L329" s="34"/>
      <c r="M329" s="33"/>
      <c r="N329" s="70"/>
      <c r="O329" s="71" t="s">
        <v>58</v>
      </c>
      <c r="P329" s="71" t="s">
        <v>7</v>
      </c>
      <c r="Q329" s="71" t="s">
        <v>6</v>
      </c>
      <c r="R329" s="71" t="s">
        <v>59</v>
      </c>
      <c r="S329" s="72"/>
      <c r="T329" s="71" t="s">
        <v>58</v>
      </c>
      <c r="U329" s="71" t="s">
        <v>60</v>
      </c>
      <c r="V329" s="71" t="s">
        <v>23</v>
      </c>
      <c r="W329" s="71" t="s">
        <v>22</v>
      </c>
      <c r="X329" s="71" t="s">
        <v>24</v>
      </c>
      <c r="Y329" s="71" t="s">
        <v>64</v>
      </c>
      <c r="Z329" s="66"/>
    </row>
    <row r="330" spans="1:26" s="29" customFormat="1" ht="21" hidden="1" customHeight="1" x14ac:dyDescent="0.2">
      <c r="A330" s="30"/>
      <c r="B330" s="31"/>
      <c r="C330" s="31"/>
      <c r="D330" s="36"/>
      <c r="E330" s="36"/>
      <c r="F330" s="36"/>
      <c r="G330" s="36"/>
      <c r="H330" s="36"/>
      <c r="I330" s="31"/>
      <c r="J330" s="37" t="s">
        <v>1</v>
      </c>
      <c r="K330" s="38"/>
      <c r="L330" s="39"/>
      <c r="M330" s="31"/>
      <c r="N330" s="74"/>
      <c r="O330" s="75" t="s">
        <v>50</v>
      </c>
      <c r="P330" s="75"/>
      <c r="Q330" s="75"/>
      <c r="R330" s="75"/>
      <c r="S330" s="76"/>
      <c r="T330" s="75" t="s">
        <v>50</v>
      </c>
      <c r="U330" s="77"/>
      <c r="V330" s="77"/>
      <c r="W330" s="77">
        <f>V330+U330</f>
        <v>0</v>
      </c>
      <c r="X330" s="77"/>
      <c r="Y330" s="77">
        <f>W330-X330</f>
        <v>0</v>
      </c>
      <c r="Z330" s="66"/>
    </row>
    <row r="331" spans="1:26" s="29" customFormat="1" ht="21" hidden="1" customHeight="1" x14ac:dyDescent="0.2">
      <c r="A331" s="30"/>
      <c r="B331" s="31" t="s">
        <v>0</v>
      </c>
      <c r="C331" s="86"/>
      <c r="D331" s="31"/>
      <c r="E331" s="31"/>
      <c r="F331" s="31"/>
      <c r="G331" s="31"/>
      <c r="H331" s="42"/>
      <c r="I331" s="36"/>
      <c r="J331" s="31"/>
      <c r="K331" s="31"/>
      <c r="L331" s="43"/>
      <c r="M331" s="109"/>
      <c r="N331" s="78"/>
      <c r="O331" s="75" t="s">
        <v>76</v>
      </c>
      <c r="P331" s="75"/>
      <c r="Q331" s="75"/>
      <c r="R331" s="75" t="str">
        <f>IF(Q331="","",R330-Q331)</f>
        <v/>
      </c>
      <c r="S331" s="79"/>
      <c r="T331" s="75" t="s">
        <v>76</v>
      </c>
      <c r="U331" s="123">
        <f>Y330</f>
        <v>0</v>
      </c>
      <c r="V331" s="77"/>
      <c r="W331" s="123">
        <f>IF(U331="","",U331+V331)</f>
        <v>0</v>
      </c>
      <c r="X331" s="77"/>
      <c r="Y331" s="123">
        <f>IF(W331="","",W331-X331)</f>
        <v>0</v>
      </c>
      <c r="Z331" s="66"/>
    </row>
    <row r="332" spans="1:26" s="29" customFormat="1" ht="21" hidden="1" customHeight="1" x14ac:dyDescent="0.2">
      <c r="A332" s="30"/>
      <c r="B332" s="45" t="s">
        <v>46</v>
      </c>
      <c r="C332" s="46"/>
      <c r="D332" s="31"/>
      <c r="E332" s="31"/>
      <c r="F332" s="432" t="s">
        <v>48</v>
      </c>
      <c r="G332" s="432"/>
      <c r="H332" s="31"/>
      <c r="I332" s="432" t="s">
        <v>49</v>
      </c>
      <c r="J332" s="432"/>
      <c r="K332" s="432"/>
      <c r="L332" s="47"/>
      <c r="M332" s="31"/>
      <c r="N332" s="74"/>
      <c r="O332" s="75" t="s">
        <v>51</v>
      </c>
      <c r="P332" s="75"/>
      <c r="Q332" s="75"/>
      <c r="R332" s="75" t="str">
        <f t="shared" ref="R332:R341" si="68">IF(Q332="","",R331-Q332)</f>
        <v/>
      </c>
      <c r="S332" s="79"/>
      <c r="T332" s="75" t="s">
        <v>51</v>
      </c>
      <c r="U332" s="123">
        <f>IF($J$1="April",Y331,Y331)</f>
        <v>0</v>
      </c>
      <c r="V332" s="77"/>
      <c r="W332" s="123">
        <f t="shared" ref="W332:W341" si="69">IF(U332="","",U332+V332)</f>
        <v>0</v>
      </c>
      <c r="X332" s="77"/>
      <c r="Y332" s="123">
        <f t="shared" ref="Y332:Y341" si="70">IF(W332="","",W332-X332)</f>
        <v>0</v>
      </c>
      <c r="Z332" s="66"/>
    </row>
    <row r="333" spans="1:26" s="29" customFormat="1" ht="21" hidden="1" customHeight="1" x14ac:dyDescent="0.2">
      <c r="A333" s="30"/>
      <c r="B333" s="31"/>
      <c r="C333" s="31"/>
      <c r="D333" s="31"/>
      <c r="E333" s="31"/>
      <c r="F333" s="31"/>
      <c r="G333" s="31"/>
      <c r="H333" s="48"/>
      <c r="L333" s="35"/>
      <c r="M333" s="31"/>
      <c r="N333" s="74"/>
      <c r="O333" s="75" t="s">
        <v>52</v>
      </c>
      <c r="P333" s="75"/>
      <c r="Q333" s="75"/>
      <c r="R333" s="75" t="str">
        <f t="shared" si="68"/>
        <v/>
      </c>
      <c r="S333" s="79"/>
      <c r="T333" s="75" t="s">
        <v>52</v>
      </c>
      <c r="U333" s="123">
        <f>IF($J$1="April",Y332,Y332)</f>
        <v>0</v>
      </c>
      <c r="V333" s="77"/>
      <c r="W333" s="123">
        <f t="shared" si="69"/>
        <v>0</v>
      </c>
      <c r="X333" s="77"/>
      <c r="Y333" s="123">
        <f t="shared" si="70"/>
        <v>0</v>
      </c>
      <c r="Z333" s="66"/>
    </row>
    <row r="334" spans="1:26" s="29" customFormat="1" ht="21" hidden="1" customHeight="1" x14ac:dyDescent="0.2">
      <c r="A334" s="30"/>
      <c r="B334" s="433" t="s">
        <v>47</v>
      </c>
      <c r="C334" s="434"/>
      <c r="D334" s="31"/>
      <c r="E334" s="31"/>
      <c r="F334" s="49" t="s">
        <v>69</v>
      </c>
      <c r="G334" s="44">
        <f>IF($J$1="January",U330,IF($J$1="February",U331,IF($J$1="March",U332,IF($J$1="April",U333,IF($J$1="May",U334,IF($J$1="June",U335,IF($J$1="July",U336,IF($J$1="August",U337,IF($J$1="August",U337,IF($J$1="September",U338,IF($J$1="October",U339,IF($J$1="November",U340,IF($J$1="December",U341)))))))))))))</f>
        <v>0</v>
      </c>
      <c r="H334" s="48"/>
      <c r="I334" s="50"/>
      <c r="J334" s="51" t="s">
        <v>66</v>
      </c>
      <c r="K334" s="52">
        <f>K330/$K$2*I334</f>
        <v>0</v>
      </c>
      <c r="L334" s="53"/>
      <c r="M334" s="31"/>
      <c r="N334" s="74"/>
      <c r="O334" s="75" t="s">
        <v>53</v>
      </c>
      <c r="P334" s="75"/>
      <c r="Q334" s="75"/>
      <c r="R334" s="75" t="str">
        <f t="shared" si="68"/>
        <v/>
      </c>
      <c r="S334" s="79"/>
      <c r="T334" s="75" t="s">
        <v>53</v>
      </c>
      <c r="U334" s="123">
        <f>IF($J$1="May",Y333,Y333)</f>
        <v>0</v>
      </c>
      <c r="V334" s="77"/>
      <c r="W334" s="123">
        <f t="shared" si="69"/>
        <v>0</v>
      </c>
      <c r="X334" s="77"/>
      <c r="Y334" s="123">
        <f t="shared" si="70"/>
        <v>0</v>
      </c>
      <c r="Z334" s="66"/>
    </row>
    <row r="335" spans="1:26" s="29" customFormat="1" ht="21" hidden="1" customHeight="1" x14ac:dyDescent="0.2">
      <c r="A335" s="30"/>
      <c r="B335" s="40"/>
      <c r="C335" s="40"/>
      <c r="D335" s="31"/>
      <c r="E335" s="31"/>
      <c r="F335" s="49" t="s">
        <v>23</v>
      </c>
      <c r="G335" s="44">
        <f>IF($J$1="January",V330,IF($J$1="February",V331,IF($J$1="March",V332,IF($J$1="April",V333,IF($J$1="May",V334,IF($J$1="June",V335,IF($J$1="July",V336,IF($J$1="August",V337,IF($J$1="August",V337,IF($J$1="September",V338,IF($J$1="October",V339,IF($J$1="November",V340,IF($J$1="December",V341)))))))))))))</f>
        <v>0</v>
      </c>
      <c r="H335" s="48"/>
      <c r="I335" s="93"/>
      <c r="J335" s="51" t="s">
        <v>67</v>
      </c>
      <c r="K335" s="54">
        <f>K330/$K$2/8*I335</f>
        <v>0</v>
      </c>
      <c r="L335" s="55"/>
      <c r="M335" s="31"/>
      <c r="N335" s="74"/>
      <c r="O335" s="75" t="s">
        <v>54</v>
      </c>
      <c r="P335" s="75"/>
      <c r="Q335" s="75"/>
      <c r="R335" s="75" t="str">
        <f t="shared" si="68"/>
        <v/>
      </c>
      <c r="S335" s="79"/>
      <c r="T335" s="75" t="s">
        <v>54</v>
      </c>
      <c r="U335" s="123">
        <f>IF($J$1="May",Y334,Y334)</f>
        <v>0</v>
      </c>
      <c r="V335" s="77"/>
      <c r="W335" s="123">
        <f t="shared" si="69"/>
        <v>0</v>
      </c>
      <c r="X335" s="77"/>
      <c r="Y335" s="123">
        <f t="shared" si="70"/>
        <v>0</v>
      </c>
      <c r="Z335" s="66"/>
    </row>
    <row r="336" spans="1:26" s="29" customFormat="1" ht="21" hidden="1" customHeight="1" x14ac:dyDescent="0.2">
      <c r="A336" s="30"/>
      <c r="B336" s="49" t="s">
        <v>7</v>
      </c>
      <c r="C336" s="40">
        <f>IF($J$1="January",P330,IF($J$1="February",P331,IF($J$1="March",P332,IF($J$1="April",P333,IF($J$1="May",P334,IF($J$1="June",P335,IF($J$1="July",P336,IF($J$1="August",P337,IF($J$1="August",P337,IF($J$1="September",P338,IF($J$1="October",P339,IF($J$1="November",P340,IF($J$1="December",P341)))))))))))))</f>
        <v>0</v>
      </c>
      <c r="D336" s="31"/>
      <c r="E336" s="31"/>
      <c r="F336" s="49" t="s">
        <v>70</v>
      </c>
      <c r="G336" s="44">
        <f>IF($J$1="January",W330,IF($J$1="February",W331,IF($J$1="March",W332,IF($J$1="April",W333,IF($J$1="May",W334,IF($J$1="June",W335,IF($J$1="July",W336,IF($J$1="August",W337,IF($J$1="August",W337,IF($J$1="September",W338,IF($J$1="October",W339,IF($J$1="November",W340,IF($J$1="December",W341)))))))))))))</f>
        <v>0</v>
      </c>
      <c r="H336" s="48"/>
      <c r="I336" s="444" t="s">
        <v>74</v>
      </c>
      <c r="J336" s="445"/>
      <c r="K336" s="54">
        <f>K334+K335</f>
        <v>0</v>
      </c>
      <c r="L336" s="55"/>
      <c r="M336" s="31"/>
      <c r="N336" s="74"/>
      <c r="O336" s="75" t="s">
        <v>55</v>
      </c>
      <c r="P336" s="75"/>
      <c r="Q336" s="75"/>
      <c r="R336" s="75" t="str">
        <f t="shared" si="68"/>
        <v/>
      </c>
      <c r="S336" s="79"/>
      <c r="T336" s="75" t="s">
        <v>55</v>
      </c>
      <c r="U336" s="123" t="str">
        <f>IF($J$1="July",Y335,"")</f>
        <v/>
      </c>
      <c r="V336" s="77"/>
      <c r="W336" s="123" t="str">
        <f t="shared" si="69"/>
        <v/>
      </c>
      <c r="X336" s="77"/>
      <c r="Y336" s="123" t="str">
        <f t="shared" si="70"/>
        <v/>
      </c>
      <c r="Z336" s="66"/>
    </row>
    <row r="337" spans="1:27" s="29" customFormat="1" ht="21" hidden="1" customHeight="1" x14ac:dyDescent="0.2">
      <c r="A337" s="30"/>
      <c r="B337" s="49" t="s">
        <v>6</v>
      </c>
      <c r="C337" s="40">
        <f>IF($J$1="January",Q330,IF($J$1="February",Q331,IF($J$1="March",Q332,IF($J$1="April",Q333,IF($J$1="May",Q334,IF($J$1="June",Q335,IF($J$1="July",Q336,IF($J$1="August",Q337,IF($J$1="August",Q337,IF($J$1="September",Q338,IF($J$1="October",Q339,IF($J$1="November",Q340,IF($J$1="December",Q341)))))))))))))</f>
        <v>0</v>
      </c>
      <c r="D337" s="31"/>
      <c r="E337" s="31"/>
      <c r="F337" s="49" t="s">
        <v>24</v>
      </c>
      <c r="G337" s="44">
        <f>IF($J$1="January",X330,IF($J$1="February",X331,IF($J$1="March",X332,IF($J$1="April",X333,IF($J$1="May",X334,IF($J$1="June",X335,IF($J$1="July",X336,IF($J$1="August",X337,IF($J$1="August",X337,IF($J$1="September",X338,IF($J$1="October",X339,IF($J$1="November",X340,IF($J$1="December",X341)))))))))))))</f>
        <v>0</v>
      </c>
      <c r="H337" s="48"/>
      <c r="I337" s="444" t="s">
        <v>75</v>
      </c>
      <c r="J337" s="445"/>
      <c r="K337" s="44">
        <f>G337</f>
        <v>0</v>
      </c>
      <c r="L337" s="56"/>
      <c r="M337" s="31"/>
      <c r="N337" s="74"/>
      <c r="O337" s="75" t="s">
        <v>56</v>
      </c>
      <c r="P337" s="75"/>
      <c r="Q337" s="75"/>
      <c r="R337" s="75" t="str">
        <f t="shared" si="68"/>
        <v/>
      </c>
      <c r="S337" s="79"/>
      <c r="T337" s="75" t="s">
        <v>56</v>
      </c>
      <c r="U337" s="123" t="str">
        <f>IF($J$1="August",Y336,"")</f>
        <v/>
      </c>
      <c r="V337" s="77"/>
      <c r="W337" s="123" t="str">
        <f t="shared" si="69"/>
        <v/>
      </c>
      <c r="X337" s="77"/>
      <c r="Y337" s="123" t="str">
        <f t="shared" si="70"/>
        <v/>
      </c>
      <c r="Z337" s="66"/>
    </row>
    <row r="338" spans="1:27" s="29" customFormat="1" ht="21" hidden="1" customHeight="1" x14ac:dyDescent="0.2">
      <c r="A338" s="30"/>
      <c r="B338" s="57" t="s">
        <v>73</v>
      </c>
      <c r="C338" s="40" t="str">
        <f>IF($J$1="January",R330,IF($J$1="February",R331,IF($J$1="March",R332,IF($J$1="April",R333,IF($J$1="May",R334,IF($J$1="June",R335,IF($J$1="July",R336,IF($J$1="August",R337,IF($J$1="August",R337,IF($J$1="September",R338,IF($J$1="October",R339,IF($J$1="November",R340,IF($J$1="December",R341)))))))))))))</f>
        <v/>
      </c>
      <c r="D338" s="31"/>
      <c r="E338" s="31"/>
      <c r="F338" s="49" t="s">
        <v>72</v>
      </c>
      <c r="G338" s="44">
        <f>IF($J$1="January",Y330,IF($J$1="February",Y331,IF($J$1="March",Y332,IF($J$1="April",Y333,IF($J$1="May",Y334,IF($J$1="June",Y335,IF($J$1="July",Y336,IF($J$1="August",Y337,IF($J$1="August",Y337,IF($J$1="September",Y338,IF($J$1="October",Y339,IF($J$1="November",Y340,IF($J$1="December",Y341)))))))))))))</f>
        <v>0</v>
      </c>
      <c r="H338" s="31"/>
      <c r="I338" s="435" t="s">
        <v>68</v>
      </c>
      <c r="J338" s="436"/>
      <c r="K338" s="58">
        <f>K336-K337</f>
        <v>0</v>
      </c>
      <c r="L338" s="59"/>
      <c r="M338" s="31"/>
      <c r="N338" s="74"/>
      <c r="O338" s="75" t="s">
        <v>61</v>
      </c>
      <c r="P338" s="75"/>
      <c r="Q338" s="75"/>
      <c r="R338" s="75" t="str">
        <f t="shared" si="68"/>
        <v/>
      </c>
      <c r="S338" s="79"/>
      <c r="T338" s="75" t="s">
        <v>61</v>
      </c>
      <c r="U338" s="123" t="str">
        <f>IF($J$1="Sept",Y337,"")</f>
        <v/>
      </c>
      <c r="V338" s="77"/>
      <c r="W338" s="123" t="str">
        <f t="shared" si="69"/>
        <v/>
      </c>
      <c r="X338" s="77"/>
      <c r="Y338" s="123" t="str">
        <f t="shared" si="70"/>
        <v/>
      </c>
      <c r="Z338" s="66"/>
    </row>
    <row r="339" spans="1:27" s="29" customFormat="1" ht="21" hidden="1" customHeight="1" x14ac:dyDescent="0.2">
      <c r="A339" s="3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47"/>
      <c r="M339" s="31"/>
      <c r="N339" s="74"/>
      <c r="O339" s="75" t="s">
        <v>57</v>
      </c>
      <c r="P339" s="75"/>
      <c r="Q339" s="75"/>
      <c r="R339" s="75" t="str">
        <f t="shared" si="68"/>
        <v/>
      </c>
      <c r="S339" s="79"/>
      <c r="T339" s="75" t="s">
        <v>57</v>
      </c>
      <c r="U339" s="123" t="str">
        <f>IF($J$1="October",Y338,"")</f>
        <v/>
      </c>
      <c r="V339" s="77"/>
      <c r="W339" s="123" t="str">
        <f t="shared" si="69"/>
        <v/>
      </c>
      <c r="X339" s="77"/>
      <c r="Y339" s="123" t="str">
        <f t="shared" si="70"/>
        <v/>
      </c>
      <c r="Z339" s="66"/>
    </row>
    <row r="340" spans="1:27" s="29" customFormat="1" ht="21" hidden="1" customHeight="1" x14ac:dyDescent="0.2">
      <c r="A340" s="30"/>
      <c r="B340" s="446" t="s">
        <v>101</v>
      </c>
      <c r="C340" s="446"/>
      <c r="D340" s="446"/>
      <c r="E340" s="446"/>
      <c r="F340" s="446"/>
      <c r="G340" s="446"/>
      <c r="H340" s="446"/>
      <c r="I340" s="446"/>
      <c r="J340" s="446"/>
      <c r="K340" s="446"/>
      <c r="L340" s="47"/>
      <c r="M340" s="31"/>
      <c r="N340" s="74"/>
      <c r="O340" s="75" t="s">
        <v>62</v>
      </c>
      <c r="P340" s="75"/>
      <c r="Q340" s="75"/>
      <c r="R340" s="75" t="str">
        <f t="shared" si="68"/>
        <v/>
      </c>
      <c r="S340" s="79"/>
      <c r="T340" s="75" t="s">
        <v>62</v>
      </c>
      <c r="U340" s="123" t="str">
        <f>IF($J$1="November",Y339,"")</f>
        <v/>
      </c>
      <c r="V340" s="77"/>
      <c r="W340" s="123" t="str">
        <f t="shared" si="69"/>
        <v/>
      </c>
      <c r="X340" s="77"/>
      <c r="Y340" s="123" t="str">
        <f t="shared" si="70"/>
        <v/>
      </c>
      <c r="Z340" s="66"/>
    </row>
    <row r="341" spans="1:27" s="29" customFormat="1" ht="21" hidden="1" customHeight="1" x14ac:dyDescent="0.2">
      <c r="A341" s="30"/>
      <c r="B341" s="446"/>
      <c r="C341" s="446"/>
      <c r="D341" s="446"/>
      <c r="E341" s="446"/>
      <c r="F341" s="446"/>
      <c r="G341" s="446"/>
      <c r="H341" s="446"/>
      <c r="I341" s="446"/>
      <c r="J341" s="446"/>
      <c r="K341" s="446"/>
      <c r="L341" s="47"/>
      <c r="M341" s="31"/>
      <c r="N341" s="74"/>
      <c r="O341" s="75" t="s">
        <v>63</v>
      </c>
      <c r="P341" s="75"/>
      <c r="Q341" s="75"/>
      <c r="R341" s="75" t="str">
        <f t="shared" si="68"/>
        <v/>
      </c>
      <c r="S341" s="79"/>
      <c r="T341" s="75" t="s">
        <v>63</v>
      </c>
      <c r="U341" s="123" t="str">
        <f>IF($J$1="Dec",Y340,"")</f>
        <v/>
      </c>
      <c r="V341" s="77"/>
      <c r="W341" s="123" t="str">
        <f t="shared" si="69"/>
        <v/>
      </c>
      <c r="X341" s="77"/>
      <c r="Y341" s="123" t="str">
        <f t="shared" si="70"/>
        <v/>
      </c>
      <c r="Z341" s="66"/>
    </row>
    <row r="342" spans="1:27" s="29" customFormat="1" ht="21" hidden="1" customHeight="1" thickBot="1" x14ac:dyDescent="0.25">
      <c r="A342" s="60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2"/>
      <c r="N342" s="81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66"/>
    </row>
    <row r="343" spans="1:27" s="29" customFormat="1" ht="21" customHeight="1" thickBot="1" x14ac:dyDescent="0.25">
      <c r="A343" s="3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47"/>
      <c r="N343" s="74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66"/>
    </row>
    <row r="344" spans="1:27" s="29" customFormat="1" ht="21" customHeight="1" x14ac:dyDescent="0.2">
      <c r="A344" s="447" t="s">
        <v>45</v>
      </c>
      <c r="B344" s="448"/>
      <c r="C344" s="448"/>
      <c r="D344" s="448"/>
      <c r="E344" s="448"/>
      <c r="F344" s="448"/>
      <c r="G344" s="448"/>
      <c r="H344" s="448"/>
      <c r="I344" s="448"/>
      <c r="J344" s="448"/>
      <c r="K344" s="448"/>
      <c r="L344" s="449"/>
      <c r="M344" s="28"/>
      <c r="N344" s="67"/>
      <c r="O344" s="440" t="s">
        <v>47</v>
      </c>
      <c r="P344" s="441"/>
      <c r="Q344" s="441"/>
      <c r="R344" s="442"/>
      <c r="S344" s="68"/>
      <c r="T344" s="440" t="s">
        <v>48</v>
      </c>
      <c r="U344" s="441"/>
      <c r="V344" s="441"/>
      <c r="W344" s="441"/>
      <c r="X344" s="441"/>
      <c r="Y344" s="442"/>
      <c r="Z344" s="69"/>
      <c r="AA344" s="28"/>
    </row>
    <row r="345" spans="1:27" s="29" customFormat="1" ht="21" customHeight="1" x14ac:dyDescent="0.2">
      <c r="A345" s="30"/>
      <c r="B345" s="31"/>
      <c r="C345" s="443" t="s">
        <v>99</v>
      </c>
      <c r="D345" s="443"/>
      <c r="E345" s="443"/>
      <c r="F345" s="443"/>
      <c r="G345" s="32" t="str">
        <f>$J$1</f>
        <v>March</v>
      </c>
      <c r="H345" s="431">
        <f>$K$1</f>
        <v>2021</v>
      </c>
      <c r="I345" s="431"/>
      <c r="J345" s="31"/>
      <c r="K345" s="33"/>
      <c r="L345" s="34"/>
      <c r="M345" s="33"/>
      <c r="N345" s="70"/>
      <c r="O345" s="71" t="s">
        <v>58</v>
      </c>
      <c r="P345" s="71" t="s">
        <v>7</v>
      </c>
      <c r="Q345" s="71" t="s">
        <v>6</v>
      </c>
      <c r="R345" s="71" t="s">
        <v>59</v>
      </c>
      <c r="S345" s="72"/>
      <c r="T345" s="71" t="s">
        <v>58</v>
      </c>
      <c r="U345" s="71" t="s">
        <v>60</v>
      </c>
      <c r="V345" s="71" t="s">
        <v>23</v>
      </c>
      <c r="W345" s="71" t="s">
        <v>22</v>
      </c>
      <c r="X345" s="71" t="s">
        <v>24</v>
      </c>
      <c r="Y345" s="71" t="s">
        <v>64</v>
      </c>
      <c r="Z345" s="73"/>
      <c r="AA345" s="33"/>
    </row>
    <row r="346" spans="1:27" s="29" customFormat="1" ht="21" customHeight="1" x14ac:dyDescent="0.2">
      <c r="A346" s="30"/>
      <c r="B346" s="31"/>
      <c r="C346" s="31"/>
      <c r="D346" s="36"/>
      <c r="E346" s="36"/>
      <c r="F346" s="36"/>
      <c r="G346" s="36"/>
      <c r="H346" s="36"/>
      <c r="I346" s="31"/>
      <c r="J346" s="37" t="s">
        <v>1</v>
      </c>
      <c r="K346" s="38">
        <f>25000+2000</f>
        <v>27000</v>
      </c>
      <c r="L346" s="39"/>
      <c r="M346" s="31"/>
      <c r="N346" s="74"/>
      <c r="O346" s="75" t="s">
        <v>50</v>
      </c>
      <c r="P346" s="75">
        <v>17</v>
      </c>
      <c r="Q346" s="75">
        <v>14</v>
      </c>
      <c r="R346" s="242">
        <f>20-Q346+5</f>
        <v>11</v>
      </c>
      <c r="S346" s="76"/>
      <c r="T346" s="75" t="s">
        <v>50</v>
      </c>
      <c r="U346" s="77">
        <v>15000</v>
      </c>
      <c r="V346" s="77"/>
      <c r="W346" s="77">
        <f>V346+U346</f>
        <v>15000</v>
      </c>
      <c r="X346" s="77">
        <v>5000</v>
      </c>
      <c r="Y346" s="77">
        <f>W346-X346</f>
        <v>10000</v>
      </c>
      <c r="Z346" s="73"/>
      <c r="AA346" s="31"/>
    </row>
    <row r="347" spans="1:27" s="29" customFormat="1" ht="21" customHeight="1" x14ac:dyDescent="0.2">
      <c r="A347" s="30"/>
      <c r="B347" s="31" t="s">
        <v>0</v>
      </c>
      <c r="C347" s="41" t="s">
        <v>93</v>
      </c>
      <c r="D347" s="31"/>
      <c r="E347" s="31"/>
      <c r="F347" s="31"/>
      <c r="G347" s="31"/>
      <c r="H347" s="42"/>
      <c r="I347" s="36"/>
      <c r="J347" s="31"/>
      <c r="K347" s="31"/>
      <c r="L347" s="43"/>
      <c r="M347" s="28"/>
      <c r="N347" s="78"/>
      <c r="O347" s="75" t="s">
        <v>76</v>
      </c>
      <c r="P347" s="75">
        <v>28</v>
      </c>
      <c r="Q347" s="75">
        <v>0</v>
      </c>
      <c r="R347" s="75">
        <f t="shared" ref="R347:R354" si="71">IF(Q347="","",R346-Q347)</f>
        <v>11</v>
      </c>
      <c r="S347" s="79"/>
      <c r="T347" s="75" t="s">
        <v>76</v>
      </c>
      <c r="U347" s="123">
        <f>Y346</f>
        <v>10000</v>
      </c>
      <c r="V347" s="77"/>
      <c r="W347" s="123">
        <f>IF(U347="","",U347+V347)</f>
        <v>10000</v>
      </c>
      <c r="X347" s="77">
        <v>5000</v>
      </c>
      <c r="Y347" s="123">
        <f>IF(W347="","",W347-X347)</f>
        <v>5000</v>
      </c>
      <c r="Z347" s="80"/>
      <c r="AA347" s="28"/>
    </row>
    <row r="348" spans="1:27" s="29" customFormat="1" ht="21" customHeight="1" x14ac:dyDescent="0.2">
      <c r="A348" s="30"/>
      <c r="B348" s="45" t="s">
        <v>46</v>
      </c>
      <c r="C348" s="46"/>
      <c r="D348" s="31"/>
      <c r="E348" s="31"/>
      <c r="F348" s="432" t="s">
        <v>48</v>
      </c>
      <c r="G348" s="432"/>
      <c r="H348" s="31"/>
      <c r="I348" s="432" t="s">
        <v>49</v>
      </c>
      <c r="J348" s="432"/>
      <c r="K348" s="432"/>
      <c r="L348" s="47"/>
      <c r="M348" s="31"/>
      <c r="N348" s="74"/>
      <c r="O348" s="75" t="s">
        <v>51</v>
      </c>
      <c r="P348" s="75">
        <v>31</v>
      </c>
      <c r="Q348" s="75">
        <v>0</v>
      </c>
      <c r="R348" s="75">
        <f t="shared" si="71"/>
        <v>11</v>
      </c>
      <c r="S348" s="79"/>
      <c r="T348" s="75" t="s">
        <v>51</v>
      </c>
      <c r="U348" s="123">
        <f>Y347</f>
        <v>5000</v>
      </c>
      <c r="V348" s="77"/>
      <c r="W348" s="123">
        <f t="shared" ref="W348:W357" si="72">IF(U348="","",U348+V348)</f>
        <v>5000</v>
      </c>
      <c r="X348" s="77">
        <v>5000</v>
      </c>
      <c r="Y348" s="123">
        <f t="shared" ref="Y348:Y357" si="73">IF(W348="","",W348-X348)</f>
        <v>0</v>
      </c>
      <c r="Z348" s="80"/>
      <c r="AA348" s="31"/>
    </row>
    <row r="349" spans="1:27" s="29" customFormat="1" ht="21" customHeight="1" x14ac:dyDescent="0.2">
      <c r="A349" s="30"/>
      <c r="B349" s="31"/>
      <c r="C349" s="31"/>
      <c r="D349" s="31"/>
      <c r="E349" s="31"/>
      <c r="F349" s="31"/>
      <c r="G349" s="31"/>
      <c r="H349" s="48"/>
      <c r="L349" s="35"/>
      <c r="M349" s="31"/>
      <c r="N349" s="74"/>
      <c r="O349" s="75" t="s">
        <v>52</v>
      </c>
      <c r="P349" s="75"/>
      <c r="Q349" s="75"/>
      <c r="R349" s="75" t="str">
        <f t="shared" si="71"/>
        <v/>
      </c>
      <c r="S349" s="79"/>
      <c r="T349" s="75" t="s">
        <v>52</v>
      </c>
      <c r="U349" s="123"/>
      <c r="V349" s="77"/>
      <c r="W349" s="123" t="str">
        <f t="shared" si="72"/>
        <v/>
      </c>
      <c r="X349" s="77"/>
      <c r="Y349" s="123" t="str">
        <f t="shared" si="73"/>
        <v/>
      </c>
      <c r="Z349" s="80"/>
      <c r="AA349" s="31"/>
    </row>
    <row r="350" spans="1:27" s="29" customFormat="1" ht="21" customHeight="1" x14ac:dyDescent="0.2">
      <c r="A350" s="30"/>
      <c r="B350" s="433" t="s">
        <v>47</v>
      </c>
      <c r="C350" s="434"/>
      <c r="D350" s="31"/>
      <c r="E350" s="31"/>
      <c r="F350" s="49" t="s">
        <v>69</v>
      </c>
      <c r="G350" s="44">
        <f>IF($J$1="January",U346,IF($J$1="February",U347,IF($J$1="March",U348,IF($J$1="April",U349,IF($J$1="May",U350,IF($J$1="June",U351,IF($J$1="July",U352,IF($J$1="August",U353,IF($J$1="August",U353,IF($J$1="September",U354,IF($J$1="October",U355,IF($J$1="November",U356,IF($J$1="December",U357)))))))))))))</f>
        <v>5000</v>
      </c>
      <c r="H350" s="48"/>
      <c r="I350" s="50">
        <f>IF(C354&gt;0,$K$2,C352)</f>
        <v>31</v>
      </c>
      <c r="J350" s="51" t="s">
        <v>66</v>
      </c>
      <c r="K350" s="52">
        <f>K346/$K$2*I350</f>
        <v>27000</v>
      </c>
      <c r="L350" s="53"/>
      <c r="M350" s="31"/>
      <c r="N350" s="74"/>
      <c r="O350" s="75" t="s">
        <v>53</v>
      </c>
      <c r="P350" s="75"/>
      <c r="Q350" s="75"/>
      <c r="R350" s="75" t="str">
        <f t="shared" si="71"/>
        <v/>
      </c>
      <c r="S350" s="79"/>
      <c r="T350" s="75" t="s">
        <v>53</v>
      </c>
      <c r="U350" s="123"/>
      <c r="V350" s="77"/>
      <c r="W350" s="123" t="str">
        <f t="shared" si="72"/>
        <v/>
      </c>
      <c r="X350" s="77"/>
      <c r="Y350" s="123" t="str">
        <f t="shared" si="73"/>
        <v/>
      </c>
      <c r="Z350" s="80"/>
      <c r="AA350" s="31"/>
    </row>
    <row r="351" spans="1:27" s="29" customFormat="1" ht="21" customHeight="1" x14ac:dyDescent="0.2">
      <c r="A351" s="30"/>
      <c r="B351" s="40"/>
      <c r="C351" s="40"/>
      <c r="D351" s="31"/>
      <c r="E351" s="31"/>
      <c r="F351" s="49" t="s">
        <v>23</v>
      </c>
      <c r="G351" s="44">
        <f>IF($J$1="January",V346,IF($J$1="February",V347,IF($J$1="March",V348,IF($J$1="April",V349,IF($J$1="May",V350,IF($J$1="June",V351,IF($J$1="July",V352,IF($J$1="August",V353,IF($J$1="August",V353,IF($J$1="September",V354,IF($J$1="October",V355,IF($J$1="November",V356,IF($J$1="December",V357)))))))))))))</f>
        <v>0</v>
      </c>
      <c r="H351" s="48"/>
      <c r="I351" s="93">
        <v>81</v>
      </c>
      <c r="J351" s="51" t="s">
        <v>67</v>
      </c>
      <c r="K351" s="54">
        <f>K346/$K$2/8*I351</f>
        <v>8818.5483870967746</v>
      </c>
      <c r="L351" s="55"/>
      <c r="M351" s="31"/>
      <c r="N351" s="74"/>
      <c r="O351" s="75" t="s">
        <v>54</v>
      </c>
      <c r="P351" s="75"/>
      <c r="Q351" s="75"/>
      <c r="R351" s="75" t="str">
        <f t="shared" si="71"/>
        <v/>
      </c>
      <c r="S351" s="79"/>
      <c r="T351" s="75" t="s">
        <v>54</v>
      </c>
      <c r="U351" s="123"/>
      <c r="V351" s="77"/>
      <c r="W351" s="123" t="str">
        <f t="shared" si="72"/>
        <v/>
      </c>
      <c r="X351" s="77"/>
      <c r="Y351" s="123" t="str">
        <f t="shared" si="73"/>
        <v/>
      </c>
      <c r="Z351" s="80"/>
      <c r="AA351" s="31"/>
    </row>
    <row r="352" spans="1:27" s="29" customFormat="1" ht="21" customHeight="1" x14ac:dyDescent="0.2">
      <c r="A352" s="30"/>
      <c r="B352" s="49" t="s">
        <v>7</v>
      </c>
      <c r="C352" s="40">
        <f>IF($J$1="January",P346,IF($J$1="February",P347,IF($J$1="March",P348,IF($J$1="April",P349,IF($J$1="May",P350,IF($J$1="June",P351,IF($J$1="July",P352,IF($J$1="August",P353,IF($J$1="August",P353,IF($J$1="September",P354,IF($J$1="October",P355,IF($J$1="November",P356,IF($J$1="December",P357)))))))))))))</f>
        <v>31</v>
      </c>
      <c r="D352" s="31"/>
      <c r="E352" s="31"/>
      <c r="F352" s="49" t="s">
        <v>70</v>
      </c>
      <c r="G352" s="44">
        <f>IF($J$1="January",W346,IF($J$1="February",W347,IF($J$1="March",W348,IF($J$1="April",W349,IF($J$1="May",W350,IF($J$1="June",W351,IF($J$1="July",W352,IF($J$1="August",W353,IF($J$1="August",W353,IF($J$1="September",W354,IF($J$1="October",W355,IF($J$1="November",W356,IF($J$1="December",W357)))))))))))))</f>
        <v>5000</v>
      </c>
      <c r="H352" s="48"/>
      <c r="I352" s="444" t="s">
        <v>74</v>
      </c>
      <c r="J352" s="445"/>
      <c r="K352" s="54">
        <f>K350+K351</f>
        <v>35818.548387096773</v>
      </c>
      <c r="L352" s="55"/>
      <c r="M352" s="31"/>
      <c r="N352" s="74"/>
      <c r="O352" s="75" t="s">
        <v>55</v>
      </c>
      <c r="P352" s="75"/>
      <c r="Q352" s="75"/>
      <c r="R352" s="75" t="str">
        <f t="shared" si="71"/>
        <v/>
      </c>
      <c r="S352" s="79"/>
      <c r="T352" s="75" t="s">
        <v>55</v>
      </c>
      <c r="U352" s="123"/>
      <c r="V352" s="77"/>
      <c r="W352" s="123" t="str">
        <f t="shared" si="72"/>
        <v/>
      </c>
      <c r="X352" s="77"/>
      <c r="Y352" s="123" t="str">
        <f t="shared" si="73"/>
        <v/>
      </c>
      <c r="Z352" s="80"/>
      <c r="AA352" s="31"/>
    </row>
    <row r="353" spans="1:27" s="29" customFormat="1" ht="21" customHeight="1" x14ac:dyDescent="0.2">
      <c r="A353" s="30"/>
      <c r="B353" s="49" t="s">
        <v>6</v>
      </c>
      <c r="C353" s="40">
        <f>IF($J$1="January",Q346,IF($J$1="February",Q347,IF($J$1="March",Q348,IF($J$1="April",Q349,IF($J$1="May",Q350,IF($J$1="June",Q351,IF($J$1="July",Q352,IF($J$1="August",Q353,IF($J$1="August",Q353,IF($J$1="September",Q354,IF($J$1="October",Q355,IF($J$1="November",Q356,IF($J$1="December",Q357)))))))))))))</f>
        <v>0</v>
      </c>
      <c r="D353" s="31"/>
      <c r="E353" s="31"/>
      <c r="F353" s="49" t="s">
        <v>24</v>
      </c>
      <c r="G353" s="44">
        <f>IF($J$1="January",X346,IF($J$1="February",X347,IF($J$1="March",X348,IF($J$1="April",X349,IF($J$1="May",X350,IF($J$1="June",X351,IF($J$1="July",X352,IF($J$1="August",X353,IF($J$1="August",X353,IF($J$1="September",X354,IF($J$1="October",X355,IF($J$1="November",X356,IF($J$1="December",X357)))))))))))))</f>
        <v>5000</v>
      </c>
      <c r="H353" s="48"/>
      <c r="I353" s="444" t="s">
        <v>75</v>
      </c>
      <c r="J353" s="445"/>
      <c r="K353" s="44">
        <f>G353</f>
        <v>5000</v>
      </c>
      <c r="L353" s="56"/>
      <c r="M353" s="31"/>
      <c r="N353" s="74"/>
      <c r="O353" s="75" t="s">
        <v>56</v>
      </c>
      <c r="P353" s="75"/>
      <c r="Q353" s="75"/>
      <c r="R353" s="75" t="str">
        <f t="shared" si="71"/>
        <v/>
      </c>
      <c r="S353" s="79"/>
      <c r="T353" s="75" t="s">
        <v>56</v>
      </c>
      <c r="U353" s="123"/>
      <c r="V353" s="77"/>
      <c r="W353" s="123" t="str">
        <f t="shared" si="72"/>
        <v/>
      </c>
      <c r="X353" s="77"/>
      <c r="Y353" s="123" t="str">
        <f t="shared" si="73"/>
        <v/>
      </c>
      <c r="Z353" s="80"/>
      <c r="AA353" s="31"/>
    </row>
    <row r="354" spans="1:27" s="29" customFormat="1" ht="21" customHeight="1" x14ac:dyDescent="0.2">
      <c r="A354" s="30"/>
      <c r="B354" s="57" t="s">
        <v>73</v>
      </c>
      <c r="C354" s="40">
        <f>IF($J$1="January",R346,IF($J$1="February",R347,IF($J$1="March",R348,IF($J$1="April",R349,IF($J$1="May",R350,IF($J$1="June",R351,IF($J$1="July",R352,IF($J$1="August",R353,IF($J$1="August",R353,IF($J$1="September",R354,IF($J$1="October",R355,IF($J$1="November",R356,IF($J$1="December",R357)))))))))))))</f>
        <v>11</v>
      </c>
      <c r="D354" s="31"/>
      <c r="E354" s="31"/>
      <c r="F354" s="49" t="s">
        <v>72</v>
      </c>
      <c r="G354" s="44">
        <f>IF($J$1="January",Y346,IF($J$1="February",Y347,IF($J$1="March",Y348,IF($J$1="April",Y349,IF($J$1="May",Y350,IF($J$1="June",Y351,IF($J$1="July",Y352,IF($J$1="August",Y353,IF($J$1="August",Y353,IF($J$1="September",Y354,IF($J$1="October",Y355,IF($J$1="November",Y356,IF($J$1="December",Y357)))))))))))))</f>
        <v>0</v>
      </c>
      <c r="H354" s="31"/>
      <c r="I354" s="435" t="s">
        <v>68</v>
      </c>
      <c r="J354" s="436"/>
      <c r="K354" s="58">
        <f>K352-K353</f>
        <v>30818.548387096773</v>
      </c>
      <c r="L354" s="59"/>
      <c r="M354" s="31"/>
      <c r="N354" s="74"/>
      <c r="O354" s="75" t="s">
        <v>61</v>
      </c>
      <c r="P354" s="75"/>
      <c r="Q354" s="75"/>
      <c r="R354" s="75" t="str">
        <f t="shared" si="71"/>
        <v/>
      </c>
      <c r="S354" s="79"/>
      <c r="T354" s="75" t="s">
        <v>61</v>
      </c>
      <c r="U354" s="123"/>
      <c r="V354" s="77"/>
      <c r="W354" s="123" t="str">
        <f t="shared" si="72"/>
        <v/>
      </c>
      <c r="X354" s="77"/>
      <c r="Y354" s="123" t="str">
        <f t="shared" si="73"/>
        <v/>
      </c>
      <c r="Z354" s="80"/>
      <c r="AA354" s="31"/>
    </row>
    <row r="355" spans="1:27" s="29" customFormat="1" ht="21" customHeight="1" x14ac:dyDescent="0.2">
      <c r="A355" s="30"/>
      <c r="B355" s="31"/>
      <c r="C355" s="31"/>
      <c r="D355" s="31"/>
      <c r="E355" s="31"/>
      <c r="F355" s="31"/>
      <c r="G355" s="31"/>
      <c r="H355" s="31"/>
      <c r="I355" s="31"/>
      <c r="J355" s="31"/>
      <c r="K355" s="128"/>
      <c r="L355" s="47"/>
      <c r="M355" s="31"/>
      <c r="N355" s="74"/>
      <c r="O355" s="75" t="s">
        <v>57</v>
      </c>
      <c r="P355" s="75"/>
      <c r="Q355" s="75"/>
      <c r="R355" s="75"/>
      <c r="S355" s="79"/>
      <c r="T355" s="75" t="s">
        <v>57</v>
      </c>
      <c r="U355" s="123"/>
      <c r="V355" s="77"/>
      <c r="W355" s="123" t="str">
        <f t="shared" si="72"/>
        <v/>
      </c>
      <c r="X355" s="77"/>
      <c r="Y355" s="123" t="str">
        <f t="shared" si="73"/>
        <v/>
      </c>
      <c r="Z355" s="80"/>
      <c r="AA355" s="31"/>
    </row>
    <row r="356" spans="1:27" s="29" customFormat="1" ht="21" customHeight="1" x14ac:dyDescent="0.2">
      <c r="A356" s="30"/>
      <c r="B356" s="446" t="s">
        <v>101</v>
      </c>
      <c r="C356" s="446"/>
      <c r="D356" s="446"/>
      <c r="E356" s="446"/>
      <c r="F356" s="446"/>
      <c r="G356" s="446"/>
      <c r="H356" s="446"/>
      <c r="I356" s="446"/>
      <c r="J356" s="446"/>
      <c r="K356" s="446"/>
      <c r="L356" s="47"/>
      <c r="M356" s="31"/>
      <c r="N356" s="74"/>
      <c r="O356" s="75" t="s">
        <v>62</v>
      </c>
      <c r="P356" s="75"/>
      <c r="Q356" s="75"/>
      <c r="R356" s="75"/>
      <c r="S356" s="79"/>
      <c r="T356" s="75" t="s">
        <v>62</v>
      </c>
      <c r="U356" s="123"/>
      <c r="V356" s="77"/>
      <c r="W356" s="123" t="str">
        <f t="shared" si="72"/>
        <v/>
      </c>
      <c r="X356" s="77"/>
      <c r="Y356" s="123" t="str">
        <f t="shared" si="73"/>
        <v/>
      </c>
      <c r="Z356" s="80"/>
      <c r="AA356" s="31"/>
    </row>
    <row r="357" spans="1:27" s="29" customFormat="1" ht="21" customHeight="1" x14ac:dyDescent="0.2">
      <c r="A357" s="30"/>
      <c r="B357" s="446"/>
      <c r="C357" s="446"/>
      <c r="D357" s="446"/>
      <c r="E357" s="446"/>
      <c r="F357" s="446"/>
      <c r="G357" s="446"/>
      <c r="H357" s="446"/>
      <c r="I357" s="446"/>
      <c r="J357" s="446"/>
      <c r="K357" s="446"/>
      <c r="L357" s="47"/>
      <c r="M357" s="31"/>
      <c r="N357" s="74"/>
      <c r="O357" s="75" t="s">
        <v>63</v>
      </c>
      <c r="P357" s="75"/>
      <c r="Q357" s="75"/>
      <c r="R357" s="75" t="str">
        <f t="shared" ref="R357" si="74">IF(Q357="","",R356-Q357)</f>
        <v/>
      </c>
      <c r="S357" s="79"/>
      <c r="T357" s="75" t="s">
        <v>63</v>
      </c>
      <c r="U357" s="123"/>
      <c r="V357" s="77"/>
      <c r="W357" s="123" t="str">
        <f t="shared" si="72"/>
        <v/>
      </c>
      <c r="X357" s="77"/>
      <c r="Y357" s="123" t="str">
        <f t="shared" si="73"/>
        <v/>
      </c>
      <c r="Z357" s="80"/>
      <c r="AA357" s="31"/>
    </row>
    <row r="358" spans="1:27" s="29" customFormat="1" ht="21" customHeight="1" thickBot="1" x14ac:dyDescent="0.25">
      <c r="A358" s="60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2"/>
      <c r="N358" s="81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3"/>
    </row>
    <row r="359" spans="1:27" s="29" customFormat="1" ht="21" customHeight="1" thickBot="1" x14ac:dyDescent="0.25"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7" s="29" customFormat="1" ht="21" customHeight="1" x14ac:dyDescent="0.2">
      <c r="A360" s="450" t="s">
        <v>45</v>
      </c>
      <c r="B360" s="451"/>
      <c r="C360" s="451"/>
      <c r="D360" s="451"/>
      <c r="E360" s="451"/>
      <c r="F360" s="451"/>
      <c r="G360" s="451"/>
      <c r="H360" s="451"/>
      <c r="I360" s="451"/>
      <c r="J360" s="451"/>
      <c r="K360" s="451"/>
      <c r="L360" s="452"/>
      <c r="M360" s="28"/>
      <c r="N360" s="67"/>
      <c r="O360" s="440" t="s">
        <v>47</v>
      </c>
      <c r="P360" s="441"/>
      <c r="Q360" s="441"/>
      <c r="R360" s="442"/>
      <c r="S360" s="68"/>
      <c r="T360" s="440" t="s">
        <v>48</v>
      </c>
      <c r="U360" s="441"/>
      <c r="V360" s="441"/>
      <c r="W360" s="441"/>
      <c r="X360" s="441"/>
      <c r="Y360" s="442"/>
      <c r="Z360" s="69"/>
      <c r="AA360" s="28"/>
    </row>
    <row r="361" spans="1:27" s="29" customFormat="1" ht="21" customHeight="1" x14ac:dyDescent="0.2">
      <c r="A361" s="30"/>
      <c r="B361" s="31"/>
      <c r="C361" s="443" t="s">
        <v>99</v>
      </c>
      <c r="D361" s="443"/>
      <c r="E361" s="443"/>
      <c r="F361" s="443"/>
      <c r="G361" s="32" t="str">
        <f>$J$1</f>
        <v>March</v>
      </c>
      <c r="H361" s="431">
        <f>$K$1</f>
        <v>2021</v>
      </c>
      <c r="I361" s="431"/>
      <c r="J361" s="31"/>
      <c r="K361" s="33"/>
      <c r="L361" s="34"/>
      <c r="M361" s="33"/>
      <c r="N361" s="70"/>
      <c r="O361" s="71" t="s">
        <v>58</v>
      </c>
      <c r="P361" s="71" t="s">
        <v>7</v>
      </c>
      <c r="Q361" s="71" t="s">
        <v>6</v>
      </c>
      <c r="R361" s="71" t="s">
        <v>59</v>
      </c>
      <c r="S361" s="72"/>
      <c r="T361" s="71" t="s">
        <v>58</v>
      </c>
      <c r="U361" s="71" t="s">
        <v>60</v>
      </c>
      <c r="V361" s="71" t="s">
        <v>23</v>
      </c>
      <c r="W361" s="71" t="s">
        <v>22</v>
      </c>
      <c r="X361" s="71" t="s">
        <v>24</v>
      </c>
      <c r="Y361" s="71" t="s">
        <v>64</v>
      </c>
      <c r="Z361" s="73"/>
      <c r="AA361" s="33"/>
    </row>
    <row r="362" spans="1:27" s="29" customFormat="1" ht="21" customHeight="1" x14ac:dyDescent="0.2">
      <c r="A362" s="30"/>
      <c r="B362" s="31"/>
      <c r="C362" s="31"/>
      <c r="D362" s="36"/>
      <c r="E362" s="36"/>
      <c r="F362" s="36"/>
      <c r="G362" s="36"/>
      <c r="H362" s="36"/>
      <c r="I362" s="31"/>
      <c r="J362" s="37" t="s">
        <v>1</v>
      </c>
      <c r="K362" s="38">
        <v>48000</v>
      </c>
      <c r="L362" s="39"/>
      <c r="M362" s="31"/>
      <c r="N362" s="74"/>
      <c r="O362" s="75" t="s">
        <v>50</v>
      </c>
      <c r="P362" s="75">
        <v>31</v>
      </c>
      <c r="Q362" s="75">
        <v>0</v>
      </c>
      <c r="R362" s="75">
        <f>15-Q362+32</f>
        <v>47</v>
      </c>
      <c r="S362" s="76"/>
      <c r="T362" s="75" t="s">
        <v>50</v>
      </c>
      <c r="U362" s="77">
        <v>228200</v>
      </c>
      <c r="V362" s="77"/>
      <c r="W362" s="77">
        <f>V362+U362</f>
        <v>228200</v>
      </c>
      <c r="X362" s="77">
        <v>5000</v>
      </c>
      <c r="Y362" s="77">
        <f>W362-X362</f>
        <v>223200</v>
      </c>
      <c r="Z362" s="73"/>
      <c r="AA362" s="31"/>
    </row>
    <row r="363" spans="1:27" s="29" customFormat="1" ht="21" customHeight="1" x14ac:dyDescent="0.2">
      <c r="A363" s="30"/>
      <c r="B363" s="31" t="s">
        <v>0</v>
      </c>
      <c r="C363" s="41" t="s">
        <v>83</v>
      </c>
      <c r="D363" s="31"/>
      <c r="E363" s="31"/>
      <c r="F363" s="31"/>
      <c r="G363" s="31"/>
      <c r="H363" s="42"/>
      <c r="I363" s="36"/>
      <c r="J363" s="31"/>
      <c r="K363" s="31"/>
      <c r="L363" s="43"/>
      <c r="M363" s="28"/>
      <c r="N363" s="78"/>
      <c r="O363" s="75" t="s">
        <v>76</v>
      </c>
      <c r="P363" s="75">
        <v>26</v>
      </c>
      <c r="Q363" s="75">
        <v>2</v>
      </c>
      <c r="R363" s="75">
        <f t="shared" ref="R363:R370" si="75">IF(Q363="","",R362-Q363)</f>
        <v>45</v>
      </c>
      <c r="S363" s="79"/>
      <c r="T363" s="75" t="s">
        <v>76</v>
      </c>
      <c r="U363" s="123">
        <f>Y362</f>
        <v>223200</v>
      </c>
      <c r="V363" s="77"/>
      <c r="W363" s="123">
        <f>IF(U363="","",U363+V363)</f>
        <v>223200</v>
      </c>
      <c r="X363" s="77">
        <v>5000</v>
      </c>
      <c r="Y363" s="123">
        <f>IF(W363="","",W363-X363)</f>
        <v>218200</v>
      </c>
      <c r="Z363" s="80"/>
      <c r="AA363" s="28"/>
    </row>
    <row r="364" spans="1:27" s="29" customFormat="1" ht="21" customHeight="1" x14ac:dyDescent="0.2">
      <c r="A364" s="30"/>
      <c r="B364" s="45" t="s">
        <v>46</v>
      </c>
      <c r="C364" s="46"/>
      <c r="D364" s="31"/>
      <c r="E364" s="31"/>
      <c r="F364" s="432" t="s">
        <v>48</v>
      </c>
      <c r="G364" s="432"/>
      <c r="H364" s="31"/>
      <c r="I364" s="432" t="s">
        <v>49</v>
      </c>
      <c r="J364" s="432"/>
      <c r="K364" s="432"/>
      <c r="L364" s="47"/>
      <c r="M364" s="31"/>
      <c r="N364" s="74"/>
      <c r="O364" s="75" t="s">
        <v>51</v>
      </c>
      <c r="P364" s="75">
        <v>30</v>
      </c>
      <c r="Q364" s="75">
        <v>1</v>
      </c>
      <c r="R364" s="75">
        <f t="shared" si="75"/>
        <v>44</v>
      </c>
      <c r="S364" s="79"/>
      <c r="T364" s="75" t="s">
        <v>51</v>
      </c>
      <c r="U364" s="123">
        <f>IF($J$1="February","",Y363)</f>
        <v>218200</v>
      </c>
      <c r="V364" s="77"/>
      <c r="W364" s="123">
        <f t="shared" ref="W364:W373" si="76">IF(U364="","",U364+V364)</f>
        <v>218200</v>
      </c>
      <c r="X364" s="77">
        <v>5000</v>
      </c>
      <c r="Y364" s="123">
        <f t="shared" ref="Y364:Y373" si="77">IF(W364="","",W364-X364)</f>
        <v>213200</v>
      </c>
      <c r="Z364" s="80"/>
      <c r="AA364" s="31"/>
    </row>
    <row r="365" spans="1:27" s="29" customFormat="1" ht="21" customHeight="1" x14ac:dyDescent="0.2">
      <c r="A365" s="30"/>
      <c r="B365" s="31"/>
      <c r="C365" s="31"/>
      <c r="D365" s="31"/>
      <c r="E365" s="31"/>
      <c r="F365" s="31"/>
      <c r="G365" s="31"/>
      <c r="H365" s="48"/>
      <c r="L365" s="35"/>
      <c r="M365" s="31"/>
      <c r="N365" s="74"/>
      <c r="O365" s="75" t="s">
        <v>52</v>
      </c>
      <c r="P365" s="75"/>
      <c r="Q365" s="75"/>
      <c r="R365" s="75" t="str">
        <f t="shared" si="75"/>
        <v/>
      </c>
      <c r="S365" s="79"/>
      <c r="T365" s="75" t="s">
        <v>52</v>
      </c>
      <c r="U365" s="123" t="str">
        <f>IF($J$1="March","",Y364)</f>
        <v/>
      </c>
      <c r="V365" s="77"/>
      <c r="W365" s="123" t="str">
        <f t="shared" si="76"/>
        <v/>
      </c>
      <c r="X365" s="77"/>
      <c r="Y365" s="123" t="str">
        <f t="shared" si="77"/>
        <v/>
      </c>
      <c r="Z365" s="80"/>
      <c r="AA365" s="31"/>
    </row>
    <row r="366" spans="1:27" s="29" customFormat="1" ht="21" customHeight="1" x14ac:dyDescent="0.2">
      <c r="A366" s="30"/>
      <c r="B366" s="433" t="s">
        <v>47</v>
      </c>
      <c r="C366" s="434"/>
      <c r="D366" s="31"/>
      <c r="E366" s="31"/>
      <c r="F366" s="49" t="s">
        <v>69</v>
      </c>
      <c r="G366" s="131">
        <f>IF($J$1="January",U362,IF($J$1="February",U363,IF($J$1="March",U364,IF($J$1="April",U365,IF($J$1="May",U366,IF($J$1="June",U367,IF($J$1="July",U368,IF($J$1="August",U369,IF($J$1="August",U369,IF($J$1="September",U370,IF($J$1="October",U371,IF($J$1="November",U372,IF($J$1="December",U373)))))))))))))</f>
        <v>218200</v>
      </c>
      <c r="H366" s="48"/>
      <c r="I366" s="50">
        <f>IF(C370&gt;=C369,$K$2,C368+C370)</f>
        <v>31</v>
      </c>
      <c r="J366" s="51" t="s">
        <v>66</v>
      </c>
      <c r="K366" s="52">
        <f>K362/$K$2*I366</f>
        <v>48000</v>
      </c>
      <c r="L366" s="53"/>
      <c r="M366" s="31"/>
      <c r="N366" s="74"/>
      <c r="O366" s="75" t="s">
        <v>53</v>
      </c>
      <c r="P366" s="75"/>
      <c r="Q366" s="75"/>
      <c r="R366" s="75" t="str">
        <f t="shared" si="75"/>
        <v/>
      </c>
      <c r="S366" s="79"/>
      <c r="T366" s="75" t="s">
        <v>53</v>
      </c>
      <c r="U366" s="123" t="str">
        <f>IF($J$1="April","",Y365)</f>
        <v/>
      </c>
      <c r="V366" s="77"/>
      <c r="W366" s="123" t="str">
        <f t="shared" si="76"/>
        <v/>
      </c>
      <c r="X366" s="77"/>
      <c r="Y366" s="123" t="str">
        <f t="shared" si="77"/>
        <v/>
      </c>
      <c r="Z366" s="80"/>
      <c r="AA366" s="31"/>
    </row>
    <row r="367" spans="1:27" s="29" customFormat="1" ht="21" customHeight="1" x14ac:dyDescent="0.2">
      <c r="A367" s="30"/>
      <c r="B367" s="40"/>
      <c r="C367" s="40"/>
      <c r="D367" s="31"/>
      <c r="E367" s="31"/>
      <c r="F367" s="49" t="s">
        <v>23</v>
      </c>
      <c r="G367" s="131">
        <f>IF($J$1="January",V362,IF($J$1="February",V363,IF($J$1="March",V364,IF($J$1="April",V365,IF($J$1="May",V366,IF($J$1="June",V367,IF($J$1="July",V368,IF($J$1="August",V369,IF($J$1="August",V369,IF($J$1="September",V370,IF($J$1="October",V371,IF($J$1="November",V372,IF($J$1="December",V373)))))))))))))</f>
        <v>0</v>
      </c>
      <c r="H367" s="48"/>
      <c r="I367" s="50">
        <v>39</v>
      </c>
      <c r="J367" s="51" t="s">
        <v>67</v>
      </c>
      <c r="K367" s="54">
        <f>K362/$K$2/8*I367</f>
        <v>7548.3870967741941</v>
      </c>
      <c r="L367" s="55"/>
      <c r="M367" s="31"/>
      <c r="N367" s="74"/>
      <c r="O367" s="75" t="s">
        <v>54</v>
      </c>
      <c r="P367" s="75"/>
      <c r="Q367" s="75"/>
      <c r="R367" s="75" t="str">
        <f t="shared" si="75"/>
        <v/>
      </c>
      <c r="S367" s="79"/>
      <c r="T367" s="75" t="s">
        <v>54</v>
      </c>
      <c r="U367" s="123" t="str">
        <f>Y366</f>
        <v/>
      </c>
      <c r="V367" s="77"/>
      <c r="W367" s="123" t="str">
        <f t="shared" si="76"/>
        <v/>
      </c>
      <c r="X367" s="77"/>
      <c r="Y367" s="123" t="str">
        <f t="shared" si="77"/>
        <v/>
      </c>
      <c r="Z367" s="80"/>
      <c r="AA367" s="31"/>
    </row>
    <row r="368" spans="1:27" s="29" customFormat="1" ht="21" customHeight="1" x14ac:dyDescent="0.2">
      <c r="A368" s="30"/>
      <c r="B368" s="49" t="s">
        <v>7</v>
      </c>
      <c r="C368" s="40">
        <f>IF($J$1="January",P362,IF($J$1="February",P363,IF($J$1="March",P364,IF($J$1="April",P365,IF($J$1="May",P366,IF($J$1="June",P367,IF($J$1="July",P368,IF($J$1="August",P369,IF($J$1="August",P369,IF($J$1="September",P370,IF($J$1="October",P371,IF($J$1="November",P372,IF($J$1="December",P373)))))))))))))</f>
        <v>30</v>
      </c>
      <c r="D368" s="31"/>
      <c r="E368" s="31"/>
      <c r="F368" s="49" t="s">
        <v>70</v>
      </c>
      <c r="G368" s="131">
        <f>IF($J$1="January",W362,IF($J$1="February",W363,IF($J$1="March",W364,IF($J$1="April",W365,IF($J$1="May",W366,IF($J$1="June",W367,IF($J$1="July",W368,IF($J$1="August",W369,IF($J$1="August",W369,IF($J$1="September",W370,IF($J$1="October",W371,IF($J$1="November",W372,IF($J$1="December",W373)))))))))))))</f>
        <v>218200</v>
      </c>
      <c r="H368" s="48"/>
      <c r="I368" s="444" t="s">
        <v>74</v>
      </c>
      <c r="J368" s="445"/>
      <c r="K368" s="54">
        <f>K366+K367</f>
        <v>55548.387096774197</v>
      </c>
      <c r="L368" s="55"/>
      <c r="M368" s="31"/>
      <c r="N368" s="74"/>
      <c r="O368" s="75" t="s">
        <v>55</v>
      </c>
      <c r="P368" s="75"/>
      <c r="Q368" s="75"/>
      <c r="R368" s="75" t="str">
        <f t="shared" si="75"/>
        <v/>
      </c>
      <c r="S368" s="79"/>
      <c r="T368" s="75" t="s">
        <v>55</v>
      </c>
      <c r="U368" s="123" t="str">
        <f>IF($J$1="June","",Y367)</f>
        <v/>
      </c>
      <c r="V368" s="77"/>
      <c r="W368" s="123" t="str">
        <f t="shared" si="76"/>
        <v/>
      </c>
      <c r="X368" s="77"/>
      <c r="Y368" s="123" t="str">
        <f t="shared" si="77"/>
        <v/>
      </c>
      <c r="Z368" s="80"/>
      <c r="AA368" s="31"/>
    </row>
    <row r="369" spans="1:27" s="29" customFormat="1" ht="21" customHeight="1" x14ac:dyDescent="0.2">
      <c r="A369" s="30"/>
      <c r="B369" s="49" t="s">
        <v>6</v>
      </c>
      <c r="C369" s="40">
        <f>IF($J$1="January",Q362,IF($J$1="February",Q363,IF($J$1="March",Q364,IF($J$1="April",Q365,IF($J$1="May",Q366,IF($J$1="June",Q367,IF($J$1="July",Q368,IF($J$1="August",Q369,IF($J$1="August",Q369,IF($J$1="September",Q370,IF($J$1="October",Q371,IF($J$1="November",Q372,IF($J$1="December",Q373)))))))))))))</f>
        <v>1</v>
      </c>
      <c r="D369" s="31"/>
      <c r="E369" s="31"/>
      <c r="F369" s="49" t="s">
        <v>24</v>
      </c>
      <c r="G369" s="131">
        <f>IF($J$1="January",X362,IF($J$1="February",X363,IF($J$1="March",X364,IF($J$1="April",X365,IF($J$1="May",X366,IF($J$1="June",X367,IF($J$1="July",X368,IF($J$1="August",X369,IF($J$1="August",X369,IF($J$1="September",X370,IF($J$1="October",X371,IF($J$1="November",X372,IF($J$1="December",X373)))))))))))))</f>
        <v>5000</v>
      </c>
      <c r="H369" s="48"/>
      <c r="I369" s="444" t="s">
        <v>75</v>
      </c>
      <c r="J369" s="445"/>
      <c r="K369" s="44">
        <f>G369</f>
        <v>5000</v>
      </c>
      <c r="L369" s="56"/>
      <c r="M369" s="31"/>
      <c r="N369" s="74"/>
      <c r="O369" s="75" t="s">
        <v>56</v>
      </c>
      <c r="P369" s="75"/>
      <c r="Q369" s="75"/>
      <c r="R369" s="75" t="str">
        <f t="shared" si="75"/>
        <v/>
      </c>
      <c r="S369" s="79"/>
      <c r="T369" s="75" t="s">
        <v>56</v>
      </c>
      <c r="U369" s="123" t="str">
        <f>IF($J$1="July","",Y368)</f>
        <v/>
      </c>
      <c r="V369" s="77"/>
      <c r="W369" s="123" t="str">
        <f t="shared" si="76"/>
        <v/>
      </c>
      <c r="X369" s="77"/>
      <c r="Y369" s="123" t="str">
        <f t="shared" si="77"/>
        <v/>
      </c>
      <c r="Z369" s="80"/>
      <c r="AA369" s="31"/>
    </row>
    <row r="370" spans="1:27" s="29" customFormat="1" ht="21" customHeight="1" x14ac:dyDescent="0.2">
      <c r="A370" s="30"/>
      <c r="B370" s="57" t="s">
        <v>73</v>
      </c>
      <c r="C370" s="40">
        <f>IF($J$1="January",R362,IF($J$1="February",R363,IF($J$1="March",R364,IF($J$1="April",R365,IF($J$1="May",R366,IF($J$1="June",R367,IF($J$1="July",R368,IF($J$1="August",R369,IF($J$1="August",R369,IF($J$1="September",R370,IF($J$1="October",R371,IF($J$1="November",R372,IF($J$1="December",R373)))))))))))))</f>
        <v>44</v>
      </c>
      <c r="D370" s="31"/>
      <c r="E370" s="31"/>
      <c r="F370" s="49" t="s">
        <v>72</v>
      </c>
      <c r="G370" s="131">
        <f>IF($J$1="January",Y362,IF($J$1="February",Y363,IF($J$1="March",Y364,IF($J$1="April",Y365,IF($J$1="May",Y366,IF($J$1="June",Y367,IF($J$1="July",Y368,IF($J$1="August",Y369,IF($J$1="August",Y369,IF($J$1="September",Y370,IF($J$1="October",Y371,IF($J$1="November",Y372,IF($J$1="December",Y373)))))))))))))</f>
        <v>213200</v>
      </c>
      <c r="H370" s="31"/>
      <c r="I370" s="435" t="s">
        <v>68</v>
      </c>
      <c r="J370" s="436"/>
      <c r="K370" s="58">
        <f>K368-K369</f>
        <v>50548.387096774197</v>
      </c>
      <c r="L370" s="59"/>
      <c r="M370" s="31"/>
      <c r="N370" s="74"/>
      <c r="O370" s="75" t="s">
        <v>61</v>
      </c>
      <c r="P370" s="75"/>
      <c r="Q370" s="75"/>
      <c r="R370" s="75" t="str">
        <f t="shared" si="75"/>
        <v/>
      </c>
      <c r="S370" s="79"/>
      <c r="T370" s="75" t="s">
        <v>61</v>
      </c>
      <c r="U370" s="123" t="str">
        <f>IF($J$1="August","",Y369)</f>
        <v/>
      </c>
      <c r="V370" s="77"/>
      <c r="W370" s="123" t="str">
        <f t="shared" si="76"/>
        <v/>
      </c>
      <c r="X370" s="77"/>
      <c r="Y370" s="123" t="str">
        <f t="shared" si="77"/>
        <v/>
      </c>
      <c r="Z370" s="80"/>
      <c r="AA370" s="31"/>
    </row>
    <row r="371" spans="1:27" s="29" customFormat="1" ht="21" customHeight="1" x14ac:dyDescent="0.2">
      <c r="A371" s="3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7"/>
      <c r="M371" s="31"/>
      <c r="N371" s="74"/>
      <c r="O371" s="75" t="s">
        <v>57</v>
      </c>
      <c r="P371" s="75"/>
      <c r="Q371" s="75"/>
      <c r="R371" s="75"/>
      <c r="S371" s="79"/>
      <c r="T371" s="75" t="s">
        <v>57</v>
      </c>
      <c r="U371" s="123" t="str">
        <f>IF($J$1="September","",Y370)</f>
        <v/>
      </c>
      <c r="V371" s="77"/>
      <c r="W371" s="123" t="str">
        <f t="shared" si="76"/>
        <v/>
      </c>
      <c r="X371" s="77"/>
      <c r="Y371" s="123" t="str">
        <f t="shared" si="77"/>
        <v/>
      </c>
      <c r="Z371" s="80"/>
      <c r="AA371" s="31"/>
    </row>
    <row r="372" spans="1:27" s="29" customFormat="1" ht="21" customHeight="1" x14ac:dyDescent="0.2">
      <c r="A372" s="30"/>
      <c r="B372" s="446" t="s">
        <v>101</v>
      </c>
      <c r="C372" s="446"/>
      <c r="D372" s="446"/>
      <c r="E372" s="446"/>
      <c r="F372" s="446"/>
      <c r="G372" s="446"/>
      <c r="H372" s="446"/>
      <c r="I372" s="446"/>
      <c r="J372" s="446"/>
      <c r="K372" s="446"/>
      <c r="L372" s="47"/>
      <c r="M372" s="31"/>
      <c r="N372" s="74"/>
      <c r="O372" s="75" t="s">
        <v>62</v>
      </c>
      <c r="P372" s="75"/>
      <c r="Q372" s="75"/>
      <c r="R372" s="75"/>
      <c r="S372" s="79"/>
      <c r="T372" s="75" t="s">
        <v>62</v>
      </c>
      <c r="U372" s="123" t="str">
        <f>IF($J$1="October","",Y371)</f>
        <v/>
      </c>
      <c r="V372" s="77"/>
      <c r="W372" s="123" t="str">
        <f t="shared" si="76"/>
        <v/>
      </c>
      <c r="X372" s="77"/>
      <c r="Y372" s="123" t="str">
        <f t="shared" si="77"/>
        <v/>
      </c>
      <c r="Z372" s="80"/>
      <c r="AA372" s="31"/>
    </row>
    <row r="373" spans="1:27" s="29" customFormat="1" ht="21" customHeight="1" x14ac:dyDescent="0.2">
      <c r="A373" s="30"/>
      <c r="B373" s="446"/>
      <c r="C373" s="446"/>
      <c r="D373" s="446"/>
      <c r="E373" s="446"/>
      <c r="F373" s="446"/>
      <c r="G373" s="446"/>
      <c r="H373" s="446"/>
      <c r="I373" s="446"/>
      <c r="J373" s="446"/>
      <c r="K373" s="446"/>
      <c r="L373" s="47"/>
      <c r="M373" s="31"/>
      <c r="N373" s="74"/>
      <c r="O373" s="75" t="s">
        <v>63</v>
      </c>
      <c r="P373" s="75"/>
      <c r="Q373" s="75"/>
      <c r="R373" s="75" t="str">
        <f t="shared" ref="R373" si="78">IF(Q373="","",R372-Q373)</f>
        <v/>
      </c>
      <c r="S373" s="79"/>
      <c r="T373" s="75" t="s">
        <v>63</v>
      </c>
      <c r="U373" s="123" t="str">
        <f>IF($J$1="November","",Y372)</f>
        <v/>
      </c>
      <c r="V373" s="77"/>
      <c r="W373" s="123" t="str">
        <f t="shared" si="76"/>
        <v/>
      </c>
      <c r="X373" s="77"/>
      <c r="Y373" s="123" t="str">
        <f t="shared" si="77"/>
        <v/>
      </c>
      <c r="Z373" s="80"/>
      <c r="AA373" s="31"/>
    </row>
    <row r="374" spans="1:27" s="29" customFormat="1" ht="21" customHeight="1" thickBot="1" x14ac:dyDescent="0.25">
      <c r="A374" s="60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2"/>
      <c r="N374" s="81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3"/>
    </row>
    <row r="375" spans="1:27" s="29" customFormat="1" ht="21" customHeight="1" thickBot="1" x14ac:dyDescent="0.25"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7" s="29" customFormat="1" ht="21" customHeight="1" x14ac:dyDescent="0.2">
      <c r="A376" s="450" t="s">
        <v>45</v>
      </c>
      <c r="B376" s="451"/>
      <c r="C376" s="451"/>
      <c r="D376" s="451"/>
      <c r="E376" s="451"/>
      <c r="F376" s="451"/>
      <c r="G376" s="451"/>
      <c r="H376" s="451"/>
      <c r="I376" s="451"/>
      <c r="J376" s="451"/>
      <c r="K376" s="451"/>
      <c r="L376" s="452"/>
      <c r="M376" s="28"/>
      <c r="N376" s="67"/>
      <c r="O376" s="440" t="s">
        <v>47</v>
      </c>
      <c r="P376" s="441"/>
      <c r="Q376" s="441"/>
      <c r="R376" s="442"/>
      <c r="S376" s="68"/>
      <c r="T376" s="440" t="s">
        <v>48</v>
      </c>
      <c r="U376" s="441"/>
      <c r="V376" s="441"/>
      <c r="W376" s="441"/>
      <c r="X376" s="441"/>
      <c r="Y376" s="442"/>
      <c r="Z376" s="69"/>
      <c r="AA376" s="28"/>
    </row>
    <row r="377" spans="1:27" s="29" customFormat="1" ht="21" customHeight="1" x14ac:dyDescent="0.2">
      <c r="A377" s="30"/>
      <c r="B377" s="31"/>
      <c r="C377" s="443" t="s">
        <v>99</v>
      </c>
      <c r="D377" s="443"/>
      <c r="E377" s="443"/>
      <c r="F377" s="443"/>
      <c r="G377" s="32" t="str">
        <f>$J$1</f>
        <v>March</v>
      </c>
      <c r="H377" s="431">
        <f>$K$1</f>
        <v>2021</v>
      </c>
      <c r="I377" s="431"/>
      <c r="J377" s="31"/>
      <c r="K377" s="33"/>
      <c r="L377" s="34"/>
      <c r="M377" s="33"/>
      <c r="N377" s="70"/>
      <c r="O377" s="71" t="s">
        <v>58</v>
      </c>
      <c r="P377" s="71" t="s">
        <v>7</v>
      </c>
      <c r="Q377" s="71" t="s">
        <v>6</v>
      </c>
      <c r="R377" s="71" t="s">
        <v>59</v>
      </c>
      <c r="S377" s="72"/>
      <c r="T377" s="71" t="s">
        <v>58</v>
      </c>
      <c r="U377" s="71" t="s">
        <v>60</v>
      </c>
      <c r="V377" s="71" t="s">
        <v>23</v>
      </c>
      <c r="W377" s="71" t="s">
        <v>22</v>
      </c>
      <c r="X377" s="71" t="s">
        <v>24</v>
      </c>
      <c r="Y377" s="71" t="s">
        <v>64</v>
      </c>
      <c r="Z377" s="73"/>
      <c r="AA377" s="33"/>
    </row>
    <row r="378" spans="1:27" s="29" customFormat="1" ht="21" customHeight="1" x14ac:dyDescent="0.2">
      <c r="A378" s="30"/>
      <c r="B378" s="31"/>
      <c r="C378" s="31"/>
      <c r="D378" s="36"/>
      <c r="E378" s="36"/>
      <c r="F378" s="36"/>
      <c r="G378" s="36"/>
      <c r="H378" s="36"/>
      <c r="I378" s="31"/>
      <c r="J378" s="37" t="s">
        <v>1</v>
      </c>
      <c r="K378" s="38">
        <v>20000</v>
      </c>
      <c r="L378" s="39"/>
      <c r="M378" s="31"/>
      <c r="N378" s="74"/>
      <c r="O378" s="75" t="s">
        <v>50</v>
      </c>
      <c r="P378" s="75">
        <v>28</v>
      </c>
      <c r="Q378" s="75">
        <v>3</v>
      </c>
      <c r="R378" s="75">
        <f>15-Q378+1</f>
        <v>13</v>
      </c>
      <c r="S378" s="76"/>
      <c r="T378" s="75" t="s">
        <v>50</v>
      </c>
      <c r="U378" s="77">
        <v>8500</v>
      </c>
      <c r="V378" s="77">
        <v>5000</v>
      </c>
      <c r="W378" s="77">
        <f>V378+U378</f>
        <v>13500</v>
      </c>
      <c r="X378" s="77">
        <v>2000</v>
      </c>
      <c r="Y378" s="77">
        <f>W378-X378</f>
        <v>11500</v>
      </c>
      <c r="Z378" s="73"/>
      <c r="AA378" s="31"/>
    </row>
    <row r="379" spans="1:27" s="29" customFormat="1" ht="21" customHeight="1" x14ac:dyDescent="0.2">
      <c r="A379" s="30"/>
      <c r="B379" s="31" t="s">
        <v>0</v>
      </c>
      <c r="C379" s="41" t="s">
        <v>84</v>
      </c>
      <c r="D379" s="31"/>
      <c r="E379" s="31"/>
      <c r="F379" s="31"/>
      <c r="G379" s="31"/>
      <c r="H379" s="42"/>
      <c r="I379" s="36"/>
      <c r="J379" s="31"/>
      <c r="K379" s="31"/>
      <c r="L379" s="43"/>
      <c r="M379" s="28"/>
      <c r="N379" s="78"/>
      <c r="O379" s="75" t="s">
        <v>76</v>
      </c>
      <c r="P379" s="75">
        <v>28</v>
      </c>
      <c r="Q379" s="75">
        <v>0</v>
      </c>
      <c r="R379" s="75">
        <f t="shared" ref="R379:R386" si="79">IF(Q379="","",R378-Q379)</f>
        <v>13</v>
      </c>
      <c r="S379" s="79"/>
      <c r="T379" s="75" t="s">
        <v>76</v>
      </c>
      <c r="U379" s="123">
        <f>Y378</f>
        <v>11500</v>
      </c>
      <c r="V379" s="77">
        <v>10000</v>
      </c>
      <c r="W379" s="123">
        <f>IF(U379="","",U379+V379)</f>
        <v>21500</v>
      </c>
      <c r="X379" s="77">
        <v>2000</v>
      </c>
      <c r="Y379" s="123">
        <f>IF(W379="","",W379-X379)</f>
        <v>19500</v>
      </c>
      <c r="Z379" s="80"/>
      <c r="AA379" s="28"/>
    </row>
    <row r="380" spans="1:27" s="29" customFormat="1" ht="21" customHeight="1" x14ac:dyDescent="0.2">
      <c r="A380" s="30"/>
      <c r="B380" s="45" t="s">
        <v>46</v>
      </c>
      <c r="C380" s="46"/>
      <c r="D380" s="31"/>
      <c r="E380" s="31"/>
      <c r="F380" s="432" t="s">
        <v>48</v>
      </c>
      <c r="G380" s="432"/>
      <c r="H380" s="31"/>
      <c r="I380" s="432" t="s">
        <v>49</v>
      </c>
      <c r="J380" s="432"/>
      <c r="K380" s="432"/>
      <c r="L380" s="47"/>
      <c r="M380" s="31"/>
      <c r="N380" s="74"/>
      <c r="O380" s="75" t="s">
        <v>51</v>
      </c>
      <c r="P380" s="75">
        <v>30</v>
      </c>
      <c r="Q380" s="75">
        <v>1</v>
      </c>
      <c r="R380" s="75">
        <f t="shared" si="79"/>
        <v>12</v>
      </c>
      <c r="S380" s="79"/>
      <c r="T380" s="75" t="s">
        <v>51</v>
      </c>
      <c r="U380" s="123">
        <f>Y379</f>
        <v>19500</v>
      </c>
      <c r="V380" s="77"/>
      <c r="W380" s="123">
        <f t="shared" ref="W380:W389" si="80">IF(U380="","",U380+V380)</f>
        <v>19500</v>
      </c>
      <c r="X380" s="77">
        <v>2000</v>
      </c>
      <c r="Y380" s="123">
        <f t="shared" ref="Y380:Y389" si="81">IF(W380="","",W380-X380)</f>
        <v>17500</v>
      </c>
      <c r="Z380" s="80"/>
      <c r="AA380" s="31"/>
    </row>
    <row r="381" spans="1:27" s="29" customFormat="1" ht="21" customHeight="1" x14ac:dyDescent="0.2">
      <c r="A381" s="30"/>
      <c r="B381" s="31"/>
      <c r="C381" s="31"/>
      <c r="D381" s="31"/>
      <c r="E381" s="31"/>
      <c r="F381" s="31"/>
      <c r="G381" s="31"/>
      <c r="H381" s="48"/>
      <c r="L381" s="35"/>
      <c r="M381" s="31"/>
      <c r="N381" s="74"/>
      <c r="O381" s="75" t="s">
        <v>52</v>
      </c>
      <c r="P381" s="75"/>
      <c r="Q381" s="75"/>
      <c r="R381" s="75" t="str">
        <f t="shared" si="79"/>
        <v/>
      </c>
      <c r="S381" s="79"/>
      <c r="T381" s="75" t="s">
        <v>52</v>
      </c>
      <c r="U381" s="123"/>
      <c r="V381" s="77"/>
      <c r="W381" s="123" t="str">
        <f t="shared" si="80"/>
        <v/>
      </c>
      <c r="X381" s="77"/>
      <c r="Y381" s="123" t="str">
        <f t="shared" si="81"/>
        <v/>
      </c>
      <c r="Z381" s="80"/>
      <c r="AA381" s="31"/>
    </row>
    <row r="382" spans="1:27" s="29" customFormat="1" ht="21" customHeight="1" x14ac:dyDescent="0.2">
      <c r="A382" s="30"/>
      <c r="B382" s="433" t="s">
        <v>47</v>
      </c>
      <c r="C382" s="434"/>
      <c r="D382" s="31"/>
      <c r="E382" s="31"/>
      <c r="F382" s="49" t="s">
        <v>69</v>
      </c>
      <c r="G382" s="44">
        <f>IF($J$1="January",U378,IF($J$1="February",U379,IF($J$1="March",U380,IF($J$1="April",U381,IF($J$1="May",U382,IF($J$1="June",U383,IF($J$1="July",U384,IF($J$1="August",U385,IF($J$1="August",U385,IF($J$1="September",U386,IF($J$1="October",U387,IF($J$1="November",U388,IF($J$1="December",U389)))))))))))))</f>
        <v>19500</v>
      </c>
      <c r="H382" s="48"/>
      <c r="I382" s="222">
        <f>IF(C386&gt;0,$K$2,C384)</f>
        <v>31</v>
      </c>
      <c r="J382" s="51" t="s">
        <v>66</v>
      </c>
      <c r="K382" s="52">
        <f>K378/$K$2*I382</f>
        <v>20000</v>
      </c>
      <c r="L382" s="53"/>
      <c r="M382" s="31"/>
      <c r="N382" s="74"/>
      <c r="O382" s="75" t="s">
        <v>53</v>
      </c>
      <c r="P382" s="75"/>
      <c r="Q382" s="75"/>
      <c r="R382" s="75" t="str">
        <f t="shared" si="79"/>
        <v/>
      </c>
      <c r="S382" s="79"/>
      <c r="T382" s="75" t="s">
        <v>53</v>
      </c>
      <c r="U382" s="123"/>
      <c r="V382" s="77"/>
      <c r="W382" s="123" t="str">
        <f t="shared" si="80"/>
        <v/>
      </c>
      <c r="X382" s="77"/>
      <c r="Y382" s="123" t="str">
        <f t="shared" si="81"/>
        <v/>
      </c>
      <c r="Z382" s="80"/>
      <c r="AA382" s="31"/>
    </row>
    <row r="383" spans="1:27" s="29" customFormat="1" ht="21" customHeight="1" x14ac:dyDescent="0.2">
      <c r="A383" s="30"/>
      <c r="B383" s="40"/>
      <c r="C383" s="40"/>
      <c r="D383" s="31"/>
      <c r="E383" s="31"/>
      <c r="F383" s="49" t="s">
        <v>23</v>
      </c>
      <c r="G383" s="130">
        <f>IF($J$1="January",V378,IF($J$1="February",V379,IF($J$1="March",V380,IF($J$1="April",V381,IF($J$1="May",V382,IF($J$1="June",V383,IF($J$1="July",V384,IF($J$1="August",V385,IF($J$1="August",V385,IF($J$1="September",V386,IF($J$1="October",V387,IF($J$1="November",V388,IF($J$1="December",V389)))))))))))))</f>
        <v>0</v>
      </c>
      <c r="H383" s="48"/>
      <c r="I383" s="93">
        <v>82.5</v>
      </c>
      <c r="J383" s="51" t="s">
        <v>67</v>
      </c>
      <c r="K383" s="54">
        <f>K378/$K$2/8*I383</f>
        <v>6653.2258064516127</v>
      </c>
      <c r="L383" s="55"/>
      <c r="M383" s="31"/>
      <c r="N383" s="74"/>
      <c r="O383" s="75" t="s">
        <v>54</v>
      </c>
      <c r="P383" s="75"/>
      <c r="Q383" s="75"/>
      <c r="R383" s="75" t="str">
        <f t="shared" si="79"/>
        <v/>
      </c>
      <c r="S383" s="79"/>
      <c r="T383" s="75" t="s">
        <v>54</v>
      </c>
      <c r="U383" s="123"/>
      <c r="V383" s="77"/>
      <c r="W383" s="123" t="str">
        <f t="shared" si="80"/>
        <v/>
      </c>
      <c r="X383" s="77"/>
      <c r="Y383" s="123" t="str">
        <f t="shared" si="81"/>
        <v/>
      </c>
      <c r="Z383" s="80"/>
      <c r="AA383" s="31"/>
    </row>
    <row r="384" spans="1:27" s="29" customFormat="1" ht="21" customHeight="1" x14ac:dyDescent="0.2">
      <c r="A384" s="30"/>
      <c r="B384" s="49" t="s">
        <v>7</v>
      </c>
      <c r="C384" s="40">
        <f>IF($J$1="January",P378,IF($J$1="February",P379,IF($J$1="March",P380,IF($J$1="April",P381,IF($J$1="May",P382,IF($J$1="June",P383,IF($J$1="July",P384,IF($J$1="August",P385,IF($J$1="August",P385,IF($J$1="September",P386,IF($J$1="October",P387,IF($J$1="November",P388,IF($J$1="December",P389)))))))))))))</f>
        <v>30</v>
      </c>
      <c r="D384" s="31"/>
      <c r="E384" s="31"/>
      <c r="F384" s="49" t="s">
        <v>70</v>
      </c>
      <c r="G384" s="130">
        <f>IF($J$1="January",W378,IF($J$1="February",W379,IF($J$1="March",W380,IF($J$1="April",W381,IF($J$1="May",W382,IF($J$1="June",W383,IF($J$1="July",W384,IF($J$1="August",W385,IF($J$1="August",W385,IF($J$1="September",W386,IF($J$1="October",W387,IF($J$1="November",W388,IF($J$1="December",W389)))))))))))))</f>
        <v>19500</v>
      </c>
      <c r="H384" s="48"/>
      <c r="I384" s="444" t="s">
        <v>74</v>
      </c>
      <c r="J384" s="445"/>
      <c r="K384" s="54">
        <f>K382+K383</f>
        <v>26653.225806451614</v>
      </c>
      <c r="L384" s="55"/>
      <c r="M384" s="31"/>
      <c r="N384" s="74"/>
      <c r="O384" s="75" t="s">
        <v>55</v>
      </c>
      <c r="P384" s="75"/>
      <c r="Q384" s="75"/>
      <c r="R384" s="75" t="str">
        <f t="shared" si="79"/>
        <v/>
      </c>
      <c r="S384" s="79"/>
      <c r="T384" s="75" t="s">
        <v>55</v>
      </c>
      <c r="U384" s="123"/>
      <c r="V384" s="77"/>
      <c r="W384" s="123" t="str">
        <f t="shared" si="80"/>
        <v/>
      </c>
      <c r="X384" s="77"/>
      <c r="Y384" s="123" t="str">
        <f t="shared" si="81"/>
        <v/>
      </c>
      <c r="Z384" s="80"/>
      <c r="AA384" s="31"/>
    </row>
    <row r="385" spans="1:27" s="29" customFormat="1" ht="21" customHeight="1" x14ac:dyDescent="0.2">
      <c r="A385" s="30"/>
      <c r="B385" s="49" t="s">
        <v>6</v>
      </c>
      <c r="C385" s="40">
        <f>IF($J$1="January",Q378,IF($J$1="February",Q379,IF($J$1="March",Q380,IF($J$1="April",Q381,IF($J$1="May",Q382,IF($J$1="June",Q383,IF($J$1="July",Q384,IF($J$1="August",Q385,IF($J$1="August",Q385,IF($J$1="September",Q386,IF($J$1="October",Q387,IF($J$1="November",Q388,IF($J$1="December",Q389)))))))))))))</f>
        <v>1</v>
      </c>
      <c r="D385" s="31"/>
      <c r="E385" s="31"/>
      <c r="F385" s="49" t="s">
        <v>24</v>
      </c>
      <c r="G385" s="130">
        <f>IF($J$1="January",X378,IF($J$1="February",X379,IF($J$1="March",X380,IF($J$1="April",X381,IF($J$1="May",X382,IF($J$1="June",X383,IF($J$1="July",X384,IF($J$1="August",X385,IF($J$1="August",X385,IF($J$1="September",X386,IF($J$1="October",X387,IF($J$1="November",X388,IF($J$1="December",X389)))))))))))))</f>
        <v>2000</v>
      </c>
      <c r="H385" s="48"/>
      <c r="I385" s="444" t="s">
        <v>75</v>
      </c>
      <c r="J385" s="445"/>
      <c r="K385" s="44">
        <f>G385</f>
        <v>2000</v>
      </c>
      <c r="L385" s="56"/>
      <c r="M385" s="31"/>
      <c r="N385" s="74"/>
      <c r="O385" s="75" t="s">
        <v>56</v>
      </c>
      <c r="P385" s="75"/>
      <c r="Q385" s="75"/>
      <c r="R385" s="75" t="str">
        <f t="shared" si="79"/>
        <v/>
      </c>
      <c r="S385" s="79"/>
      <c r="T385" s="75" t="s">
        <v>56</v>
      </c>
      <c r="U385" s="123"/>
      <c r="V385" s="77"/>
      <c r="W385" s="123" t="str">
        <f t="shared" si="80"/>
        <v/>
      </c>
      <c r="X385" s="77"/>
      <c r="Y385" s="123" t="str">
        <f t="shared" si="81"/>
        <v/>
      </c>
      <c r="Z385" s="80"/>
      <c r="AA385" s="31"/>
    </row>
    <row r="386" spans="1:27" s="29" customFormat="1" ht="21" customHeight="1" x14ac:dyDescent="0.2">
      <c r="A386" s="30"/>
      <c r="B386" s="57" t="s">
        <v>73</v>
      </c>
      <c r="C386" s="40">
        <f>IF($J$1="January",R378,IF($J$1="February",R379,IF($J$1="March",R380,IF($J$1="April",R381,IF($J$1="May",R382,IF($J$1="June",R383,IF($J$1="July",R384,IF($J$1="August",R385,IF($J$1="August",R385,IF($J$1="September",R386,IF($J$1="October",R387,IF($J$1="November",R388,IF($J$1="December",R389)))))))))))))</f>
        <v>12</v>
      </c>
      <c r="D386" s="31"/>
      <c r="E386" s="31"/>
      <c r="F386" s="49" t="s">
        <v>72</v>
      </c>
      <c r="G386" s="130">
        <f>IF($J$1="January",Y378,IF($J$1="February",Y379,IF($J$1="March",Y380,IF($J$1="April",Y381,IF($J$1="May",Y382,IF($J$1="June",Y383,IF($J$1="July",Y384,IF($J$1="August",Y385,IF($J$1="August",Y385,IF($J$1="September",Y386,IF($J$1="October",Y387,IF($J$1="November",Y388,IF($J$1="December",Y389)))))))))))))</f>
        <v>17500</v>
      </c>
      <c r="H386" s="31"/>
      <c r="I386" s="435" t="s">
        <v>68</v>
      </c>
      <c r="J386" s="436"/>
      <c r="K386" s="58">
        <f>K384-K385</f>
        <v>24653.225806451614</v>
      </c>
      <c r="L386" s="59"/>
      <c r="M386" s="31"/>
      <c r="N386" s="74"/>
      <c r="O386" s="75" t="s">
        <v>61</v>
      </c>
      <c r="P386" s="75"/>
      <c r="Q386" s="75"/>
      <c r="R386" s="75" t="str">
        <f t="shared" si="79"/>
        <v/>
      </c>
      <c r="S386" s="79"/>
      <c r="T386" s="75" t="s">
        <v>61</v>
      </c>
      <c r="U386" s="123"/>
      <c r="V386" s="77"/>
      <c r="W386" s="123" t="str">
        <f t="shared" si="80"/>
        <v/>
      </c>
      <c r="X386" s="77"/>
      <c r="Y386" s="123" t="str">
        <f t="shared" si="81"/>
        <v/>
      </c>
      <c r="Z386" s="80"/>
      <c r="AA386" s="31"/>
    </row>
    <row r="387" spans="1:27" s="29" customFormat="1" ht="21" customHeight="1" x14ac:dyDescent="0.2">
      <c r="A387" s="3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47"/>
      <c r="M387" s="31"/>
      <c r="N387" s="74"/>
      <c r="O387" s="75" t="s">
        <v>57</v>
      </c>
      <c r="P387" s="75"/>
      <c r="Q387" s="75"/>
      <c r="R387" s="75"/>
      <c r="S387" s="79"/>
      <c r="T387" s="75" t="s">
        <v>57</v>
      </c>
      <c r="U387" s="123"/>
      <c r="V387" s="77"/>
      <c r="W387" s="123" t="str">
        <f t="shared" si="80"/>
        <v/>
      </c>
      <c r="X387" s="77"/>
      <c r="Y387" s="123" t="str">
        <f t="shared" si="81"/>
        <v/>
      </c>
      <c r="Z387" s="80"/>
      <c r="AA387" s="31"/>
    </row>
    <row r="388" spans="1:27" s="29" customFormat="1" ht="21" customHeight="1" x14ac:dyDescent="0.2">
      <c r="A388" s="30"/>
      <c r="B388" s="446" t="s">
        <v>101</v>
      </c>
      <c r="C388" s="446"/>
      <c r="D388" s="446"/>
      <c r="E388" s="446"/>
      <c r="F388" s="446"/>
      <c r="G388" s="446"/>
      <c r="H388" s="446"/>
      <c r="I388" s="446"/>
      <c r="J388" s="446"/>
      <c r="K388" s="446"/>
      <c r="L388" s="47"/>
      <c r="M388" s="31"/>
      <c r="N388" s="74"/>
      <c r="O388" s="75" t="s">
        <v>62</v>
      </c>
      <c r="P388" s="75"/>
      <c r="Q388" s="75"/>
      <c r="R388" s="75"/>
      <c r="S388" s="79"/>
      <c r="T388" s="75" t="s">
        <v>62</v>
      </c>
      <c r="U388" s="123"/>
      <c r="V388" s="77"/>
      <c r="W388" s="123" t="str">
        <f t="shared" si="80"/>
        <v/>
      </c>
      <c r="X388" s="77"/>
      <c r="Y388" s="123" t="str">
        <f t="shared" si="81"/>
        <v/>
      </c>
      <c r="Z388" s="80"/>
      <c r="AA388" s="31"/>
    </row>
    <row r="389" spans="1:27" s="29" customFormat="1" ht="21" customHeight="1" x14ac:dyDescent="0.2">
      <c r="A389" s="30"/>
      <c r="B389" s="446"/>
      <c r="C389" s="446"/>
      <c r="D389" s="446"/>
      <c r="E389" s="446"/>
      <c r="F389" s="446"/>
      <c r="G389" s="446"/>
      <c r="H389" s="446"/>
      <c r="I389" s="446"/>
      <c r="J389" s="446"/>
      <c r="K389" s="446"/>
      <c r="L389" s="47"/>
      <c r="M389" s="31"/>
      <c r="N389" s="74"/>
      <c r="O389" s="75" t="s">
        <v>63</v>
      </c>
      <c r="P389" s="75"/>
      <c r="Q389" s="75"/>
      <c r="R389" s="75" t="str">
        <f t="shared" ref="R389" si="82">IF(Q389="","",R388-Q389)</f>
        <v/>
      </c>
      <c r="S389" s="79"/>
      <c r="T389" s="75" t="s">
        <v>63</v>
      </c>
      <c r="U389" s="123"/>
      <c r="V389" s="77"/>
      <c r="W389" s="123" t="str">
        <f t="shared" si="80"/>
        <v/>
      </c>
      <c r="X389" s="77"/>
      <c r="Y389" s="123" t="str">
        <f t="shared" si="81"/>
        <v/>
      </c>
      <c r="Z389" s="80"/>
      <c r="AA389" s="31"/>
    </row>
    <row r="390" spans="1:27" s="29" customFormat="1" ht="21" customHeight="1" thickBot="1" x14ac:dyDescent="0.25">
      <c r="A390" s="60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2"/>
      <c r="N390" s="81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3"/>
    </row>
    <row r="391" spans="1:27" s="29" customFormat="1" ht="21" hidden="1" customHeight="1" thickBot="1" x14ac:dyDescent="0.25"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7" s="29" customFormat="1" ht="21" hidden="1" customHeight="1" x14ac:dyDescent="0.2">
      <c r="A392" s="447" t="s">
        <v>45</v>
      </c>
      <c r="B392" s="448"/>
      <c r="C392" s="448"/>
      <c r="D392" s="448"/>
      <c r="E392" s="448"/>
      <c r="F392" s="448"/>
      <c r="G392" s="448"/>
      <c r="H392" s="448"/>
      <c r="I392" s="448"/>
      <c r="J392" s="448"/>
      <c r="K392" s="448"/>
      <c r="L392" s="449"/>
      <c r="M392" s="88"/>
      <c r="N392" s="67"/>
      <c r="O392" s="440" t="s">
        <v>47</v>
      </c>
      <c r="P392" s="441"/>
      <c r="Q392" s="441"/>
      <c r="R392" s="442"/>
      <c r="S392" s="68"/>
      <c r="T392" s="440" t="s">
        <v>48</v>
      </c>
      <c r="U392" s="441"/>
      <c r="V392" s="441"/>
      <c r="W392" s="441"/>
      <c r="X392" s="441"/>
      <c r="Y392" s="442"/>
      <c r="Z392" s="69"/>
    </row>
    <row r="393" spans="1:27" s="29" customFormat="1" ht="21" hidden="1" customHeight="1" x14ac:dyDescent="0.2">
      <c r="A393" s="30"/>
      <c r="B393" s="31"/>
      <c r="C393" s="443" t="s">
        <v>99</v>
      </c>
      <c r="D393" s="443"/>
      <c r="E393" s="443"/>
      <c r="F393" s="443"/>
      <c r="G393" s="32" t="str">
        <f>$J$1</f>
        <v>March</v>
      </c>
      <c r="H393" s="431">
        <f>$K$1</f>
        <v>2021</v>
      </c>
      <c r="I393" s="431"/>
      <c r="J393" s="31"/>
      <c r="K393" s="33"/>
      <c r="L393" s="34"/>
      <c r="M393" s="33"/>
      <c r="N393" s="70"/>
      <c r="O393" s="71" t="s">
        <v>58</v>
      </c>
      <c r="P393" s="71" t="s">
        <v>7</v>
      </c>
      <c r="Q393" s="71" t="s">
        <v>6</v>
      </c>
      <c r="R393" s="71" t="s">
        <v>59</v>
      </c>
      <c r="S393" s="72"/>
      <c r="T393" s="71" t="s">
        <v>58</v>
      </c>
      <c r="U393" s="71" t="s">
        <v>60</v>
      </c>
      <c r="V393" s="71" t="s">
        <v>23</v>
      </c>
      <c r="W393" s="71" t="s">
        <v>22</v>
      </c>
      <c r="X393" s="71" t="s">
        <v>24</v>
      </c>
      <c r="Y393" s="71" t="s">
        <v>64</v>
      </c>
      <c r="Z393" s="73"/>
    </row>
    <row r="394" spans="1:27" s="29" customFormat="1" ht="21" hidden="1" customHeight="1" x14ac:dyDescent="0.2">
      <c r="A394" s="30"/>
      <c r="B394" s="31"/>
      <c r="C394" s="31"/>
      <c r="D394" s="36"/>
      <c r="E394" s="36"/>
      <c r="F394" s="36"/>
      <c r="G394" s="36"/>
      <c r="H394" s="36"/>
      <c r="I394" s="31"/>
      <c r="J394" s="37" t="s">
        <v>1</v>
      </c>
      <c r="K394" s="38">
        <v>1400</v>
      </c>
      <c r="L394" s="39"/>
      <c r="M394" s="31"/>
      <c r="N394" s="74"/>
      <c r="O394" s="75" t="s">
        <v>50</v>
      </c>
      <c r="P394" s="75"/>
      <c r="Q394" s="75"/>
      <c r="R394" s="75">
        <f>15-Q394+3</f>
        <v>18</v>
      </c>
      <c r="S394" s="76"/>
      <c r="T394" s="75" t="s">
        <v>50</v>
      </c>
      <c r="U394" s="77"/>
      <c r="V394" s="77"/>
      <c r="W394" s="77">
        <f>V394+U394</f>
        <v>0</v>
      </c>
      <c r="X394" s="77"/>
      <c r="Y394" s="77">
        <f>W394-X394</f>
        <v>0</v>
      </c>
      <c r="Z394" s="73"/>
    </row>
    <row r="395" spans="1:27" s="29" customFormat="1" ht="21" hidden="1" customHeight="1" x14ac:dyDescent="0.2">
      <c r="A395" s="30"/>
      <c r="B395" s="31" t="s">
        <v>0</v>
      </c>
      <c r="C395" s="86" t="s">
        <v>224</v>
      </c>
      <c r="D395" s="31"/>
      <c r="E395" s="31"/>
      <c r="F395" s="31"/>
      <c r="G395" s="31"/>
      <c r="H395" s="42"/>
      <c r="I395" s="36"/>
      <c r="J395" s="31"/>
      <c r="K395" s="31"/>
      <c r="L395" s="43"/>
      <c r="M395" s="88"/>
      <c r="N395" s="78"/>
      <c r="O395" s="75" t="s">
        <v>76</v>
      </c>
      <c r="P395" s="75"/>
      <c r="Q395" s="75"/>
      <c r="R395" s="165">
        <f>R394-Q395+5</f>
        <v>23</v>
      </c>
      <c r="S395" s="79"/>
      <c r="T395" s="75" t="s">
        <v>76</v>
      </c>
      <c r="U395" s="123">
        <f>IF($J$1="January","",Y394)</f>
        <v>0</v>
      </c>
      <c r="V395" s="77"/>
      <c r="W395" s="123">
        <f>IF(U395="","",U395+V395)</f>
        <v>0</v>
      </c>
      <c r="X395" s="77"/>
      <c r="Y395" s="123">
        <f>IF(W395="","",W395-X395)</f>
        <v>0</v>
      </c>
      <c r="Z395" s="80"/>
    </row>
    <row r="396" spans="1:27" s="29" customFormat="1" ht="21" hidden="1" customHeight="1" x14ac:dyDescent="0.2">
      <c r="A396" s="30"/>
      <c r="B396" s="45" t="s">
        <v>46</v>
      </c>
      <c r="C396" s="86"/>
      <c r="D396" s="31"/>
      <c r="E396" s="31"/>
      <c r="F396" s="432" t="s">
        <v>48</v>
      </c>
      <c r="G396" s="432"/>
      <c r="H396" s="31"/>
      <c r="I396" s="432" t="s">
        <v>49</v>
      </c>
      <c r="J396" s="432"/>
      <c r="K396" s="432"/>
      <c r="L396" s="47"/>
      <c r="M396" s="31"/>
      <c r="N396" s="74"/>
      <c r="O396" s="75" t="s">
        <v>51</v>
      </c>
      <c r="P396" s="75"/>
      <c r="Q396" s="75"/>
      <c r="R396" s="165">
        <f>R395-Q396+5</f>
        <v>28</v>
      </c>
      <c r="S396" s="79"/>
      <c r="T396" s="75" t="s">
        <v>51</v>
      </c>
      <c r="U396" s="123">
        <f>IF($J$1="February","",Y395)</f>
        <v>0</v>
      </c>
      <c r="V396" s="77"/>
      <c r="W396" s="123">
        <f t="shared" ref="W396:W405" si="83">IF(U396="","",U396+V396)</f>
        <v>0</v>
      </c>
      <c r="X396" s="77"/>
      <c r="Y396" s="123">
        <f t="shared" ref="Y396:Y405" si="84">IF(W396="","",W396-X396)</f>
        <v>0</v>
      </c>
      <c r="Z396" s="80"/>
    </row>
    <row r="397" spans="1:27" s="29" customFormat="1" ht="21" hidden="1" customHeight="1" x14ac:dyDescent="0.2">
      <c r="A397" s="30"/>
      <c r="B397" s="31"/>
      <c r="C397" s="31"/>
      <c r="D397" s="31"/>
      <c r="E397" s="31"/>
      <c r="F397" s="31"/>
      <c r="G397" s="31"/>
      <c r="H397" s="48"/>
      <c r="L397" s="35"/>
      <c r="M397" s="31"/>
      <c r="N397" s="74"/>
      <c r="O397" s="75" t="s">
        <v>52</v>
      </c>
      <c r="P397" s="75"/>
      <c r="Q397" s="75"/>
      <c r="R397" s="75">
        <v>0</v>
      </c>
      <c r="S397" s="79"/>
      <c r="T397" s="75" t="s">
        <v>52</v>
      </c>
      <c r="U397" s="123" t="str">
        <f>IF($J$1="March","",Y396)</f>
        <v/>
      </c>
      <c r="V397" s="77"/>
      <c r="W397" s="123" t="str">
        <f t="shared" si="83"/>
        <v/>
      </c>
      <c r="X397" s="77"/>
      <c r="Y397" s="123" t="str">
        <f t="shared" si="84"/>
        <v/>
      </c>
      <c r="Z397" s="80"/>
    </row>
    <row r="398" spans="1:27" s="29" customFormat="1" ht="21" hidden="1" customHeight="1" x14ac:dyDescent="0.2">
      <c r="A398" s="30"/>
      <c r="B398" s="433" t="s">
        <v>47</v>
      </c>
      <c r="C398" s="434"/>
      <c r="D398" s="31"/>
      <c r="E398" s="31"/>
      <c r="F398" s="49" t="s">
        <v>69</v>
      </c>
      <c r="G398" s="44">
        <f>IF($J$1="January",U394,IF($J$1="February",U395,IF($J$1="March",U396,IF($J$1="April",U397,IF($J$1="May",U398,IF($J$1="June",U399,IF($J$1="July",U400,IF($J$1="August",U401,IF($J$1="August",U401,IF($J$1="September",U402,IF($J$1="October",U403,IF($J$1="November",U404,IF($J$1="December",U405)))))))))))))</f>
        <v>0</v>
      </c>
      <c r="H398" s="48"/>
      <c r="I398" s="50"/>
      <c r="J398" s="51" t="s">
        <v>66</v>
      </c>
      <c r="K398" s="52">
        <f>K394*I398</f>
        <v>0</v>
      </c>
      <c r="L398" s="53"/>
      <c r="M398" s="31"/>
      <c r="N398" s="74"/>
      <c r="O398" s="75" t="s">
        <v>53</v>
      </c>
      <c r="P398" s="75"/>
      <c r="Q398" s="75"/>
      <c r="R398" s="75">
        <v>0</v>
      </c>
      <c r="S398" s="79"/>
      <c r="T398" s="75" t="s">
        <v>53</v>
      </c>
      <c r="U398" s="123" t="str">
        <f>IF($J$1="April","",Y397)</f>
        <v/>
      </c>
      <c r="V398" s="77"/>
      <c r="W398" s="123" t="str">
        <f t="shared" si="83"/>
        <v/>
      </c>
      <c r="X398" s="77"/>
      <c r="Y398" s="123" t="str">
        <f t="shared" si="84"/>
        <v/>
      </c>
      <c r="Z398" s="80"/>
    </row>
    <row r="399" spans="1:27" s="29" customFormat="1" ht="21" hidden="1" customHeight="1" x14ac:dyDescent="0.2">
      <c r="A399" s="30"/>
      <c r="B399" s="40"/>
      <c r="C399" s="40"/>
      <c r="D399" s="31"/>
      <c r="E399" s="31"/>
      <c r="F399" s="49" t="s">
        <v>23</v>
      </c>
      <c r="G399" s="44">
        <f>IF($J$1="January",V394,IF($J$1="February",V395,IF($J$1="March",V396,IF($J$1="April",V397,IF($J$1="May",V398,IF($J$1="June",V399,IF($J$1="July",V400,IF($J$1="August",V401,IF($J$1="August",V401,IF($J$1="September",V402,IF($J$1="October",V403,IF($J$1="November",V404,IF($J$1="December",V405)))))))))))))</f>
        <v>0</v>
      </c>
      <c r="H399" s="48"/>
      <c r="I399" s="93"/>
      <c r="J399" s="51" t="s">
        <v>67</v>
      </c>
      <c r="K399" s="54">
        <f>K394/8*I399</f>
        <v>0</v>
      </c>
      <c r="L399" s="55"/>
      <c r="M399" s="31"/>
      <c r="N399" s="74"/>
      <c r="O399" s="75" t="s">
        <v>54</v>
      </c>
      <c r="P399" s="75"/>
      <c r="Q399" s="75"/>
      <c r="R399" s="75">
        <v>0</v>
      </c>
      <c r="S399" s="79"/>
      <c r="T399" s="75" t="s">
        <v>54</v>
      </c>
      <c r="U399" s="123" t="str">
        <f>IF($J$1="May","",Y398)</f>
        <v/>
      </c>
      <c r="V399" s="77"/>
      <c r="W399" s="123" t="str">
        <f t="shared" si="83"/>
        <v/>
      </c>
      <c r="X399" s="77"/>
      <c r="Y399" s="123" t="str">
        <f t="shared" si="84"/>
        <v/>
      </c>
      <c r="Z399" s="80"/>
    </row>
    <row r="400" spans="1:27" s="29" customFormat="1" ht="21" hidden="1" customHeight="1" x14ac:dyDescent="0.2">
      <c r="A400" s="30"/>
      <c r="B400" s="49" t="s">
        <v>7</v>
      </c>
      <c r="C400" s="40">
        <f>IF($J$1="January",P394,IF($J$1="February",P395,IF($J$1="March",P396,IF($J$1="April",P397,IF($J$1="May",P398,IF($J$1="June",P399,IF($J$1="July",P400,IF($J$1="August",P401,IF($J$1="August",P401,IF($J$1="September",P402,IF($J$1="October",P403,IF($J$1="November",P404,IF($J$1="December",P405)))))))))))))</f>
        <v>0</v>
      </c>
      <c r="D400" s="31"/>
      <c r="E400" s="31"/>
      <c r="F400" s="49" t="s">
        <v>70</v>
      </c>
      <c r="G400" s="44">
        <f>IF($J$1="January",W394,IF($J$1="February",W395,IF($J$1="March",W396,IF($J$1="April",W397,IF($J$1="May",W398,IF($J$1="June",W399,IF($J$1="July",W400,IF($J$1="August",W401,IF($J$1="August",W401,IF($J$1="September",W402,IF($J$1="October",W403,IF($J$1="November",W404,IF($J$1="December",W405)))))))))))))</f>
        <v>0</v>
      </c>
      <c r="H400" s="48"/>
      <c r="I400" s="444" t="s">
        <v>74</v>
      </c>
      <c r="J400" s="445"/>
      <c r="K400" s="54">
        <f>K398+K399</f>
        <v>0</v>
      </c>
      <c r="L400" s="55"/>
      <c r="M400" s="31"/>
      <c r="N400" s="74"/>
      <c r="O400" s="75" t="s">
        <v>55</v>
      </c>
      <c r="P400" s="75"/>
      <c r="Q400" s="75"/>
      <c r="R400" s="75">
        <v>0</v>
      </c>
      <c r="S400" s="79"/>
      <c r="T400" s="75" t="s">
        <v>55</v>
      </c>
      <c r="U400" s="123" t="str">
        <f>IF($J$1="June","",Y399)</f>
        <v/>
      </c>
      <c r="V400" s="77"/>
      <c r="W400" s="123" t="str">
        <f t="shared" si="83"/>
        <v/>
      </c>
      <c r="X400" s="77"/>
      <c r="Y400" s="123" t="str">
        <f t="shared" si="84"/>
        <v/>
      </c>
      <c r="Z400" s="80"/>
    </row>
    <row r="401" spans="1:26" s="29" customFormat="1" ht="21" hidden="1" customHeight="1" x14ac:dyDescent="0.2">
      <c r="A401" s="30"/>
      <c r="B401" s="49" t="s">
        <v>6</v>
      </c>
      <c r="C401" s="40">
        <f>IF($J$1="January",Q394,IF($J$1="February",Q395,IF($J$1="March",Q396,IF($J$1="April",Q397,IF($J$1="May",Q398,IF($J$1="June",Q399,IF($J$1="July",Q400,IF($J$1="August",Q401,IF($J$1="August",Q401,IF($J$1="September",Q402,IF($J$1="October",Q403,IF($J$1="November",Q404,IF($J$1="December",Q405)))))))))))))</f>
        <v>0</v>
      </c>
      <c r="D401" s="31"/>
      <c r="E401" s="31"/>
      <c r="F401" s="49" t="s">
        <v>24</v>
      </c>
      <c r="G401" s="44">
        <f>IF($J$1="January",X394,IF($J$1="February",X395,IF($J$1="March",X396,IF($J$1="April",X397,IF($J$1="May",X398,IF($J$1="June",X399,IF($J$1="July",X400,IF($J$1="August",X401,IF($J$1="August",X401,IF($J$1="September",X402,IF($J$1="October",X403,IF($J$1="November",X404,IF($J$1="December",X405)))))))))))))</f>
        <v>0</v>
      </c>
      <c r="H401" s="48"/>
      <c r="I401" s="444" t="s">
        <v>75</v>
      </c>
      <c r="J401" s="445"/>
      <c r="K401" s="44">
        <f>G401</f>
        <v>0</v>
      </c>
      <c r="L401" s="56"/>
      <c r="M401" s="31"/>
      <c r="N401" s="74"/>
      <c r="O401" s="75" t="s">
        <v>56</v>
      </c>
      <c r="P401" s="75"/>
      <c r="Q401" s="75"/>
      <c r="R401" s="75">
        <v>0</v>
      </c>
      <c r="S401" s="79"/>
      <c r="T401" s="75" t="s">
        <v>56</v>
      </c>
      <c r="U401" s="123" t="str">
        <f>IF($J$1="July","",Y400)</f>
        <v/>
      </c>
      <c r="V401" s="77"/>
      <c r="W401" s="123" t="str">
        <f t="shared" si="83"/>
        <v/>
      </c>
      <c r="X401" s="77"/>
      <c r="Y401" s="123" t="str">
        <f t="shared" si="84"/>
        <v/>
      </c>
      <c r="Z401" s="80"/>
    </row>
    <row r="402" spans="1:26" s="29" customFormat="1" ht="21" hidden="1" customHeight="1" x14ac:dyDescent="0.2">
      <c r="A402" s="30"/>
      <c r="B402" s="57" t="s">
        <v>73</v>
      </c>
      <c r="C402" s="40">
        <f>IF($J$1="January",R394,IF($J$1="February",R395,IF($J$1="March",R396,IF($J$1="April",R397,IF($J$1="May",R398,IF($J$1="June",R399,IF($J$1="July",R400,IF($J$1="August",R401,IF($J$1="August",R401,IF($J$1="September",R402,IF($J$1="October",R403,IF($J$1="November",R404,IF($J$1="December",R405)))))))))))))</f>
        <v>28</v>
      </c>
      <c r="D402" s="31"/>
      <c r="E402" s="31"/>
      <c r="F402" s="49" t="s">
        <v>72</v>
      </c>
      <c r="G402" s="44">
        <f>IF($J$1="January",Y394,IF($J$1="February",Y395,IF($J$1="March",Y396,IF($J$1="April",Y397,IF($J$1="May",Y398,IF($J$1="June",Y399,IF($J$1="July",Y400,IF($J$1="August",Y401,IF($J$1="August",Y401,IF($J$1="September",Y402,IF($J$1="October",Y403,IF($J$1="November",Y404,IF($J$1="December",Y405)))))))))))))</f>
        <v>0</v>
      </c>
      <c r="H402" s="31"/>
      <c r="I402" s="435" t="s">
        <v>68</v>
      </c>
      <c r="J402" s="436"/>
      <c r="K402" s="58">
        <f>K400-K401</f>
        <v>0</v>
      </c>
      <c r="L402" s="59"/>
      <c r="M402" s="31"/>
      <c r="N402" s="74"/>
      <c r="O402" s="75" t="s">
        <v>61</v>
      </c>
      <c r="P402" s="75"/>
      <c r="Q402" s="75"/>
      <c r="R402" s="75">
        <v>0</v>
      </c>
      <c r="S402" s="79"/>
      <c r="T402" s="75" t="s">
        <v>61</v>
      </c>
      <c r="U402" s="123" t="str">
        <f>IF($J$1="August","",Y401)</f>
        <v/>
      </c>
      <c r="V402" s="77"/>
      <c r="W402" s="123" t="str">
        <f t="shared" si="83"/>
        <v/>
      </c>
      <c r="X402" s="77"/>
      <c r="Y402" s="123" t="str">
        <f t="shared" si="84"/>
        <v/>
      </c>
      <c r="Z402" s="80"/>
    </row>
    <row r="403" spans="1:26" s="29" customFormat="1" ht="21" hidden="1" customHeight="1" x14ac:dyDescent="0.2">
      <c r="A403" s="3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47"/>
      <c r="M403" s="31"/>
      <c r="N403" s="74"/>
      <c r="O403" s="75" t="s">
        <v>57</v>
      </c>
      <c r="P403" s="75"/>
      <c r="Q403" s="75"/>
      <c r="R403" s="75">
        <v>0</v>
      </c>
      <c r="S403" s="79"/>
      <c r="T403" s="75" t="s">
        <v>57</v>
      </c>
      <c r="U403" s="123" t="str">
        <f>IF($J$1="September","",Y402)</f>
        <v/>
      </c>
      <c r="V403" s="77">
        <f>3000+2000</f>
        <v>5000</v>
      </c>
      <c r="W403" s="123" t="str">
        <f t="shared" si="83"/>
        <v/>
      </c>
      <c r="X403" s="77">
        <v>5000</v>
      </c>
      <c r="Y403" s="123" t="str">
        <f t="shared" si="84"/>
        <v/>
      </c>
      <c r="Z403" s="80"/>
    </row>
    <row r="404" spans="1:26" s="29" customFormat="1" ht="21" hidden="1" customHeight="1" x14ac:dyDescent="0.2">
      <c r="A404" s="30"/>
      <c r="B404" s="446" t="s">
        <v>101</v>
      </c>
      <c r="C404" s="446"/>
      <c r="D404" s="446"/>
      <c r="E404" s="446"/>
      <c r="F404" s="446"/>
      <c r="G404" s="446"/>
      <c r="H404" s="446"/>
      <c r="I404" s="446"/>
      <c r="J404" s="446"/>
      <c r="K404" s="446"/>
      <c r="L404" s="47"/>
      <c r="M404" s="31"/>
      <c r="N404" s="74"/>
      <c r="O404" s="75" t="s">
        <v>62</v>
      </c>
      <c r="P404" s="75"/>
      <c r="Q404" s="75">
        <v>0</v>
      </c>
      <c r="R404" s="75">
        <v>0</v>
      </c>
      <c r="S404" s="79"/>
      <c r="T404" s="75" t="s">
        <v>62</v>
      </c>
      <c r="U404" s="123" t="str">
        <f>IF($J$1="October","",Y403)</f>
        <v/>
      </c>
      <c r="V404" s="77"/>
      <c r="W404" s="123" t="str">
        <f t="shared" si="83"/>
        <v/>
      </c>
      <c r="X404" s="77"/>
      <c r="Y404" s="123" t="str">
        <f t="shared" si="84"/>
        <v/>
      </c>
      <c r="Z404" s="80"/>
    </row>
    <row r="405" spans="1:26" s="29" customFormat="1" ht="21" hidden="1" customHeight="1" x14ac:dyDescent="0.2">
      <c r="A405" s="30"/>
      <c r="B405" s="446"/>
      <c r="C405" s="446"/>
      <c r="D405" s="446"/>
      <c r="E405" s="446"/>
      <c r="F405" s="446"/>
      <c r="G405" s="446"/>
      <c r="H405" s="446"/>
      <c r="I405" s="446"/>
      <c r="J405" s="446"/>
      <c r="K405" s="446"/>
      <c r="L405" s="47"/>
      <c r="M405" s="31"/>
      <c r="N405" s="74"/>
      <c r="O405" s="75" t="s">
        <v>63</v>
      </c>
      <c r="P405" s="75"/>
      <c r="Q405" s="75"/>
      <c r="R405" s="75">
        <v>0</v>
      </c>
      <c r="S405" s="79"/>
      <c r="T405" s="75" t="s">
        <v>63</v>
      </c>
      <c r="U405" s="123" t="str">
        <f>IF($J$1="November","",Y404)</f>
        <v/>
      </c>
      <c r="V405" s="77"/>
      <c r="W405" s="123" t="str">
        <f t="shared" si="83"/>
        <v/>
      </c>
      <c r="X405" s="77"/>
      <c r="Y405" s="123" t="str">
        <f t="shared" si="84"/>
        <v/>
      </c>
      <c r="Z405" s="80"/>
    </row>
    <row r="406" spans="1:26" s="29" customFormat="1" ht="21" hidden="1" customHeight="1" thickBot="1" x14ac:dyDescent="0.25">
      <c r="A406" s="60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2"/>
      <c r="N406" s="81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3"/>
    </row>
    <row r="407" spans="1:26" s="29" customFormat="1" ht="21" customHeight="1" thickBot="1" x14ac:dyDescent="0.25">
      <c r="A407" s="3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47"/>
      <c r="N407" s="74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s="29" customFormat="1" ht="21.4" customHeight="1" x14ac:dyDescent="0.2">
      <c r="A408" s="447" t="s">
        <v>45</v>
      </c>
      <c r="B408" s="448"/>
      <c r="C408" s="448"/>
      <c r="D408" s="448"/>
      <c r="E408" s="448"/>
      <c r="F408" s="448"/>
      <c r="G408" s="448"/>
      <c r="H408" s="448"/>
      <c r="I408" s="448"/>
      <c r="J408" s="448"/>
      <c r="K408" s="448"/>
      <c r="L408" s="449"/>
      <c r="M408" s="109"/>
      <c r="N408" s="67"/>
      <c r="O408" s="440" t="s">
        <v>47</v>
      </c>
      <c r="P408" s="441"/>
      <c r="Q408" s="441"/>
      <c r="R408" s="442"/>
      <c r="S408" s="68"/>
      <c r="T408" s="440" t="s">
        <v>48</v>
      </c>
      <c r="U408" s="441"/>
      <c r="V408" s="441"/>
      <c r="W408" s="441"/>
      <c r="X408" s="441"/>
      <c r="Y408" s="442"/>
      <c r="Z408" s="66"/>
    </row>
    <row r="409" spans="1:26" s="29" customFormat="1" ht="21.4" customHeight="1" x14ac:dyDescent="0.2">
      <c r="A409" s="30"/>
      <c r="B409" s="31"/>
      <c r="C409" s="443" t="s">
        <v>99</v>
      </c>
      <c r="D409" s="443"/>
      <c r="E409" s="443"/>
      <c r="F409" s="443"/>
      <c r="G409" s="32" t="str">
        <f>$J$1</f>
        <v>March</v>
      </c>
      <c r="H409" s="431">
        <f>$K$1</f>
        <v>2021</v>
      </c>
      <c r="I409" s="431"/>
      <c r="J409" s="31"/>
      <c r="K409" s="33"/>
      <c r="L409" s="34"/>
      <c r="M409" s="33"/>
      <c r="N409" s="70"/>
      <c r="O409" s="71" t="s">
        <v>58</v>
      </c>
      <c r="P409" s="71" t="s">
        <v>7</v>
      </c>
      <c r="Q409" s="71" t="s">
        <v>6</v>
      </c>
      <c r="R409" s="71" t="s">
        <v>59</v>
      </c>
      <c r="S409" s="72"/>
      <c r="T409" s="71" t="s">
        <v>58</v>
      </c>
      <c r="U409" s="71" t="s">
        <v>60</v>
      </c>
      <c r="V409" s="71" t="s">
        <v>23</v>
      </c>
      <c r="W409" s="71" t="s">
        <v>22</v>
      </c>
      <c r="X409" s="71" t="s">
        <v>24</v>
      </c>
      <c r="Y409" s="71" t="s">
        <v>64</v>
      </c>
      <c r="Z409" s="66"/>
    </row>
    <row r="410" spans="1:26" s="29" customFormat="1" ht="21.4" customHeight="1" x14ac:dyDescent="0.2">
      <c r="A410" s="30"/>
      <c r="B410" s="31"/>
      <c r="C410" s="31"/>
      <c r="D410" s="36"/>
      <c r="E410" s="36"/>
      <c r="F410" s="36"/>
      <c r="G410" s="36"/>
      <c r="H410" s="36"/>
      <c r="I410" s="31"/>
      <c r="J410" s="37" t="s">
        <v>1</v>
      </c>
      <c r="K410" s="38">
        <v>20000</v>
      </c>
      <c r="L410" s="39"/>
      <c r="M410" s="31"/>
      <c r="N410" s="74"/>
      <c r="O410" s="75" t="s">
        <v>50</v>
      </c>
      <c r="P410" s="75">
        <v>24</v>
      </c>
      <c r="Q410" s="75">
        <v>7</v>
      </c>
      <c r="R410" s="75">
        <v>0</v>
      </c>
      <c r="S410" s="76"/>
      <c r="T410" s="75" t="s">
        <v>50</v>
      </c>
      <c r="U410" s="77"/>
      <c r="V410" s="77">
        <f>3000+2000</f>
        <v>5000</v>
      </c>
      <c r="W410" s="77">
        <f>V410+U410</f>
        <v>5000</v>
      </c>
      <c r="X410" s="77">
        <v>5000</v>
      </c>
      <c r="Y410" s="77">
        <f>W410-X410</f>
        <v>0</v>
      </c>
      <c r="Z410" s="66"/>
    </row>
    <row r="411" spans="1:26" s="29" customFormat="1" ht="21.4" customHeight="1" x14ac:dyDescent="0.2">
      <c r="A411" s="30"/>
      <c r="B411" s="31" t="s">
        <v>0</v>
      </c>
      <c r="C411" s="86" t="s">
        <v>108</v>
      </c>
      <c r="D411" s="31"/>
      <c r="E411" s="31"/>
      <c r="F411" s="31"/>
      <c r="G411" s="31"/>
      <c r="H411" s="42"/>
      <c r="I411" s="36"/>
      <c r="J411" s="31"/>
      <c r="K411" s="31"/>
      <c r="L411" s="43"/>
      <c r="M411" s="109"/>
      <c r="N411" s="78"/>
      <c r="O411" s="75" t="s">
        <v>76</v>
      </c>
      <c r="P411" s="75">
        <v>26</v>
      </c>
      <c r="Q411" s="75">
        <v>2</v>
      </c>
      <c r="R411" s="75">
        <v>0</v>
      </c>
      <c r="S411" s="79"/>
      <c r="T411" s="75" t="s">
        <v>76</v>
      </c>
      <c r="U411" s="123">
        <f>Y410</f>
        <v>0</v>
      </c>
      <c r="V411" s="77">
        <f>2000+3500</f>
        <v>5500</v>
      </c>
      <c r="W411" s="77">
        <f>V411+U411</f>
        <v>5500</v>
      </c>
      <c r="X411" s="77">
        <v>5500</v>
      </c>
      <c r="Y411" s="123">
        <f>IF(W411="","",W411-X411)</f>
        <v>0</v>
      </c>
      <c r="Z411" s="66"/>
    </row>
    <row r="412" spans="1:26" s="29" customFormat="1" ht="21.4" customHeight="1" x14ac:dyDescent="0.2">
      <c r="A412" s="30"/>
      <c r="B412" s="45" t="s">
        <v>46</v>
      </c>
      <c r="C412" s="46"/>
      <c r="D412" s="31"/>
      <c r="E412" s="31"/>
      <c r="F412" s="432" t="s">
        <v>48</v>
      </c>
      <c r="G412" s="432"/>
      <c r="H412" s="31"/>
      <c r="I412" s="432" t="s">
        <v>49</v>
      </c>
      <c r="J412" s="432"/>
      <c r="K412" s="432"/>
      <c r="L412" s="47"/>
      <c r="M412" s="31"/>
      <c r="N412" s="74"/>
      <c r="O412" s="75" t="s">
        <v>51</v>
      </c>
      <c r="P412" s="75">
        <v>26</v>
      </c>
      <c r="Q412" s="75">
        <v>5</v>
      </c>
      <c r="R412" s="75">
        <v>0</v>
      </c>
      <c r="S412" s="79"/>
      <c r="T412" s="75" t="s">
        <v>51</v>
      </c>
      <c r="U412" s="123">
        <f>Y411</f>
        <v>0</v>
      </c>
      <c r="V412" s="77">
        <f>1000+2000</f>
        <v>3000</v>
      </c>
      <c r="W412" s="123">
        <f t="shared" ref="W412:W421" si="85">IF(U412="","",U412+V412)</f>
        <v>3000</v>
      </c>
      <c r="X412" s="77">
        <v>3000</v>
      </c>
      <c r="Y412" s="123">
        <f t="shared" ref="Y412:Y421" si="86">IF(W412="","",W412-X412)</f>
        <v>0</v>
      </c>
      <c r="Z412" s="66"/>
    </row>
    <row r="413" spans="1:26" s="29" customFormat="1" ht="21.4" customHeight="1" x14ac:dyDescent="0.2">
      <c r="A413" s="30"/>
      <c r="B413" s="31"/>
      <c r="C413" s="31"/>
      <c r="D413" s="31"/>
      <c r="E413" s="31"/>
      <c r="F413" s="31"/>
      <c r="G413" s="31"/>
      <c r="H413" s="48"/>
      <c r="L413" s="35"/>
      <c r="M413" s="31"/>
      <c r="N413" s="74"/>
      <c r="O413" s="75" t="s">
        <v>52</v>
      </c>
      <c r="P413" s="75"/>
      <c r="Q413" s="75"/>
      <c r="R413" s="75" t="str">
        <f t="shared" ref="R413:R418" si="87">IF(Q413="","",R412-Q413)</f>
        <v/>
      </c>
      <c r="S413" s="79"/>
      <c r="T413" s="75" t="s">
        <v>52</v>
      </c>
      <c r="U413" s="123"/>
      <c r="V413" s="77"/>
      <c r="W413" s="123" t="str">
        <f t="shared" si="85"/>
        <v/>
      </c>
      <c r="X413" s="77"/>
      <c r="Y413" s="123" t="str">
        <f t="shared" si="86"/>
        <v/>
      </c>
      <c r="Z413" s="66"/>
    </row>
    <row r="414" spans="1:26" s="29" customFormat="1" ht="21.4" customHeight="1" x14ac:dyDescent="0.2">
      <c r="A414" s="30"/>
      <c r="B414" s="433" t="s">
        <v>47</v>
      </c>
      <c r="C414" s="434"/>
      <c r="D414" s="31"/>
      <c r="E414" s="31"/>
      <c r="F414" s="49" t="s">
        <v>69</v>
      </c>
      <c r="G414" s="44">
        <f>IF($J$1="January",U410,IF($J$1="February",U411,IF($J$1="March",U412,IF($J$1="April",U413,IF($J$1="May",U414,IF($J$1="June",U415,IF($J$1="July",U416,IF($J$1="August",U417,IF($J$1="August",U417,IF($J$1="September",U418,IF($J$1="October",U419,IF($J$1="November",U420,IF($J$1="December",U421)))))))))))))</f>
        <v>0</v>
      </c>
      <c r="H414" s="48"/>
      <c r="I414" s="50">
        <f>IF(C418&gt;0,$K$2,C416)</f>
        <v>26</v>
      </c>
      <c r="J414" s="51" t="s">
        <v>66</v>
      </c>
      <c r="K414" s="52">
        <f>K410/$K$2*I414</f>
        <v>16774.193548387095</v>
      </c>
      <c r="L414" s="53"/>
      <c r="M414" s="31"/>
      <c r="N414" s="74"/>
      <c r="O414" s="75" t="s">
        <v>53</v>
      </c>
      <c r="P414" s="75"/>
      <c r="Q414" s="75"/>
      <c r="R414" s="75" t="str">
        <f t="shared" si="87"/>
        <v/>
      </c>
      <c r="S414" s="79"/>
      <c r="T414" s="75" t="s">
        <v>53</v>
      </c>
      <c r="U414" s="123" t="str">
        <f t="shared" ref="U414:U416" si="88">Y413</f>
        <v/>
      </c>
      <c r="V414" s="77"/>
      <c r="W414" s="123"/>
      <c r="X414" s="77"/>
      <c r="Y414" s="123" t="str">
        <f t="shared" si="86"/>
        <v/>
      </c>
      <c r="Z414" s="66"/>
    </row>
    <row r="415" spans="1:26" s="29" customFormat="1" ht="21.4" customHeight="1" x14ac:dyDescent="0.2">
      <c r="A415" s="30"/>
      <c r="B415" s="40"/>
      <c r="C415" s="40"/>
      <c r="D415" s="31"/>
      <c r="E415" s="31"/>
      <c r="F415" s="49" t="s">
        <v>23</v>
      </c>
      <c r="G415" s="44">
        <f>IF($J$1="January",V410,IF($J$1="February",V411,IF($J$1="March",V412,IF($J$1="April",V413,IF($J$1="May",V414,IF($J$1="June",V415,IF($J$1="July",V416,IF($J$1="August",V417,IF($J$1="August",V417,IF($J$1="September",V418,IF($J$1="October",V419,IF($J$1="November",V420,IF($J$1="December",V421)))))))))))))</f>
        <v>3000</v>
      </c>
      <c r="H415" s="48"/>
      <c r="I415" s="93">
        <v>20</v>
      </c>
      <c r="J415" s="51" t="s">
        <v>67</v>
      </c>
      <c r="K415" s="54">
        <f>K410/$K$2/8*I415</f>
        <v>1612.9032258064515</v>
      </c>
      <c r="L415" s="55"/>
      <c r="M415" s="31"/>
      <c r="N415" s="74"/>
      <c r="O415" s="75" t="s">
        <v>54</v>
      </c>
      <c r="P415" s="75"/>
      <c r="Q415" s="75"/>
      <c r="R415" s="75" t="str">
        <f t="shared" si="87"/>
        <v/>
      </c>
      <c r="S415" s="79"/>
      <c r="T415" s="75" t="s">
        <v>54</v>
      </c>
      <c r="U415" s="123"/>
      <c r="V415" s="77"/>
      <c r="W415" s="123" t="str">
        <f t="shared" si="85"/>
        <v/>
      </c>
      <c r="X415" s="77"/>
      <c r="Y415" s="123" t="str">
        <f t="shared" si="86"/>
        <v/>
      </c>
      <c r="Z415" s="66"/>
    </row>
    <row r="416" spans="1:26" s="29" customFormat="1" ht="21.4" customHeight="1" x14ac:dyDescent="0.2">
      <c r="A416" s="30"/>
      <c r="B416" s="49" t="s">
        <v>7</v>
      </c>
      <c r="C416" s="40">
        <f>IF($J$1="January",P410,IF($J$1="February",P411,IF($J$1="March",P412,IF($J$1="April",P413,IF($J$1="May",P414,IF($J$1="June",P415,IF($J$1="July",P416,IF($J$1="August",P417,IF($J$1="August",P417,IF($J$1="September",P418,IF($J$1="October",P419,IF($J$1="November",P420,IF($J$1="December",P421)))))))))))))</f>
        <v>26</v>
      </c>
      <c r="D416" s="31"/>
      <c r="E416" s="31"/>
      <c r="F416" s="49" t="s">
        <v>70</v>
      </c>
      <c r="G416" s="44">
        <f>IF($J$1="January",W410,IF($J$1="February",W411,IF($J$1="March",W412,IF($J$1="April",W413,IF($J$1="May",W414,IF($J$1="June",W415,IF($J$1="July",W416,IF($J$1="August",W417,IF($J$1="August",W417,IF($J$1="September",W418,IF($J$1="October",W419,IF($J$1="November",W420,IF($J$1="December",W421)))))))))))))</f>
        <v>3000</v>
      </c>
      <c r="H416" s="48"/>
      <c r="I416" s="444" t="s">
        <v>74</v>
      </c>
      <c r="J416" s="445"/>
      <c r="K416" s="54">
        <f>K414+K415</f>
        <v>18387.096774193546</v>
      </c>
      <c r="L416" s="55"/>
      <c r="M416" s="31"/>
      <c r="N416" s="74"/>
      <c r="O416" s="75" t="s">
        <v>55</v>
      </c>
      <c r="P416" s="75"/>
      <c r="Q416" s="75"/>
      <c r="R416" s="75" t="str">
        <f t="shared" si="87"/>
        <v/>
      </c>
      <c r="S416" s="79"/>
      <c r="T416" s="75" t="s">
        <v>55</v>
      </c>
      <c r="U416" s="123" t="str">
        <f t="shared" si="88"/>
        <v/>
      </c>
      <c r="V416" s="77"/>
      <c r="W416" s="123" t="str">
        <f t="shared" si="85"/>
        <v/>
      </c>
      <c r="X416" s="77"/>
      <c r="Y416" s="123" t="str">
        <f t="shared" si="86"/>
        <v/>
      </c>
      <c r="Z416" s="66"/>
    </row>
    <row r="417" spans="1:26" s="29" customFormat="1" ht="21.4" customHeight="1" x14ac:dyDescent="0.2">
      <c r="A417" s="30"/>
      <c r="B417" s="49" t="s">
        <v>6</v>
      </c>
      <c r="C417" s="40">
        <f>IF($J$1="January",Q410,IF($J$1="February",Q411,IF($J$1="March",Q412,IF($J$1="April",Q413,IF($J$1="May",Q414,IF($J$1="June",Q415,IF($J$1="July",Q416,IF($J$1="August",Q417,IF($J$1="August",Q417,IF($J$1="September",Q418,IF($J$1="October",Q419,IF($J$1="November",Q420,IF($J$1="December",Q421)))))))))))))</f>
        <v>5</v>
      </c>
      <c r="D417" s="31"/>
      <c r="E417" s="31"/>
      <c r="F417" s="49" t="s">
        <v>24</v>
      </c>
      <c r="G417" s="44">
        <f>IF($J$1="January",X410,IF($J$1="February",X411,IF($J$1="March",X412,IF($J$1="April",X413,IF($J$1="May",X414,IF($J$1="June",X415,IF($J$1="July",X416,IF($J$1="August",X417,IF($J$1="August",X417,IF($J$1="September",X418,IF($J$1="October",X419,IF($J$1="November",X420,IF($J$1="December",X421)))))))))))))</f>
        <v>3000</v>
      </c>
      <c r="H417" s="48"/>
      <c r="I417" s="444" t="s">
        <v>75</v>
      </c>
      <c r="J417" s="445"/>
      <c r="K417" s="44">
        <f>G417</f>
        <v>3000</v>
      </c>
      <c r="L417" s="56"/>
      <c r="M417" s="31"/>
      <c r="N417" s="74"/>
      <c r="O417" s="75" t="s">
        <v>56</v>
      </c>
      <c r="P417" s="75"/>
      <c r="Q417" s="75"/>
      <c r="R417" s="75" t="str">
        <f t="shared" si="87"/>
        <v/>
      </c>
      <c r="S417" s="79"/>
      <c r="T417" s="75" t="s">
        <v>56</v>
      </c>
      <c r="U417" s="123" t="str">
        <f>Y416</f>
        <v/>
      </c>
      <c r="V417" s="77"/>
      <c r="W417" s="123" t="str">
        <f t="shared" si="85"/>
        <v/>
      </c>
      <c r="X417" s="77"/>
      <c r="Y417" s="123" t="str">
        <f t="shared" si="86"/>
        <v/>
      </c>
      <c r="Z417" s="66"/>
    </row>
    <row r="418" spans="1:26" s="29" customFormat="1" ht="21.4" customHeight="1" x14ac:dyDescent="0.2">
      <c r="A418" s="30"/>
      <c r="B418" s="57" t="s">
        <v>73</v>
      </c>
      <c r="C418" s="40">
        <f>IF($J$1="January",R410,IF($J$1="February",R411,IF($J$1="March",R412,IF($J$1="April",R413,IF($J$1="May",R414,IF($J$1="June",R415,IF($J$1="July",R416,IF($J$1="August",R417,IF($J$1="August",R417,IF($J$1="September",R418,IF($J$1="October",R419,IF($J$1="November",R420,IF($J$1="December",R421)))))))))))))</f>
        <v>0</v>
      </c>
      <c r="D418" s="31"/>
      <c r="E418" s="31"/>
      <c r="F418" s="49" t="s">
        <v>72</v>
      </c>
      <c r="G418" s="44">
        <f>IF($J$1="January",Y410,IF($J$1="February",Y411,IF($J$1="March",Y412,IF($J$1="April",Y413,IF($J$1="May",Y414,IF($J$1="June",Y415,IF($J$1="July",Y416,IF($J$1="August",Y417,IF($J$1="August",Y417,IF($J$1="September",Y418,IF($J$1="October",Y419,IF($J$1="November",Y420,IF($J$1="December",Y421)))))))))))))</f>
        <v>0</v>
      </c>
      <c r="H418" s="31"/>
      <c r="I418" s="435" t="s">
        <v>68</v>
      </c>
      <c r="J418" s="436"/>
      <c r="K418" s="58">
        <f>K416-K417</f>
        <v>15387.096774193546</v>
      </c>
      <c r="L418" s="59"/>
      <c r="M418" s="31"/>
      <c r="N418" s="74"/>
      <c r="O418" s="75" t="s">
        <v>61</v>
      </c>
      <c r="P418" s="75"/>
      <c r="Q418" s="75"/>
      <c r="R418" s="75" t="str">
        <f t="shared" si="87"/>
        <v/>
      </c>
      <c r="S418" s="79"/>
      <c r="T418" s="75" t="s">
        <v>61</v>
      </c>
      <c r="U418" s="123" t="str">
        <f t="shared" ref="U418:U420" si="89">Y417</f>
        <v/>
      </c>
      <c r="V418" s="77"/>
      <c r="W418" s="123" t="str">
        <f t="shared" si="85"/>
        <v/>
      </c>
      <c r="X418" s="77"/>
      <c r="Y418" s="123" t="str">
        <f t="shared" si="86"/>
        <v/>
      </c>
      <c r="Z418" s="66"/>
    </row>
    <row r="419" spans="1:26" s="29" customFormat="1" ht="21.4" customHeight="1" x14ac:dyDescent="0.2">
      <c r="A419" s="30"/>
      <c r="B419" s="31"/>
      <c r="C419" s="31"/>
      <c r="D419" s="31"/>
      <c r="E419" s="31"/>
      <c r="F419" s="31"/>
      <c r="G419" s="31"/>
      <c r="H419" s="31"/>
      <c r="I419" s="31"/>
      <c r="J419" s="31">
        <v>12560</v>
      </c>
      <c r="K419" s="128">
        <f>K418-J419</f>
        <v>2827.0967741935456</v>
      </c>
      <c r="L419" s="47"/>
      <c r="M419" s="31"/>
      <c r="N419" s="74"/>
      <c r="O419" s="75" t="s">
        <v>57</v>
      </c>
      <c r="P419" s="75"/>
      <c r="Q419" s="75"/>
      <c r="R419" s="75"/>
      <c r="S419" s="79"/>
      <c r="T419" s="75" t="s">
        <v>57</v>
      </c>
      <c r="U419" s="123" t="str">
        <f t="shared" si="89"/>
        <v/>
      </c>
      <c r="V419" s="77"/>
      <c r="W419" s="123" t="str">
        <f t="shared" si="85"/>
        <v/>
      </c>
      <c r="X419" s="77"/>
      <c r="Y419" s="123" t="str">
        <f t="shared" si="86"/>
        <v/>
      </c>
      <c r="Z419" s="66"/>
    </row>
    <row r="420" spans="1:26" s="29" customFormat="1" ht="21.4" customHeight="1" x14ac:dyDescent="0.2">
      <c r="A420" s="30"/>
      <c r="B420" s="446" t="s">
        <v>101</v>
      </c>
      <c r="C420" s="446"/>
      <c r="D420" s="446"/>
      <c r="E420" s="446"/>
      <c r="F420" s="446"/>
      <c r="G420" s="446"/>
      <c r="H420" s="446"/>
      <c r="I420" s="446"/>
      <c r="J420" s="446"/>
      <c r="K420" s="446"/>
      <c r="L420" s="47"/>
      <c r="M420" s="31"/>
      <c r="N420" s="74"/>
      <c r="O420" s="75" t="s">
        <v>62</v>
      </c>
      <c r="P420" s="75"/>
      <c r="Q420" s="75"/>
      <c r="R420" s="75"/>
      <c r="S420" s="79"/>
      <c r="T420" s="75" t="s">
        <v>62</v>
      </c>
      <c r="U420" s="123" t="str">
        <f t="shared" si="89"/>
        <v/>
      </c>
      <c r="V420" s="77"/>
      <c r="W420" s="123" t="str">
        <f t="shared" si="85"/>
        <v/>
      </c>
      <c r="X420" s="77"/>
      <c r="Y420" s="123" t="str">
        <f t="shared" si="86"/>
        <v/>
      </c>
      <c r="Z420" s="66"/>
    </row>
    <row r="421" spans="1:26" s="29" customFormat="1" ht="21.4" customHeight="1" x14ac:dyDescent="0.2">
      <c r="A421" s="30"/>
      <c r="B421" s="446"/>
      <c r="C421" s="446"/>
      <c r="D421" s="446"/>
      <c r="E421" s="446"/>
      <c r="F421" s="446"/>
      <c r="G421" s="446"/>
      <c r="H421" s="446"/>
      <c r="I421" s="446"/>
      <c r="J421" s="446"/>
      <c r="K421" s="446"/>
      <c r="L421" s="47"/>
      <c r="M421" s="31"/>
      <c r="N421" s="74"/>
      <c r="O421" s="75" t="s">
        <v>63</v>
      </c>
      <c r="P421" s="75"/>
      <c r="Q421" s="75"/>
      <c r="R421" s="75" t="str">
        <f t="shared" ref="R421" si="90">IF(Q421="","",R420-Q421)</f>
        <v/>
      </c>
      <c r="S421" s="79"/>
      <c r="T421" s="75" t="s">
        <v>63</v>
      </c>
      <c r="U421" s="123" t="str">
        <f>Y420</f>
        <v/>
      </c>
      <c r="V421" s="77"/>
      <c r="W421" s="123" t="str">
        <f t="shared" si="85"/>
        <v/>
      </c>
      <c r="X421" s="77"/>
      <c r="Y421" s="123" t="str">
        <f t="shared" si="86"/>
        <v/>
      </c>
      <c r="Z421" s="66"/>
    </row>
    <row r="422" spans="1:26" s="29" customFormat="1" ht="21.4" customHeight="1" thickBot="1" x14ac:dyDescent="0.25">
      <c r="A422" s="60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2"/>
      <c r="N422" s="81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66"/>
    </row>
    <row r="423" spans="1:26" s="29" customFormat="1" ht="21" customHeight="1" thickBot="1" x14ac:dyDescent="0.25"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s="29" customFormat="1" ht="21.4" hidden="1" customHeight="1" x14ac:dyDescent="0.2">
      <c r="A424" s="447" t="s">
        <v>45</v>
      </c>
      <c r="B424" s="448"/>
      <c r="C424" s="448"/>
      <c r="D424" s="448"/>
      <c r="E424" s="448"/>
      <c r="F424" s="448"/>
      <c r="G424" s="448"/>
      <c r="H424" s="448"/>
      <c r="I424" s="448"/>
      <c r="J424" s="448"/>
      <c r="K424" s="448"/>
      <c r="L424" s="449"/>
      <c r="M424" s="109"/>
      <c r="N424" s="67"/>
      <c r="O424" s="440" t="s">
        <v>47</v>
      </c>
      <c r="P424" s="441"/>
      <c r="Q424" s="441"/>
      <c r="R424" s="442"/>
      <c r="S424" s="68"/>
      <c r="T424" s="440" t="s">
        <v>48</v>
      </c>
      <c r="U424" s="441"/>
      <c r="V424" s="441"/>
      <c r="W424" s="441"/>
      <c r="X424" s="441"/>
      <c r="Y424" s="442"/>
      <c r="Z424" s="66"/>
    </row>
    <row r="425" spans="1:26" s="29" customFormat="1" ht="21.4" hidden="1" customHeight="1" x14ac:dyDescent="0.2">
      <c r="A425" s="30"/>
      <c r="B425" s="31"/>
      <c r="C425" s="443" t="s">
        <v>99</v>
      </c>
      <c r="D425" s="443"/>
      <c r="E425" s="443"/>
      <c r="F425" s="443"/>
      <c r="G425" s="32" t="str">
        <f>$J$1</f>
        <v>March</v>
      </c>
      <c r="H425" s="431">
        <f>$K$1</f>
        <v>2021</v>
      </c>
      <c r="I425" s="431"/>
      <c r="J425" s="31"/>
      <c r="K425" s="33"/>
      <c r="L425" s="34"/>
      <c r="M425" s="33"/>
      <c r="N425" s="70"/>
      <c r="O425" s="71" t="s">
        <v>58</v>
      </c>
      <c r="P425" s="71" t="s">
        <v>7</v>
      </c>
      <c r="Q425" s="71" t="s">
        <v>6</v>
      </c>
      <c r="R425" s="71" t="s">
        <v>59</v>
      </c>
      <c r="S425" s="72"/>
      <c r="T425" s="71" t="s">
        <v>58</v>
      </c>
      <c r="U425" s="71" t="s">
        <v>60</v>
      </c>
      <c r="V425" s="71" t="s">
        <v>23</v>
      </c>
      <c r="W425" s="71" t="s">
        <v>22</v>
      </c>
      <c r="X425" s="71" t="s">
        <v>24</v>
      </c>
      <c r="Y425" s="71" t="s">
        <v>64</v>
      </c>
      <c r="Z425" s="66"/>
    </row>
    <row r="426" spans="1:26" s="29" customFormat="1" ht="21.4" hidden="1" customHeight="1" x14ac:dyDescent="0.2">
      <c r="A426" s="30"/>
      <c r="B426" s="31"/>
      <c r="C426" s="31"/>
      <c r="D426" s="36"/>
      <c r="E426" s="36"/>
      <c r="F426" s="36"/>
      <c r="G426" s="36"/>
      <c r="H426" s="36"/>
      <c r="I426" s="31"/>
      <c r="J426" s="37" t="s">
        <v>1</v>
      </c>
      <c r="K426" s="38"/>
      <c r="L426" s="39"/>
      <c r="M426" s="31"/>
      <c r="N426" s="74"/>
      <c r="O426" s="75" t="s">
        <v>50</v>
      </c>
      <c r="P426" s="75"/>
      <c r="Q426" s="75"/>
      <c r="R426" s="75">
        <v>15</v>
      </c>
      <c r="S426" s="76"/>
      <c r="T426" s="75" t="s">
        <v>50</v>
      </c>
      <c r="U426" s="77"/>
      <c r="V426" s="77"/>
      <c r="W426" s="77">
        <f>V426+U426</f>
        <v>0</v>
      </c>
      <c r="X426" s="77"/>
      <c r="Y426" s="77">
        <f>W426-X426</f>
        <v>0</v>
      </c>
      <c r="Z426" s="66"/>
    </row>
    <row r="427" spans="1:26" s="29" customFormat="1" ht="21.4" hidden="1" customHeight="1" x14ac:dyDescent="0.2">
      <c r="A427" s="30"/>
      <c r="B427" s="31" t="s">
        <v>0</v>
      </c>
      <c r="C427" s="86"/>
      <c r="D427" s="31"/>
      <c r="E427" s="31"/>
      <c r="F427" s="31"/>
      <c r="G427" s="31"/>
      <c r="H427" s="42"/>
      <c r="I427" s="36"/>
      <c r="J427" s="31"/>
      <c r="K427" s="31"/>
      <c r="L427" s="43"/>
      <c r="M427" s="109"/>
      <c r="N427" s="78"/>
      <c r="O427" s="75" t="s">
        <v>76</v>
      </c>
      <c r="P427" s="75"/>
      <c r="Q427" s="75"/>
      <c r="R427" s="75">
        <f>R426-Q427</f>
        <v>15</v>
      </c>
      <c r="S427" s="79"/>
      <c r="T427" s="75" t="s">
        <v>76</v>
      </c>
      <c r="U427" s="123"/>
      <c r="V427" s="77"/>
      <c r="W427" s="123" t="str">
        <f>IF(U427="","",U427+V427)</f>
        <v/>
      </c>
      <c r="X427" s="77"/>
      <c r="Y427" s="123" t="str">
        <f>IF(W427="","",W427-X427)</f>
        <v/>
      </c>
      <c r="Z427" s="66"/>
    </row>
    <row r="428" spans="1:26" s="29" customFormat="1" ht="21.4" hidden="1" customHeight="1" x14ac:dyDescent="0.2">
      <c r="A428" s="30"/>
      <c r="B428" s="45" t="s">
        <v>46</v>
      </c>
      <c r="C428" s="46"/>
      <c r="D428" s="31"/>
      <c r="E428" s="31"/>
      <c r="F428" s="432" t="s">
        <v>48</v>
      </c>
      <c r="G428" s="432"/>
      <c r="H428" s="31"/>
      <c r="I428" s="432" t="s">
        <v>49</v>
      </c>
      <c r="J428" s="432"/>
      <c r="K428" s="432"/>
      <c r="L428" s="47"/>
      <c r="M428" s="31"/>
      <c r="N428" s="74"/>
      <c r="O428" s="75" t="s">
        <v>51</v>
      </c>
      <c r="P428" s="75"/>
      <c r="Q428" s="75"/>
      <c r="R428" s="75">
        <v>0</v>
      </c>
      <c r="S428" s="79"/>
      <c r="T428" s="75" t="s">
        <v>51</v>
      </c>
      <c r="U428" s="123"/>
      <c r="V428" s="77"/>
      <c r="W428" s="123" t="str">
        <f t="shared" ref="W428:W437" si="91">IF(U428="","",U428+V428)</f>
        <v/>
      </c>
      <c r="X428" s="77"/>
      <c r="Y428" s="123" t="str">
        <f t="shared" ref="Y428:Y437" si="92">IF(W428="","",W428-X428)</f>
        <v/>
      </c>
      <c r="Z428" s="66"/>
    </row>
    <row r="429" spans="1:26" s="29" customFormat="1" ht="21.4" hidden="1" customHeight="1" x14ac:dyDescent="0.2">
      <c r="A429" s="30"/>
      <c r="B429" s="31"/>
      <c r="C429" s="31"/>
      <c r="D429" s="31"/>
      <c r="E429" s="31"/>
      <c r="F429" s="31"/>
      <c r="G429" s="31"/>
      <c r="H429" s="48"/>
      <c r="L429" s="35"/>
      <c r="M429" s="31"/>
      <c r="N429" s="74"/>
      <c r="O429" s="75" t="s">
        <v>52</v>
      </c>
      <c r="P429" s="75"/>
      <c r="Q429" s="75"/>
      <c r="R429" s="75" t="str">
        <f t="shared" ref="R429:R437" si="93">IF(Q429="","",R428-Q429)</f>
        <v/>
      </c>
      <c r="S429" s="79"/>
      <c r="T429" s="75" t="s">
        <v>52</v>
      </c>
      <c r="U429" s="123"/>
      <c r="V429" s="77"/>
      <c r="W429" s="123" t="str">
        <f t="shared" si="91"/>
        <v/>
      </c>
      <c r="X429" s="77"/>
      <c r="Y429" s="123" t="str">
        <f t="shared" si="92"/>
        <v/>
      </c>
      <c r="Z429" s="66"/>
    </row>
    <row r="430" spans="1:26" s="29" customFormat="1" ht="21.4" hidden="1" customHeight="1" x14ac:dyDescent="0.2">
      <c r="A430" s="30"/>
      <c r="B430" s="433" t="s">
        <v>47</v>
      </c>
      <c r="C430" s="434"/>
      <c r="D430" s="31"/>
      <c r="E430" s="31"/>
      <c r="F430" s="49" t="s">
        <v>69</v>
      </c>
      <c r="G430" s="44">
        <f>IF($J$1="January",U426,IF($J$1="February",U427,IF($J$1="March",U428,IF($J$1="April",U429,IF($J$1="May",U430,IF($J$1="June",U431,IF($J$1="July",U432,IF($J$1="August",U433,IF($J$1="August",U433,IF($J$1="September",U434,IF($J$1="October",U435,IF($J$1="November",U436,IF($J$1="December",U437)))))))))))))</f>
        <v>0</v>
      </c>
      <c r="H430" s="48"/>
      <c r="I430" s="50">
        <f>IF(C434&gt;0,$K$2,C432)</f>
        <v>0</v>
      </c>
      <c r="J430" s="51" t="s">
        <v>66</v>
      </c>
      <c r="K430" s="52">
        <f>K426/$K$2*I430</f>
        <v>0</v>
      </c>
      <c r="L430" s="53"/>
      <c r="M430" s="31"/>
      <c r="N430" s="74"/>
      <c r="O430" s="75" t="s">
        <v>53</v>
      </c>
      <c r="P430" s="75"/>
      <c r="Q430" s="75"/>
      <c r="R430" s="75" t="str">
        <f t="shared" si="93"/>
        <v/>
      </c>
      <c r="S430" s="79"/>
      <c r="T430" s="75" t="s">
        <v>53</v>
      </c>
      <c r="U430" s="123"/>
      <c r="V430" s="77"/>
      <c r="W430" s="123" t="str">
        <f t="shared" si="91"/>
        <v/>
      </c>
      <c r="X430" s="77"/>
      <c r="Y430" s="123" t="str">
        <f t="shared" si="92"/>
        <v/>
      </c>
      <c r="Z430" s="66"/>
    </row>
    <row r="431" spans="1:26" s="29" customFormat="1" ht="21.4" hidden="1" customHeight="1" x14ac:dyDescent="0.2">
      <c r="A431" s="30"/>
      <c r="B431" s="40"/>
      <c r="C431" s="40"/>
      <c r="D431" s="31"/>
      <c r="E431" s="31"/>
      <c r="F431" s="49" t="s">
        <v>23</v>
      </c>
      <c r="G431" s="44">
        <f>IF($J$1="January",V426,IF($J$1="February",V427,IF($J$1="March",V428,IF($J$1="April",V429,IF($J$1="May",V430,IF($J$1="June",V431,IF($J$1="July",V432,IF($J$1="August",V433,IF($J$1="August",V433,IF($J$1="September",V434,IF($J$1="October",V435,IF($J$1="November",V436,IF($J$1="December",V437)))))))))))))</f>
        <v>0</v>
      </c>
      <c r="H431" s="48"/>
      <c r="I431" s="93"/>
      <c r="J431" s="51" t="s">
        <v>67</v>
      </c>
      <c r="K431" s="54">
        <f>K426/$K$2/8*I431</f>
        <v>0</v>
      </c>
      <c r="L431" s="55"/>
      <c r="M431" s="31"/>
      <c r="N431" s="74"/>
      <c r="O431" s="75" t="s">
        <v>54</v>
      </c>
      <c r="P431" s="75"/>
      <c r="Q431" s="75"/>
      <c r="R431" s="75" t="str">
        <f t="shared" si="93"/>
        <v/>
      </c>
      <c r="S431" s="79"/>
      <c r="T431" s="75" t="s">
        <v>54</v>
      </c>
      <c r="U431" s="123"/>
      <c r="V431" s="77"/>
      <c r="W431" s="123" t="str">
        <f t="shared" si="91"/>
        <v/>
      </c>
      <c r="X431" s="77"/>
      <c r="Y431" s="123" t="str">
        <f t="shared" si="92"/>
        <v/>
      </c>
      <c r="Z431" s="66"/>
    </row>
    <row r="432" spans="1:26" s="29" customFormat="1" ht="21.4" hidden="1" customHeight="1" x14ac:dyDescent="0.2">
      <c r="A432" s="30"/>
      <c r="B432" s="49" t="s">
        <v>7</v>
      </c>
      <c r="C432" s="40">
        <f>IF($J$1="January",P426,IF($J$1="February",P427,IF($J$1="March",P428,IF($J$1="April",P429,IF($J$1="May",P430,IF($J$1="June",P431,IF($J$1="July",P432,IF($J$1="August",P433,IF($J$1="August",P433,IF($J$1="September",P434,IF($J$1="October",P435,IF($J$1="November",P436,IF($J$1="December",P437)))))))))))))</f>
        <v>0</v>
      </c>
      <c r="D432" s="31"/>
      <c r="E432" s="31"/>
      <c r="F432" s="49" t="s">
        <v>70</v>
      </c>
      <c r="G432" s="44" t="str">
        <f>IF($J$1="January",W426,IF($J$1="February",W427,IF($J$1="March",W428,IF($J$1="April",W429,IF($J$1="May",W430,IF($J$1="June",W431,IF($J$1="July",W432,IF($J$1="August",W433,IF($J$1="August",W433,IF($J$1="September",W434,IF($J$1="October",W435,IF($J$1="November",W436,IF($J$1="December",W437)))))))))))))</f>
        <v/>
      </c>
      <c r="H432" s="48"/>
      <c r="I432" s="444" t="s">
        <v>74</v>
      </c>
      <c r="J432" s="445"/>
      <c r="K432" s="54">
        <f>K430+K431</f>
        <v>0</v>
      </c>
      <c r="L432" s="55"/>
      <c r="M432" s="31"/>
      <c r="N432" s="74"/>
      <c r="O432" s="75" t="s">
        <v>55</v>
      </c>
      <c r="P432" s="75"/>
      <c r="Q432" s="75"/>
      <c r="R432" s="75" t="str">
        <f t="shared" si="93"/>
        <v/>
      </c>
      <c r="S432" s="79"/>
      <c r="T432" s="75" t="s">
        <v>55</v>
      </c>
      <c r="U432" s="123"/>
      <c r="V432" s="77"/>
      <c r="W432" s="123" t="str">
        <f t="shared" si="91"/>
        <v/>
      </c>
      <c r="X432" s="77"/>
      <c r="Y432" s="123" t="str">
        <f t="shared" si="92"/>
        <v/>
      </c>
      <c r="Z432" s="66"/>
    </row>
    <row r="433" spans="1:26" s="29" customFormat="1" ht="21.4" hidden="1" customHeight="1" x14ac:dyDescent="0.2">
      <c r="A433" s="30"/>
      <c r="B433" s="49" t="s">
        <v>6</v>
      </c>
      <c r="C433" s="40">
        <f>IF($J$1="January",Q426,IF($J$1="February",Q427,IF($J$1="March",Q428,IF($J$1="April",Q429,IF($J$1="May",Q430,IF($J$1="June",Q431,IF($J$1="July",Q432,IF($J$1="August",Q433,IF($J$1="August",Q433,IF($J$1="September",Q434,IF($J$1="October",Q435,IF($J$1="November",Q436,IF($J$1="December",Q437)))))))))))))</f>
        <v>0</v>
      </c>
      <c r="D433" s="31"/>
      <c r="E433" s="31"/>
      <c r="F433" s="49" t="s">
        <v>24</v>
      </c>
      <c r="G433" s="44">
        <f>IF($J$1="January",X426,IF($J$1="February",X427,IF($J$1="March",X428,IF($J$1="April",X429,IF($J$1="May",X430,IF($J$1="June",X431,IF($J$1="July",X432,IF($J$1="August",X433,IF($J$1="August",X433,IF($J$1="September",X434,IF($J$1="October",X435,IF($J$1="November",X436,IF($J$1="December",X437)))))))))))))</f>
        <v>0</v>
      </c>
      <c r="H433" s="48"/>
      <c r="I433" s="444" t="s">
        <v>75</v>
      </c>
      <c r="J433" s="445"/>
      <c r="K433" s="44">
        <f>G433</f>
        <v>0</v>
      </c>
      <c r="L433" s="56"/>
      <c r="M433" s="31"/>
      <c r="N433" s="74"/>
      <c r="O433" s="75" t="s">
        <v>56</v>
      </c>
      <c r="P433" s="75"/>
      <c r="Q433" s="75"/>
      <c r="R433" s="75" t="str">
        <f t="shared" si="93"/>
        <v/>
      </c>
      <c r="S433" s="79"/>
      <c r="T433" s="75" t="s">
        <v>56</v>
      </c>
      <c r="U433" s="123"/>
      <c r="V433" s="77"/>
      <c r="W433" s="123" t="str">
        <f t="shared" si="91"/>
        <v/>
      </c>
      <c r="X433" s="77"/>
      <c r="Y433" s="123" t="str">
        <f t="shared" si="92"/>
        <v/>
      </c>
      <c r="Z433" s="66"/>
    </row>
    <row r="434" spans="1:26" s="29" customFormat="1" ht="21.4" hidden="1" customHeight="1" x14ac:dyDescent="0.2">
      <c r="A434" s="30"/>
      <c r="B434" s="57" t="s">
        <v>73</v>
      </c>
      <c r="C434" s="40">
        <f>IF($J$1="January",R426,IF($J$1="February",R427,IF($J$1="March",R428,IF($J$1="April",R429,IF($J$1="May",R430,IF($J$1="June",R431,IF($J$1="July",R432,IF($J$1="August",R433,IF($J$1="August",R433,IF($J$1="September",R434,IF($J$1="October",R435,IF($J$1="November",R436,IF($J$1="December",R437)))))))))))))</f>
        <v>0</v>
      </c>
      <c r="D434" s="31"/>
      <c r="E434" s="31"/>
      <c r="F434" s="49" t="s">
        <v>72</v>
      </c>
      <c r="G434" s="44" t="str">
        <f>IF($J$1="January",Y426,IF($J$1="February",Y427,IF($J$1="March",Y428,IF($J$1="April",Y429,IF($J$1="May",Y430,IF($J$1="June",Y431,IF($J$1="July",Y432,IF($J$1="August",Y433,IF($J$1="August",Y433,IF($J$1="September",Y434,IF($J$1="October",Y435,IF($J$1="November",Y436,IF($J$1="December",Y437)))))))))))))</f>
        <v/>
      </c>
      <c r="H434" s="31"/>
      <c r="I434" s="435" t="s">
        <v>68</v>
      </c>
      <c r="J434" s="436"/>
      <c r="K434" s="58">
        <f>K432-K433</f>
        <v>0</v>
      </c>
      <c r="L434" s="59"/>
      <c r="M434" s="31"/>
      <c r="N434" s="74"/>
      <c r="O434" s="75" t="s">
        <v>61</v>
      </c>
      <c r="P434" s="75"/>
      <c r="Q434" s="75"/>
      <c r="R434" s="75" t="str">
        <f t="shared" si="93"/>
        <v/>
      </c>
      <c r="S434" s="79"/>
      <c r="T434" s="75" t="s">
        <v>61</v>
      </c>
      <c r="U434" s="123"/>
      <c r="V434" s="77"/>
      <c r="W434" s="123" t="str">
        <f t="shared" si="91"/>
        <v/>
      </c>
      <c r="X434" s="77"/>
      <c r="Y434" s="123" t="str">
        <f t="shared" si="92"/>
        <v/>
      </c>
      <c r="Z434" s="66"/>
    </row>
    <row r="435" spans="1:26" s="29" customFormat="1" ht="21.4" hidden="1" customHeight="1" x14ac:dyDescent="0.2">
      <c r="A435" s="30"/>
      <c r="B435" s="31"/>
      <c r="C435" s="31"/>
      <c r="D435" s="31"/>
      <c r="E435" s="31"/>
      <c r="F435" s="31"/>
      <c r="G435" s="31"/>
      <c r="H435" s="31"/>
      <c r="I435" s="31"/>
      <c r="J435" s="128"/>
      <c r="K435" s="128"/>
      <c r="L435" s="47"/>
      <c r="M435" s="31"/>
      <c r="N435" s="74"/>
      <c r="O435" s="75" t="s">
        <v>57</v>
      </c>
      <c r="P435" s="75"/>
      <c r="Q435" s="75"/>
      <c r="R435" s="75" t="str">
        <f t="shared" si="93"/>
        <v/>
      </c>
      <c r="S435" s="79"/>
      <c r="T435" s="75" t="s">
        <v>57</v>
      </c>
      <c r="U435" s="123"/>
      <c r="V435" s="77"/>
      <c r="W435" s="123" t="str">
        <f t="shared" si="91"/>
        <v/>
      </c>
      <c r="X435" s="77"/>
      <c r="Y435" s="123" t="str">
        <f t="shared" si="92"/>
        <v/>
      </c>
      <c r="Z435" s="66"/>
    </row>
    <row r="436" spans="1:26" s="29" customFormat="1" ht="21.4" hidden="1" customHeight="1" x14ac:dyDescent="0.2">
      <c r="A436" s="30"/>
      <c r="B436" s="446" t="s">
        <v>101</v>
      </c>
      <c r="C436" s="446"/>
      <c r="D436" s="446"/>
      <c r="E436" s="446"/>
      <c r="F436" s="446"/>
      <c r="G436" s="446"/>
      <c r="H436" s="446"/>
      <c r="I436" s="446"/>
      <c r="J436" s="446"/>
      <c r="K436" s="446"/>
      <c r="L436" s="47"/>
      <c r="M436" s="31"/>
      <c r="N436" s="74"/>
      <c r="O436" s="75" t="s">
        <v>62</v>
      </c>
      <c r="P436" s="75"/>
      <c r="Q436" s="75"/>
      <c r="R436" s="75" t="str">
        <f t="shared" si="93"/>
        <v/>
      </c>
      <c r="S436" s="79"/>
      <c r="T436" s="75" t="s">
        <v>62</v>
      </c>
      <c r="U436" s="123"/>
      <c r="V436" s="77"/>
      <c r="W436" s="123" t="str">
        <f t="shared" si="91"/>
        <v/>
      </c>
      <c r="X436" s="77"/>
      <c r="Y436" s="123" t="str">
        <f t="shared" si="92"/>
        <v/>
      </c>
      <c r="Z436" s="66"/>
    </row>
    <row r="437" spans="1:26" s="29" customFormat="1" ht="21.4" hidden="1" customHeight="1" x14ac:dyDescent="0.2">
      <c r="A437" s="30"/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7"/>
      <c r="M437" s="31"/>
      <c r="N437" s="74"/>
      <c r="O437" s="75" t="s">
        <v>63</v>
      </c>
      <c r="P437" s="75"/>
      <c r="Q437" s="75"/>
      <c r="R437" s="75" t="str">
        <f t="shared" si="93"/>
        <v/>
      </c>
      <c r="S437" s="79"/>
      <c r="T437" s="75" t="s">
        <v>63</v>
      </c>
      <c r="U437" s="123"/>
      <c r="V437" s="77"/>
      <c r="W437" s="123" t="str">
        <f t="shared" si="91"/>
        <v/>
      </c>
      <c r="X437" s="77"/>
      <c r="Y437" s="123" t="str">
        <f t="shared" si="92"/>
        <v/>
      </c>
      <c r="Z437" s="66"/>
    </row>
    <row r="438" spans="1:26" s="29" customFormat="1" ht="21.4" hidden="1" customHeight="1" thickBot="1" x14ac:dyDescent="0.25">
      <c r="A438" s="60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2"/>
      <c r="N438" s="81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66"/>
    </row>
    <row r="439" spans="1:26" s="31" customFormat="1" ht="21.4" hidden="1" customHeight="1" thickBot="1" x14ac:dyDescent="0.25"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s="29" customFormat="1" ht="21.4" hidden="1" customHeight="1" x14ac:dyDescent="0.2">
      <c r="A440" s="487" t="s">
        <v>45</v>
      </c>
      <c r="B440" s="488"/>
      <c r="C440" s="488"/>
      <c r="D440" s="488"/>
      <c r="E440" s="488"/>
      <c r="F440" s="488"/>
      <c r="G440" s="488"/>
      <c r="H440" s="488"/>
      <c r="I440" s="488"/>
      <c r="J440" s="488"/>
      <c r="K440" s="488"/>
      <c r="L440" s="489"/>
      <c r="M440" s="109"/>
      <c r="N440" s="67"/>
      <c r="O440" s="440" t="s">
        <v>47</v>
      </c>
      <c r="P440" s="441"/>
      <c r="Q440" s="441"/>
      <c r="R440" s="442"/>
      <c r="S440" s="68"/>
      <c r="T440" s="440" t="s">
        <v>48</v>
      </c>
      <c r="U440" s="441"/>
      <c r="V440" s="441"/>
      <c r="W440" s="441"/>
      <c r="X440" s="441"/>
      <c r="Y440" s="442"/>
      <c r="Z440" s="66"/>
    </row>
    <row r="441" spans="1:26" s="29" customFormat="1" ht="21.4" hidden="1" customHeight="1" x14ac:dyDescent="0.2">
      <c r="A441" s="30"/>
      <c r="B441" s="31"/>
      <c r="C441" s="443" t="s">
        <v>99</v>
      </c>
      <c r="D441" s="443"/>
      <c r="E441" s="443"/>
      <c r="F441" s="443"/>
      <c r="G441" s="32" t="str">
        <f>$J$1</f>
        <v>March</v>
      </c>
      <c r="H441" s="431">
        <f>$K$1</f>
        <v>2021</v>
      </c>
      <c r="I441" s="431"/>
      <c r="J441" s="31"/>
      <c r="K441" s="33"/>
      <c r="L441" s="34"/>
      <c r="M441" s="33"/>
      <c r="N441" s="70"/>
      <c r="O441" s="71" t="s">
        <v>58</v>
      </c>
      <c r="P441" s="71" t="s">
        <v>7</v>
      </c>
      <c r="Q441" s="71" t="s">
        <v>6</v>
      </c>
      <c r="R441" s="71" t="s">
        <v>59</v>
      </c>
      <c r="S441" s="72"/>
      <c r="T441" s="71" t="s">
        <v>58</v>
      </c>
      <c r="U441" s="71" t="s">
        <v>60</v>
      </c>
      <c r="V441" s="71" t="s">
        <v>23</v>
      </c>
      <c r="W441" s="71" t="s">
        <v>22</v>
      </c>
      <c r="X441" s="71" t="s">
        <v>24</v>
      </c>
      <c r="Y441" s="71" t="s">
        <v>64</v>
      </c>
      <c r="Z441" s="66"/>
    </row>
    <row r="442" spans="1:26" s="29" customFormat="1" ht="21.4" hidden="1" customHeight="1" x14ac:dyDescent="0.2">
      <c r="A442" s="30"/>
      <c r="B442" s="31"/>
      <c r="C442" s="31"/>
      <c r="D442" s="36"/>
      <c r="E442" s="36"/>
      <c r="F442" s="36"/>
      <c r="G442" s="36"/>
      <c r="H442" s="36"/>
      <c r="I442" s="31"/>
      <c r="J442" s="37" t="s">
        <v>1</v>
      </c>
      <c r="K442" s="38"/>
      <c r="L442" s="39"/>
      <c r="M442" s="31"/>
      <c r="N442" s="74"/>
      <c r="O442" s="75" t="s">
        <v>50</v>
      </c>
      <c r="P442" s="75"/>
      <c r="Q442" s="75"/>
      <c r="R442" s="75">
        <v>15</v>
      </c>
      <c r="S442" s="76"/>
      <c r="T442" s="75" t="s">
        <v>50</v>
      </c>
      <c r="U442" s="77"/>
      <c r="V442" s="77"/>
      <c r="W442" s="77">
        <f>V442+U442</f>
        <v>0</v>
      </c>
      <c r="X442" s="77"/>
      <c r="Y442" s="77">
        <f>W442-X442</f>
        <v>0</v>
      </c>
      <c r="Z442" s="66"/>
    </row>
    <row r="443" spans="1:26" s="29" customFormat="1" ht="21.4" hidden="1" customHeight="1" x14ac:dyDescent="0.2">
      <c r="A443" s="30"/>
      <c r="B443" s="31" t="s">
        <v>0</v>
      </c>
      <c r="C443" s="86"/>
      <c r="D443" s="31"/>
      <c r="E443" s="31"/>
      <c r="F443" s="31"/>
      <c r="G443" s="31"/>
      <c r="H443" s="42"/>
      <c r="I443" s="36"/>
      <c r="J443" s="31"/>
      <c r="K443" s="31"/>
      <c r="L443" s="43"/>
      <c r="M443" s="109"/>
      <c r="N443" s="78"/>
      <c r="O443" s="75" t="s">
        <v>76</v>
      </c>
      <c r="P443" s="75"/>
      <c r="Q443" s="75"/>
      <c r="R443" s="75">
        <v>0</v>
      </c>
      <c r="S443" s="79"/>
      <c r="T443" s="75" t="s">
        <v>76</v>
      </c>
      <c r="U443" s="123">
        <f>Y442</f>
        <v>0</v>
      </c>
      <c r="V443" s="77"/>
      <c r="W443" s="123">
        <f>IF(U443="","",U443+V443)</f>
        <v>0</v>
      </c>
      <c r="X443" s="77"/>
      <c r="Y443" s="123">
        <f>IF(W443="","",W443-X443)</f>
        <v>0</v>
      </c>
      <c r="Z443" s="66"/>
    </row>
    <row r="444" spans="1:26" s="29" customFormat="1" ht="21.4" hidden="1" customHeight="1" x14ac:dyDescent="0.2">
      <c r="A444" s="30"/>
      <c r="B444" s="45" t="s">
        <v>46</v>
      </c>
      <c r="C444" s="46"/>
      <c r="D444" s="31"/>
      <c r="E444" s="31"/>
      <c r="F444" s="432" t="s">
        <v>48</v>
      </c>
      <c r="G444" s="432"/>
      <c r="H444" s="31"/>
      <c r="I444" s="432" t="s">
        <v>49</v>
      </c>
      <c r="J444" s="432"/>
      <c r="K444" s="432"/>
      <c r="L444" s="47"/>
      <c r="M444" s="31"/>
      <c r="N444" s="74"/>
      <c r="O444" s="75" t="s">
        <v>51</v>
      </c>
      <c r="P444" s="75"/>
      <c r="Q444" s="75"/>
      <c r="R444" s="75">
        <v>0</v>
      </c>
      <c r="S444" s="79"/>
      <c r="T444" s="75" t="s">
        <v>51</v>
      </c>
      <c r="U444" s="123"/>
      <c r="V444" s="77"/>
      <c r="W444" s="123" t="str">
        <f t="shared" ref="W444:W453" si="94">IF(U444="","",U444+V444)</f>
        <v/>
      </c>
      <c r="X444" s="77"/>
      <c r="Y444" s="123" t="str">
        <f t="shared" ref="Y444:Y453" si="95">IF(W444="","",W444-X444)</f>
        <v/>
      </c>
      <c r="Z444" s="66"/>
    </row>
    <row r="445" spans="1:26" s="29" customFormat="1" ht="21.4" hidden="1" customHeight="1" x14ac:dyDescent="0.2">
      <c r="A445" s="30"/>
      <c r="B445" s="31"/>
      <c r="C445" s="31"/>
      <c r="D445" s="31"/>
      <c r="E445" s="31"/>
      <c r="F445" s="31"/>
      <c r="G445" s="31"/>
      <c r="H445" s="48"/>
      <c r="L445" s="35"/>
      <c r="M445" s="31"/>
      <c r="N445" s="74"/>
      <c r="O445" s="75" t="s">
        <v>52</v>
      </c>
      <c r="P445" s="75"/>
      <c r="Q445" s="75"/>
      <c r="R445" s="75">
        <v>0</v>
      </c>
      <c r="S445" s="79"/>
      <c r="T445" s="75" t="s">
        <v>52</v>
      </c>
      <c r="U445" s="123" t="str">
        <f>IF($J$1="April",Y444,Y444)</f>
        <v/>
      </c>
      <c r="V445" s="77"/>
      <c r="W445" s="123" t="str">
        <f t="shared" si="94"/>
        <v/>
      </c>
      <c r="X445" s="77"/>
      <c r="Y445" s="123" t="str">
        <f t="shared" si="95"/>
        <v/>
      </c>
      <c r="Z445" s="66"/>
    </row>
    <row r="446" spans="1:26" s="29" customFormat="1" ht="21.4" hidden="1" customHeight="1" x14ac:dyDescent="0.2">
      <c r="A446" s="30"/>
      <c r="B446" s="433" t="s">
        <v>47</v>
      </c>
      <c r="C446" s="434"/>
      <c r="D446" s="31"/>
      <c r="E446" s="31"/>
      <c r="F446" s="49" t="s">
        <v>69</v>
      </c>
      <c r="G446" s="44">
        <f>IF($J$1="January",U442,IF($J$1="February",U443,IF($J$1="March",U444,IF($J$1="April",U445,IF($J$1="May",U446,IF($J$1="June",U447,IF($J$1="July",U448,IF($J$1="August",U449,IF($J$1="August",U449,IF($J$1="September",U450,IF($J$1="October",U451,IF($J$1="November",U452,IF($J$1="December",U453)))))))))))))</f>
        <v>0</v>
      </c>
      <c r="H446" s="48"/>
      <c r="I446" s="50"/>
      <c r="J446" s="51" t="s">
        <v>66</v>
      </c>
      <c r="K446" s="52">
        <f>K442/$K$2*I446</f>
        <v>0</v>
      </c>
      <c r="L446" s="53"/>
      <c r="M446" s="31"/>
      <c r="N446" s="74"/>
      <c r="O446" s="75" t="s">
        <v>53</v>
      </c>
      <c r="P446" s="75"/>
      <c r="Q446" s="75"/>
      <c r="R446" s="75">
        <v>0</v>
      </c>
      <c r="S446" s="79"/>
      <c r="T446" s="75" t="s">
        <v>53</v>
      </c>
      <c r="U446" s="123"/>
      <c r="V446" s="77"/>
      <c r="W446" s="123" t="str">
        <f t="shared" si="94"/>
        <v/>
      </c>
      <c r="X446" s="77"/>
      <c r="Y446" s="123" t="str">
        <f t="shared" si="95"/>
        <v/>
      </c>
      <c r="Z446" s="66"/>
    </row>
    <row r="447" spans="1:26" s="29" customFormat="1" ht="21.4" hidden="1" customHeight="1" x14ac:dyDescent="0.2">
      <c r="A447" s="30"/>
      <c r="B447" s="40"/>
      <c r="C447" s="40"/>
      <c r="D447" s="31"/>
      <c r="E447" s="31"/>
      <c r="F447" s="49" t="s">
        <v>23</v>
      </c>
      <c r="G447" s="44">
        <f>IF($J$1="January",V442,IF($J$1="February",V443,IF($J$1="March",V444,IF($J$1="April",V445,IF($J$1="May",V446,IF($J$1="June",V447,IF($J$1="July",V448,IF($J$1="August",V449,IF($J$1="August",V449,IF($J$1="September",V450,IF($J$1="October",V451,IF($J$1="November",V452,IF($J$1="December",V453)))))))))))))</f>
        <v>0</v>
      </c>
      <c r="H447" s="48"/>
      <c r="I447" s="93"/>
      <c r="J447" s="51" t="s">
        <v>67</v>
      </c>
      <c r="K447" s="54">
        <f>K442/$K$2/8*I447</f>
        <v>0</v>
      </c>
      <c r="L447" s="55"/>
      <c r="M447" s="31"/>
      <c r="N447" s="74"/>
      <c r="O447" s="75" t="s">
        <v>54</v>
      </c>
      <c r="P447" s="75"/>
      <c r="Q447" s="75"/>
      <c r="R447" s="75">
        <v>0</v>
      </c>
      <c r="S447" s="79"/>
      <c r="T447" s="75" t="s">
        <v>54</v>
      </c>
      <c r="U447" s="123" t="str">
        <f>Y446</f>
        <v/>
      </c>
      <c r="V447" s="77"/>
      <c r="W447" s="123">
        <f>V447</f>
        <v>0</v>
      </c>
      <c r="X447" s="77"/>
      <c r="Y447" s="123">
        <f t="shared" si="95"/>
        <v>0</v>
      </c>
      <c r="Z447" s="66"/>
    </row>
    <row r="448" spans="1:26" s="29" customFormat="1" ht="21.4" hidden="1" customHeight="1" x14ac:dyDescent="0.2">
      <c r="A448" s="30"/>
      <c r="B448" s="49" t="s">
        <v>7</v>
      </c>
      <c r="C448" s="40">
        <f>IF($J$1="January",P442,IF($J$1="February",P443,IF($J$1="March",P444,IF($J$1="April",P445,IF($J$1="May",P446,IF($J$1="June",P447,IF($J$1="July",P448,IF($J$1="August",P449,IF($J$1="August",P449,IF($J$1="September",P450,IF($J$1="October",P451,IF($J$1="November",P452,IF($J$1="December",P453)))))))))))))</f>
        <v>0</v>
      </c>
      <c r="D448" s="31"/>
      <c r="E448" s="31"/>
      <c r="F448" s="49" t="s">
        <v>70</v>
      </c>
      <c r="G448" s="44" t="str">
        <f>IF($J$1="January",W442,IF($J$1="February",W443,IF($J$1="March",W444,IF($J$1="April",W445,IF($J$1="May",W446,IF($J$1="June",W447,IF($J$1="July",W448,IF($J$1="August",W449,IF($J$1="August",W449,IF($J$1="September",W450,IF($J$1="October",W451,IF($J$1="November",W452,IF($J$1="December",W453)))))))))))))</f>
        <v/>
      </c>
      <c r="H448" s="48"/>
      <c r="I448" s="444" t="s">
        <v>74</v>
      </c>
      <c r="J448" s="445"/>
      <c r="K448" s="54">
        <f>K446+K447</f>
        <v>0</v>
      </c>
      <c r="L448" s="55"/>
      <c r="M448" s="31"/>
      <c r="N448" s="74"/>
      <c r="O448" s="75" t="s">
        <v>55</v>
      </c>
      <c r="P448" s="75"/>
      <c r="Q448" s="75"/>
      <c r="R448" s="75">
        <v>0</v>
      </c>
      <c r="S448" s="79"/>
      <c r="T448" s="75" t="s">
        <v>55</v>
      </c>
      <c r="U448" s="123"/>
      <c r="V448" s="77"/>
      <c r="W448" s="123" t="str">
        <f t="shared" si="94"/>
        <v/>
      </c>
      <c r="X448" s="77"/>
      <c r="Y448" s="123" t="str">
        <f t="shared" si="95"/>
        <v/>
      </c>
      <c r="Z448" s="66"/>
    </row>
    <row r="449" spans="1:26" s="29" customFormat="1" ht="21.4" hidden="1" customHeight="1" x14ac:dyDescent="0.2">
      <c r="A449" s="30"/>
      <c r="B449" s="49" t="s">
        <v>6</v>
      </c>
      <c r="C449" s="40">
        <f>IF($J$1="January",Q442,IF($J$1="February",Q443,IF($J$1="March",Q444,IF($J$1="April",Q445,IF($J$1="May",Q446,IF($J$1="June",Q447,IF($J$1="July",Q448,IF($J$1="August",Q449,IF($J$1="August",Q449,IF($J$1="September",Q450,IF($J$1="October",Q451,IF($J$1="November",Q452,IF($J$1="December",Q453)))))))))))))</f>
        <v>0</v>
      </c>
      <c r="D449" s="31"/>
      <c r="E449" s="31"/>
      <c r="F449" s="49" t="s">
        <v>24</v>
      </c>
      <c r="G449" s="44">
        <f>IF($J$1="January",X442,IF($J$1="February",X443,IF($J$1="March",X444,IF($J$1="April",X445,IF($J$1="May",X446,IF($J$1="June",X447,IF($J$1="July",X448,IF($J$1="August",X449,IF($J$1="August",X449,IF($J$1="September",X450,IF($J$1="October",X451,IF($J$1="November",X452,IF($J$1="December",X453)))))))))))))</f>
        <v>0</v>
      </c>
      <c r="H449" s="48"/>
      <c r="I449" s="444" t="s">
        <v>75</v>
      </c>
      <c r="J449" s="445"/>
      <c r="K449" s="44">
        <f>G449</f>
        <v>0</v>
      </c>
      <c r="L449" s="56"/>
      <c r="M449" s="31"/>
      <c r="N449" s="74"/>
      <c r="O449" s="75" t="s">
        <v>56</v>
      </c>
      <c r="P449" s="75"/>
      <c r="Q449" s="75"/>
      <c r="R449" s="75">
        <v>0</v>
      </c>
      <c r="S449" s="79"/>
      <c r="T449" s="75" t="s">
        <v>56</v>
      </c>
      <c r="U449" s="123" t="str">
        <f>Y448</f>
        <v/>
      </c>
      <c r="V449" s="77"/>
      <c r="W449" s="123">
        <f>V449</f>
        <v>0</v>
      </c>
      <c r="X449" s="77"/>
      <c r="Y449" s="123">
        <f t="shared" si="95"/>
        <v>0</v>
      </c>
      <c r="Z449" s="66"/>
    </row>
    <row r="450" spans="1:26" s="29" customFormat="1" ht="21.4" hidden="1" customHeight="1" x14ac:dyDescent="0.2">
      <c r="A450" s="30"/>
      <c r="B450" s="57" t="s">
        <v>73</v>
      </c>
      <c r="C450" s="40">
        <f>IF($J$1="January",R442,IF($J$1="February",R443,IF($J$1="March",R444,IF($J$1="April",R445,IF($J$1="May",R446,IF($J$1="June",R447,IF($J$1="July",R448,IF($J$1="August",R449,IF($J$1="August",R449,IF($J$1="September",R450,IF($J$1="October",R451,IF($J$1="November",R452,IF($J$1="December",R453)))))))))))))</f>
        <v>0</v>
      </c>
      <c r="D450" s="31"/>
      <c r="E450" s="31"/>
      <c r="F450" s="49" t="s">
        <v>72</v>
      </c>
      <c r="G450" s="44" t="str">
        <f>IF($J$1="January",Y442,IF($J$1="February",Y443,IF($J$1="March",Y444,IF($J$1="April",Y445,IF($J$1="May",Y446,IF($J$1="June",Y447,IF($J$1="July",Y448,IF($J$1="August",Y449,IF($J$1="August",Y449,IF($J$1="September",Y450,IF($J$1="October",Y451,IF($J$1="November",Y452,IF($J$1="December",Y453)))))))))))))</f>
        <v/>
      </c>
      <c r="H450" s="31"/>
      <c r="I450" s="435" t="s">
        <v>68</v>
      </c>
      <c r="J450" s="436"/>
      <c r="K450" s="58">
        <f>K448-K449</f>
        <v>0</v>
      </c>
      <c r="L450" s="59"/>
      <c r="M450" s="31"/>
      <c r="N450" s="74"/>
      <c r="O450" s="75" t="s">
        <v>61</v>
      </c>
      <c r="P450" s="75"/>
      <c r="Q450" s="75"/>
      <c r="R450" s="75">
        <v>0</v>
      </c>
      <c r="S450" s="79"/>
      <c r="T450" s="75" t="s">
        <v>61</v>
      </c>
      <c r="U450" s="123">
        <f>Y449</f>
        <v>0</v>
      </c>
      <c r="V450" s="77"/>
      <c r="W450" s="123">
        <f t="shared" si="94"/>
        <v>0</v>
      </c>
      <c r="X450" s="77"/>
      <c r="Y450" s="123">
        <f t="shared" si="95"/>
        <v>0</v>
      </c>
      <c r="Z450" s="66"/>
    </row>
    <row r="451" spans="1:26" s="29" customFormat="1" ht="21.4" hidden="1" customHeight="1" x14ac:dyDescent="0.2">
      <c r="A451" s="3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47"/>
      <c r="M451" s="31"/>
      <c r="N451" s="74"/>
      <c r="O451" s="75" t="s">
        <v>57</v>
      </c>
      <c r="P451" s="75"/>
      <c r="Q451" s="75"/>
      <c r="R451" s="75">
        <v>0</v>
      </c>
      <c r="S451" s="79"/>
      <c r="T451" s="75" t="s">
        <v>57</v>
      </c>
      <c r="U451" s="123">
        <f>Y450</f>
        <v>0</v>
      </c>
      <c r="V451" s="77"/>
      <c r="W451" s="123">
        <f t="shared" si="94"/>
        <v>0</v>
      </c>
      <c r="X451" s="77"/>
      <c r="Y451" s="123">
        <f t="shared" si="95"/>
        <v>0</v>
      </c>
      <c r="Z451" s="66"/>
    </row>
    <row r="452" spans="1:26" s="29" customFormat="1" ht="21.4" hidden="1" customHeight="1" x14ac:dyDescent="0.2">
      <c r="A452" s="30"/>
      <c r="B452" s="446" t="s">
        <v>101</v>
      </c>
      <c r="C452" s="446"/>
      <c r="D452" s="446"/>
      <c r="E452" s="446"/>
      <c r="F452" s="446"/>
      <c r="G452" s="446"/>
      <c r="H452" s="446"/>
      <c r="I452" s="446"/>
      <c r="J452" s="446"/>
      <c r="K452" s="446"/>
      <c r="L452" s="47"/>
      <c r="M452" s="31"/>
      <c r="N452" s="74"/>
      <c r="O452" s="75" t="s">
        <v>62</v>
      </c>
      <c r="P452" s="75"/>
      <c r="Q452" s="75"/>
      <c r="R452" s="75">
        <v>0</v>
      </c>
      <c r="S452" s="79"/>
      <c r="T452" s="75" t="s">
        <v>62</v>
      </c>
      <c r="U452" s="123">
        <f t="shared" ref="U452" si="96">Y451</f>
        <v>0</v>
      </c>
      <c r="V452" s="77"/>
      <c r="W452" s="123">
        <f t="shared" si="94"/>
        <v>0</v>
      </c>
      <c r="X452" s="77"/>
      <c r="Y452" s="123">
        <f t="shared" si="95"/>
        <v>0</v>
      </c>
      <c r="Z452" s="66"/>
    </row>
    <row r="453" spans="1:26" s="29" customFormat="1" ht="21.4" hidden="1" customHeight="1" x14ac:dyDescent="0.2">
      <c r="A453" s="30"/>
      <c r="B453" s="446"/>
      <c r="C453" s="446"/>
      <c r="D453" s="446"/>
      <c r="E453" s="446"/>
      <c r="F453" s="446"/>
      <c r="G453" s="446"/>
      <c r="H453" s="446"/>
      <c r="I453" s="446"/>
      <c r="J453" s="446"/>
      <c r="K453" s="446"/>
      <c r="L453" s="47"/>
      <c r="M453" s="31"/>
      <c r="N453" s="74"/>
      <c r="O453" s="75" t="s">
        <v>63</v>
      </c>
      <c r="P453" s="75"/>
      <c r="Q453" s="75"/>
      <c r="R453" s="75" t="str">
        <f t="shared" ref="R453" si="97">IF(Q453="","",R452-Q453)</f>
        <v/>
      </c>
      <c r="S453" s="79"/>
      <c r="T453" s="75" t="s">
        <v>63</v>
      </c>
      <c r="U453" s="123" t="str">
        <f>IF($J$1="Dec",Y452,"")</f>
        <v/>
      </c>
      <c r="V453" s="77"/>
      <c r="W453" s="123" t="str">
        <f t="shared" si="94"/>
        <v/>
      </c>
      <c r="X453" s="77"/>
      <c r="Y453" s="123" t="str">
        <f t="shared" si="95"/>
        <v/>
      </c>
      <c r="Z453" s="66"/>
    </row>
    <row r="454" spans="1:26" s="29" customFormat="1" ht="21.4" hidden="1" customHeight="1" thickBot="1" x14ac:dyDescent="0.25">
      <c r="A454" s="60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2"/>
      <c r="N454" s="81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66"/>
    </row>
    <row r="455" spans="1:26" s="29" customFormat="1" ht="21" customHeight="1" x14ac:dyDescent="0.2">
      <c r="A455" s="450" t="s">
        <v>45</v>
      </c>
      <c r="B455" s="451"/>
      <c r="C455" s="451"/>
      <c r="D455" s="451"/>
      <c r="E455" s="451"/>
      <c r="F455" s="451"/>
      <c r="G455" s="451"/>
      <c r="H455" s="451"/>
      <c r="I455" s="451"/>
      <c r="J455" s="451"/>
      <c r="K455" s="451"/>
      <c r="L455" s="452"/>
      <c r="M455" s="133"/>
      <c r="N455" s="67"/>
      <c r="O455" s="440" t="s">
        <v>47</v>
      </c>
      <c r="P455" s="441"/>
      <c r="Q455" s="441"/>
      <c r="R455" s="442"/>
      <c r="S455" s="68"/>
      <c r="T455" s="440" t="s">
        <v>48</v>
      </c>
      <c r="U455" s="441"/>
      <c r="V455" s="441"/>
      <c r="W455" s="441"/>
      <c r="X455" s="441"/>
      <c r="Y455" s="442"/>
      <c r="Z455" s="69"/>
    </row>
    <row r="456" spans="1:26" s="29" customFormat="1" ht="21" customHeight="1" x14ac:dyDescent="0.2">
      <c r="A456" s="30"/>
      <c r="B456" s="31"/>
      <c r="C456" s="443" t="s">
        <v>99</v>
      </c>
      <c r="D456" s="443"/>
      <c r="E456" s="443"/>
      <c r="F456" s="443"/>
      <c r="G456" s="32" t="str">
        <f>$J$1</f>
        <v>March</v>
      </c>
      <c r="H456" s="431">
        <f>$K$1</f>
        <v>2021</v>
      </c>
      <c r="I456" s="431"/>
      <c r="J456" s="31"/>
      <c r="K456" s="33"/>
      <c r="L456" s="34"/>
      <c r="M456" s="33"/>
      <c r="N456" s="70"/>
      <c r="O456" s="71" t="s">
        <v>58</v>
      </c>
      <c r="P456" s="71" t="s">
        <v>7</v>
      </c>
      <c r="Q456" s="71" t="s">
        <v>6</v>
      </c>
      <c r="R456" s="71" t="s">
        <v>59</v>
      </c>
      <c r="S456" s="72"/>
      <c r="T456" s="71" t="s">
        <v>58</v>
      </c>
      <c r="U456" s="71" t="s">
        <v>60</v>
      </c>
      <c r="V456" s="71" t="s">
        <v>23</v>
      </c>
      <c r="W456" s="71" t="s">
        <v>22</v>
      </c>
      <c r="X456" s="71" t="s">
        <v>24</v>
      </c>
      <c r="Y456" s="71" t="s">
        <v>64</v>
      </c>
      <c r="Z456" s="73"/>
    </row>
    <row r="457" spans="1:26" s="29" customFormat="1" ht="21" customHeight="1" x14ac:dyDescent="0.2">
      <c r="A457" s="30"/>
      <c r="B457" s="31"/>
      <c r="C457" s="31"/>
      <c r="D457" s="36"/>
      <c r="E457" s="36"/>
      <c r="F457" s="36"/>
      <c r="G457" s="36"/>
      <c r="H457" s="36"/>
      <c r="I457" s="31"/>
      <c r="J457" s="37" t="s">
        <v>1</v>
      </c>
      <c r="K457" s="38">
        <v>23000</v>
      </c>
      <c r="L457" s="39"/>
      <c r="M457" s="31"/>
      <c r="N457" s="74"/>
      <c r="O457" s="75" t="s">
        <v>50</v>
      </c>
      <c r="P457" s="75">
        <v>30</v>
      </c>
      <c r="Q457" s="75">
        <v>1</v>
      </c>
      <c r="R457" s="75">
        <f>15-Q457</f>
        <v>14</v>
      </c>
      <c r="S457" s="76"/>
      <c r="T457" s="75" t="s">
        <v>50</v>
      </c>
      <c r="U457" s="77"/>
      <c r="V457" s="77"/>
      <c r="W457" s="77">
        <f>V457+U457</f>
        <v>0</v>
      </c>
      <c r="X457" s="77"/>
      <c r="Y457" s="77">
        <f>W457-X457</f>
        <v>0</v>
      </c>
      <c r="Z457" s="73"/>
    </row>
    <row r="458" spans="1:26" s="29" customFormat="1" ht="21" customHeight="1" x14ac:dyDescent="0.2">
      <c r="A458" s="30"/>
      <c r="B458" s="31" t="s">
        <v>0</v>
      </c>
      <c r="C458" s="86" t="s">
        <v>118</v>
      </c>
      <c r="D458" s="31"/>
      <c r="E458" s="31"/>
      <c r="F458" s="31"/>
      <c r="G458" s="31"/>
      <c r="H458" s="42"/>
      <c r="I458" s="36"/>
      <c r="J458" s="31"/>
      <c r="K458" s="31"/>
      <c r="L458" s="43"/>
      <c r="M458" s="133"/>
      <c r="N458" s="78"/>
      <c r="O458" s="75" t="s">
        <v>76</v>
      </c>
      <c r="P458" s="75">
        <v>26</v>
      </c>
      <c r="Q458" s="75">
        <v>2</v>
      </c>
      <c r="R458" s="75">
        <f t="shared" ref="R458:R465" si="98">IF(Q458="","",R457-Q458)</f>
        <v>12</v>
      </c>
      <c r="S458" s="79"/>
      <c r="T458" s="75" t="s">
        <v>76</v>
      </c>
      <c r="U458" s="123"/>
      <c r="V458" s="77"/>
      <c r="W458" s="123" t="str">
        <f>IF(U458="","",U458+V458)</f>
        <v/>
      </c>
      <c r="X458" s="77"/>
      <c r="Y458" s="123" t="str">
        <f>IF(W458="","",W458-X458)</f>
        <v/>
      </c>
      <c r="Z458" s="80"/>
    </row>
    <row r="459" spans="1:26" s="29" customFormat="1" ht="21" customHeight="1" x14ac:dyDescent="0.2">
      <c r="A459" s="30"/>
      <c r="B459" s="45" t="s">
        <v>46</v>
      </c>
      <c r="C459" s="86"/>
      <c r="D459" s="31"/>
      <c r="E459" s="31"/>
      <c r="F459" s="432" t="s">
        <v>48</v>
      </c>
      <c r="G459" s="432"/>
      <c r="H459" s="31"/>
      <c r="I459" s="432" t="s">
        <v>49</v>
      </c>
      <c r="J459" s="432"/>
      <c r="K459" s="432"/>
      <c r="L459" s="47"/>
      <c r="M459" s="31"/>
      <c r="N459" s="74"/>
      <c r="O459" s="75" t="s">
        <v>51</v>
      </c>
      <c r="P459" s="75">
        <v>30</v>
      </c>
      <c r="Q459" s="75">
        <v>1</v>
      </c>
      <c r="R459" s="75">
        <f t="shared" si="98"/>
        <v>11</v>
      </c>
      <c r="S459" s="79"/>
      <c r="T459" s="75" t="s">
        <v>51</v>
      </c>
      <c r="U459" s="123"/>
      <c r="V459" s="77"/>
      <c r="W459" s="123" t="str">
        <f t="shared" ref="W459:W468" si="99">IF(U459="","",U459+V459)</f>
        <v/>
      </c>
      <c r="X459" s="77"/>
      <c r="Y459" s="123" t="str">
        <f t="shared" ref="Y459:Y468" si="100">IF(W459="","",W459-X459)</f>
        <v/>
      </c>
      <c r="Z459" s="80"/>
    </row>
    <row r="460" spans="1:26" s="29" customFormat="1" ht="21" customHeight="1" x14ac:dyDescent="0.2">
      <c r="A460" s="30"/>
      <c r="B460" s="31"/>
      <c r="C460" s="31"/>
      <c r="D460" s="31"/>
      <c r="E460" s="31"/>
      <c r="F460" s="31"/>
      <c r="G460" s="31"/>
      <c r="H460" s="48"/>
      <c r="L460" s="35"/>
      <c r="M460" s="31"/>
      <c r="N460" s="74"/>
      <c r="O460" s="75" t="s">
        <v>52</v>
      </c>
      <c r="P460" s="75"/>
      <c r="Q460" s="75"/>
      <c r="R460" s="75" t="str">
        <f t="shared" si="98"/>
        <v/>
      </c>
      <c r="S460" s="79"/>
      <c r="T460" s="75" t="s">
        <v>52</v>
      </c>
      <c r="U460" s="123"/>
      <c r="V460" s="77"/>
      <c r="W460" s="123" t="str">
        <f t="shared" si="99"/>
        <v/>
      </c>
      <c r="X460" s="77"/>
      <c r="Y460" s="123" t="str">
        <f t="shared" si="100"/>
        <v/>
      </c>
      <c r="Z460" s="80"/>
    </row>
    <row r="461" spans="1:26" s="29" customFormat="1" ht="21" customHeight="1" x14ac:dyDescent="0.2">
      <c r="A461" s="30"/>
      <c r="B461" s="433" t="s">
        <v>47</v>
      </c>
      <c r="C461" s="434"/>
      <c r="D461" s="31"/>
      <c r="E461" s="31"/>
      <c r="F461" s="49" t="s">
        <v>69</v>
      </c>
      <c r="G461" s="44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0</v>
      </c>
      <c r="H461" s="48"/>
      <c r="I461" s="50">
        <f>IF(C465&gt;0,$K$2,C463)</f>
        <v>31</v>
      </c>
      <c r="J461" s="51" t="s">
        <v>66</v>
      </c>
      <c r="K461" s="52">
        <f>K457/$K$2*I461</f>
        <v>23000</v>
      </c>
      <c r="L461" s="53"/>
      <c r="M461" s="31"/>
      <c r="N461" s="74"/>
      <c r="O461" s="75" t="s">
        <v>53</v>
      </c>
      <c r="P461" s="75"/>
      <c r="Q461" s="75"/>
      <c r="R461" s="75" t="str">
        <f t="shared" si="98"/>
        <v/>
      </c>
      <c r="S461" s="79"/>
      <c r="T461" s="75" t="s">
        <v>53</v>
      </c>
      <c r="U461" s="123"/>
      <c r="V461" s="77"/>
      <c r="W461" s="123" t="str">
        <f t="shared" si="99"/>
        <v/>
      </c>
      <c r="X461" s="77"/>
      <c r="Y461" s="123" t="str">
        <f t="shared" si="100"/>
        <v/>
      </c>
      <c r="Z461" s="80"/>
    </row>
    <row r="462" spans="1:26" s="29" customFormat="1" ht="21" customHeight="1" x14ac:dyDescent="0.2">
      <c r="A462" s="30"/>
      <c r="B462" s="40"/>
      <c r="C462" s="40"/>
      <c r="D462" s="31"/>
      <c r="E462" s="31"/>
      <c r="F462" s="49" t="s">
        <v>23</v>
      </c>
      <c r="G462" s="44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48"/>
      <c r="I462" s="157">
        <v>40.5</v>
      </c>
      <c r="J462" s="51" t="s">
        <v>67</v>
      </c>
      <c r="K462" s="54">
        <f>K457/$K$2/8*I462</f>
        <v>3756.0483870967737</v>
      </c>
      <c r="L462" s="55"/>
      <c r="M462" s="31"/>
      <c r="N462" s="74"/>
      <c r="O462" s="75" t="s">
        <v>54</v>
      </c>
      <c r="P462" s="75"/>
      <c r="Q462" s="75"/>
      <c r="R462" s="75" t="str">
        <f t="shared" si="98"/>
        <v/>
      </c>
      <c r="S462" s="79"/>
      <c r="T462" s="75" t="s">
        <v>54</v>
      </c>
      <c r="U462" s="123"/>
      <c r="V462" s="77"/>
      <c r="W462" s="123" t="str">
        <f t="shared" si="99"/>
        <v/>
      </c>
      <c r="X462" s="77"/>
      <c r="Y462" s="123" t="str">
        <f t="shared" si="100"/>
        <v/>
      </c>
      <c r="Z462" s="80"/>
    </row>
    <row r="463" spans="1:26" s="29" customFormat="1" ht="21" customHeight="1" x14ac:dyDescent="0.2">
      <c r="A463" s="30"/>
      <c r="B463" s="49" t="s">
        <v>7</v>
      </c>
      <c r="C463" s="40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30</v>
      </c>
      <c r="D463" s="31"/>
      <c r="E463" s="31"/>
      <c r="F463" s="49" t="s">
        <v>70</v>
      </c>
      <c r="G463" s="44" t="str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/>
      </c>
      <c r="H463" s="48"/>
      <c r="I463" s="444" t="s">
        <v>74</v>
      </c>
      <c r="J463" s="445"/>
      <c r="K463" s="54">
        <f>K461+K462</f>
        <v>26756.048387096773</v>
      </c>
      <c r="L463" s="55"/>
      <c r="M463" s="31"/>
      <c r="N463" s="74"/>
      <c r="O463" s="75" t="s">
        <v>55</v>
      </c>
      <c r="P463" s="75"/>
      <c r="Q463" s="75"/>
      <c r="R463" s="75" t="str">
        <f t="shared" si="98"/>
        <v/>
      </c>
      <c r="S463" s="79"/>
      <c r="T463" s="75" t="s">
        <v>55</v>
      </c>
      <c r="U463" s="123"/>
      <c r="V463" s="77"/>
      <c r="W463" s="123" t="str">
        <f t="shared" si="99"/>
        <v/>
      </c>
      <c r="X463" s="77"/>
      <c r="Y463" s="123" t="str">
        <f t="shared" si="100"/>
        <v/>
      </c>
      <c r="Z463" s="80"/>
    </row>
    <row r="464" spans="1:26" s="29" customFormat="1" ht="21" customHeight="1" x14ac:dyDescent="0.2">
      <c r="A464" s="30"/>
      <c r="B464" s="49" t="s">
        <v>6</v>
      </c>
      <c r="C464" s="40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1</v>
      </c>
      <c r="D464" s="31"/>
      <c r="E464" s="31"/>
      <c r="F464" s="49" t="s">
        <v>24</v>
      </c>
      <c r="G464" s="44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0</v>
      </c>
      <c r="H464" s="48"/>
      <c r="I464" s="444" t="s">
        <v>75</v>
      </c>
      <c r="J464" s="445"/>
      <c r="K464" s="44">
        <f>G464</f>
        <v>0</v>
      </c>
      <c r="L464" s="56"/>
      <c r="M464" s="31"/>
      <c r="N464" s="74"/>
      <c r="O464" s="75" t="s">
        <v>56</v>
      </c>
      <c r="P464" s="75"/>
      <c r="Q464" s="75"/>
      <c r="R464" s="75" t="str">
        <f t="shared" si="98"/>
        <v/>
      </c>
      <c r="S464" s="79"/>
      <c r="T464" s="75" t="s">
        <v>56</v>
      </c>
      <c r="U464" s="123"/>
      <c r="V464" s="77"/>
      <c r="W464" s="123" t="str">
        <f t="shared" si="99"/>
        <v/>
      </c>
      <c r="X464" s="77"/>
      <c r="Y464" s="123" t="str">
        <f t="shared" si="100"/>
        <v/>
      </c>
      <c r="Z464" s="80"/>
    </row>
    <row r="465" spans="1:26" s="29" customFormat="1" ht="21" customHeight="1" x14ac:dyDescent="0.2">
      <c r="A465" s="30"/>
      <c r="B465" s="57" t="s">
        <v>73</v>
      </c>
      <c r="C465" s="40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11</v>
      </c>
      <c r="D465" s="31"/>
      <c r="E465" s="31"/>
      <c r="F465" s="49" t="s">
        <v>72</v>
      </c>
      <c r="G465" s="44" t="str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/>
      </c>
      <c r="H465" s="31"/>
      <c r="I465" s="435" t="s">
        <v>68</v>
      </c>
      <c r="J465" s="436"/>
      <c r="K465" s="58">
        <f>K463-K464</f>
        <v>26756.048387096773</v>
      </c>
      <c r="L465" s="59"/>
      <c r="M465" s="31"/>
      <c r="N465" s="74"/>
      <c r="O465" s="75" t="s">
        <v>61</v>
      </c>
      <c r="P465" s="75"/>
      <c r="Q465" s="75"/>
      <c r="R465" s="75" t="str">
        <f t="shared" si="98"/>
        <v/>
      </c>
      <c r="S465" s="79"/>
      <c r="T465" s="75" t="s">
        <v>61</v>
      </c>
      <c r="U465" s="123"/>
      <c r="V465" s="77"/>
      <c r="W465" s="123" t="str">
        <f t="shared" si="99"/>
        <v/>
      </c>
      <c r="X465" s="77"/>
      <c r="Y465" s="123" t="str">
        <f t="shared" si="100"/>
        <v/>
      </c>
      <c r="Z465" s="80"/>
    </row>
    <row r="466" spans="1:26" s="29" customFormat="1" ht="21" customHeight="1" x14ac:dyDescent="0.2">
      <c r="A466" s="30"/>
      <c r="B466" s="31"/>
      <c r="C466" s="31"/>
      <c r="D466" s="31"/>
      <c r="E466" s="31"/>
      <c r="F466" s="31"/>
      <c r="G466" s="31"/>
      <c r="H466" s="31"/>
      <c r="I466" s="31"/>
      <c r="J466" s="31"/>
      <c r="K466" s="128"/>
      <c r="L466" s="47"/>
      <c r="M466" s="31"/>
      <c r="N466" s="74"/>
      <c r="O466" s="75" t="s">
        <v>57</v>
      </c>
      <c r="P466" s="75"/>
      <c r="Q466" s="75"/>
      <c r="R466" s="75"/>
      <c r="S466" s="79"/>
      <c r="T466" s="75" t="s">
        <v>57</v>
      </c>
      <c r="U466" s="123"/>
      <c r="V466" s="77"/>
      <c r="W466" s="123" t="str">
        <f t="shared" si="99"/>
        <v/>
      </c>
      <c r="X466" s="77"/>
      <c r="Y466" s="123" t="str">
        <f t="shared" si="100"/>
        <v/>
      </c>
      <c r="Z466" s="80"/>
    </row>
    <row r="467" spans="1:26" s="29" customFormat="1" ht="21" customHeight="1" x14ac:dyDescent="0.2">
      <c r="A467" s="30"/>
      <c r="B467" s="446" t="s">
        <v>101</v>
      </c>
      <c r="C467" s="446"/>
      <c r="D467" s="446"/>
      <c r="E467" s="446"/>
      <c r="F467" s="446"/>
      <c r="G467" s="446"/>
      <c r="H467" s="446"/>
      <c r="I467" s="446"/>
      <c r="J467" s="446"/>
      <c r="K467" s="446"/>
      <c r="L467" s="47"/>
      <c r="M467" s="31"/>
      <c r="N467" s="74"/>
      <c r="O467" s="75" t="s">
        <v>62</v>
      </c>
      <c r="P467" s="75"/>
      <c r="Q467" s="75"/>
      <c r="R467" s="75"/>
      <c r="S467" s="79"/>
      <c r="T467" s="75" t="s">
        <v>62</v>
      </c>
      <c r="U467" s="123"/>
      <c r="V467" s="77"/>
      <c r="W467" s="123" t="str">
        <f t="shared" si="99"/>
        <v/>
      </c>
      <c r="X467" s="77"/>
      <c r="Y467" s="123" t="str">
        <f t="shared" si="100"/>
        <v/>
      </c>
      <c r="Z467" s="80"/>
    </row>
    <row r="468" spans="1:26" s="29" customFormat="1" ht="21" customHeight="1" x14ac:dyDescent="0.2">
      <c r="A468" s="30"/>
      <c r="B468" s="446"/>
      <c r="C468" s="446"/>
      <c r="D468" s="446"/>
      <c r="E468" s="446"/>
      <c r="F468" s="446"/>
      <c r="G468" s="446"/>
      <c r="H468" s="446"/>
      <c r="I468" s="446"/>
      <c r="J468" s="446"/>
      <c r="K468" s="446"/>
      <c r="L468" s="47"/>
      <c r="M468" s="31"/>
      <c r="N468" s="74"/>
      <c r="O468" s="75" t="s">
        <v>63</v>
      </c>
      <c r="P468" s="75"/>
      <c r="Q468" s="75"/>
      <c r="R468" s="75" t="str">
        <f t="shared" ref="R468" si="101">IF(Q468="","",R467-Q468)</f>
        <v/>
      </c>
      <c r="S468" s="79"/>
      <c r="T468" s="75" t="s">
        <v>63</v>
      </c>
      <c r="U468" s="123"/>
      <c r="V468" s="77"/>
      <c r="W468" s="123" t="str">
        <f t="shared" si="99"/>
        <v/>
      </c>
      <c r="X468" s="77"/>
      <c r="Y468" s="123" t="str">
        <f t="shared" si="100"/>
        <v/>
      </c>
      <c r="Z468" s="80"/>
    </row>
    <row r="469" spans="1:26" s="29" customFormat="1" ht="21" customHeight="1" thickBot="1" x14ac:dyDescent="0.25">
      <c r="A469" s="60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2"/>
      <c r="N469" s="81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3"/>
    </row>
    <row r="470" spans="1:26" s="29" customFormat="1" ht="21" customHeight="1" thickBot="1" x14ac:dyDescent="0.25"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s="29" customFormat="1" ht="21" customHeight="1" x14ac:dyDescent="0.2">
      <c r="A471" s="457" t="s">
        <v>45</v>
      </c>
      <c r="B471" s="458"/>
      <c r="C471" s="458"/>
      <c r="D471" s="458"/>
      <c r="E471" s="458"/>
      <c r="F471" s="458"/>
      <c r="G471" s="458"/>
      <c r="H471" s="458"/>
      <c r="I471" s="458"/>
      <c r="J471" s="458"/>
      <c r="K471" s="458"/>
      <c r="L471" s="459"/>
      <c r="M471" s="87"/>
      <c r="N471" s="67"/>
      <c r="O471" s="440" t="s">
        <v>47</v>
      </c>
      <c r="P471" s="441"/>
      <c r="Q471" s="441"/>
      <c r="R471" s="442"/>
      <c r="S471" s="68"/>
      <c r="T471" s="440" t="s">
        <v>48</v>
      </c>
      <c r="U471" s="441"/>
      <c r="V471" s="441"/>
      <c r="W471" s="441"/>
      <c r="X471" s="441"/>
      <c r="Y471" s="442"/>
      <c r="Z471" s="66"/>
    </row>
    <row r="472" spans="1:26" s="29" customFormat="1" ht="21" customHeight="1" x14ac:dyDescent="0.2">
      <c r="A472" s="30"/>
      <c r="B472" s="31"/>
      <c r="C472" s="443" t="s">
        <v>99</v>
      </c>
      <c r="D472" s="443"/>
      <c r="E472" s="443"/>
      <c r="F472" s="443"/>
      <c r="G472" s="32" t="str">
        <f>$J$1</f>
        <v>March</v>
      </c>
      <c r="H472" s="431">
        <f>$K$1</f>
        <v>2021</v>
      </c>
      <c r="I472" s="431"/>
      <c r="J472" s="31"/>
      <c r="K472" s="33"/>
      <c r="L472" s="34"/>
      <c r="M472" s="33"/>
      <c r="N472" s="70"/>
      <c r="O472" s="71" t="s">
        <v>58</v>
      </c>
      <c r="P472" s="71" t="s">
        <v>7</v>
      </c>
      <c r="Q472" s="71" t="s">
        <v>6</v>
      </c>
      <c r="R472" s="71" t="s">
        <v>59</v>
      </c>
      <c r="S472" s="72"/>
      <c r="T472" s="71" t="s">
        <v>58</v>
      </c>
      <c r="U472" s="71" t="s">
        <v>60</v>
      </c>
      <c r="V472" s="71" t="s">
        <v>23</v>
      </c>
      <c r="W472" s="71" t="s">
        <v>22</v>
      </c>
      <c r="X472" s="71" t="s">
        <v>24</v>
      </c>
      <c r="Y472" s="71" t="s">
        <v>64</v>
      </c>
      <c r="Z472" s="66"/>
    </row>
    <row r="473" spans="1:26" s="29" customFormat="1" ht="21" customHeight="1" x14ac:dyDescent="0.2">
      <c r="A473" s="30"/>
      <c r="B473" s="31"/>
      <c r="C473" s="31"/>
      <c r="D473" s="36"/>
      <c r="E473" s="36"/>
      <c r="F473" s="36"/>
      <c r="G473" s="36"/>
      <c r="H473" s="36"/>
      <c r="I473" s="31"/>
      <c r="J473" s="37" t="s">
        <v>1</v>
      </c>
      <c r="K473" s="38">
        <v>22000</v>
      </c>
      <c r="L473" s="39"/>
      <c r="M473" s="31"/>
      <c r="N473" s="74"/>
      <c r="O473" s="75" t="s">
        <v>50</v>
      </c>
      <c r="P473" s="75">
        <v>31</v>
      </c>
      <c r="Q473" s="75">
        <v>0</v>
      </c>
      <c r="R473" s="75"/>
      <c r="S473" s="76"/>
      <c r="T473" s="75" t="s">
        <v>50</v>
      </c>
      <c r="U473" s="77"/>
      <c r="V473" s="77">
        <v>5400</v>
      </c>
      <c r="W473" s="77">
        <f>V473+U473</f>
        <v>5400</v>
      </c>
      <c r="X473" s="77">
        <v>3000</v>
      </c>
      <c r="Y473" s="77">
        <f>W473-X473</f>
        <v>2400</v>
      </c>
      <c r="Z473" s="66"/>
    </row>
    <row r="474" spans="1:26" s="29" customFormat="1" ht="21" customHeight="1" x14ac:dyDescent="0.2">
      <c r="A474" s="30"/>
      <c r="B474" s="31" t="s">
        <v>0</v>
      </c>
      <c r="C474" s="86" t="s">
        <v>169</v>
      </c>
      <c r="D474" s="31"/>
      <c r="E474" s="31"/>
      <c r="F474" s="31"/>
      <c r="G474" s="31"/>
      <c r="H474" s="42"/>
      <c r="I474" s="36"/>
      <c r="J474" s="31"/>
      <c r="K474" s="31"/>
      <c r="L474" s="43"/>
      <c r="M474" s="87"/>
      <c r="N474" s="78"/>
      <c r="O474" s="75" t="s">
        <v>76</v>
      </c>
      <c r="P474" s="75">
        <v>28</v>
      </c>
      <c r="Q474" s="75"/>
      <c r="R474" s="75">
        <v>0</v>
      </c>
      <c r="S474" s="79"/>
      <c r="T474" s="75" t="s">
        <v>76</v>
      </c>
      <c r="U474" s="123">
        <f>Y473</f>
        <v>2400</v>
      </c>
      <c r="V474" s="77">
        <v>5000</v>
      </c>
      <c r="W474" s="77">
        <f>V474+U474</f>
        <v>7400</v>
      </c>
      <c r="X474" s="77">
        <v>5000</v>
      </c>
      <c r="Y474" s="123">
        <f>IF(W474="","",W474-X474)</f>
        <v>2400</v>
      </c>
      <c r="Z474" s="66"/>
    </row>
    <row r="475" spans="1:26" s="29" customFormat="1" ht="21" customHeight="1" x14ac:dyDescent="0.2">
      <c r="A475" s="30"/>
      <c r="B475" s="45" t="s">
        <v>46</v>
      </c>
      <c r="C475" s="46"/>
      <c r="D475" s="31"/>
      <c r="E475" s="31"/>
      <c r="F475" s="432" t="s">
        <v>48</v>
      </c>
      <c r="G475" s="432"/>
      <c r="H475" s="31"/>
      <c r="I475" s="432" t="s">
        <v>49</v>
      </c>
      <c r="J475" s="432"/>
      <c r="K475" s="432"/>
      <c r="L475" s="47"/>
      <c r="M475" s="31"/>
      <c r="N475" s="74"/>
      <c r="O475" s="75" t="s">
        <v>51</v>
      </c>
      <c r="P475" s="75">
        <v>31</v>
      </c>
      <c r="Q475" s="75">
        <v>0</v>
      </c>
      <c r="R475" s="75">
        <v>0</v>
      </c>
      <c r="S475" s="79"/>
      <c r="T475" s="75" t="s">
        <v>51</v>
      </c>
      <c r="U475" s="123">
        <f>Y474</f>
        <v>2400</v>
      </c>
      <c r="V475" s="77">
        <v>3000</v>
      </c>
      <c r="W475" s="77">
        <f>V475+U475</f>
        <v>5400</v>
      </c>
      <c r="X475" s="77">
        <v>5000</v>
      </c>
      <c r="Y475" s="123">
        <f t="shared" ref="Y475:Y484" si="102">IF(W475="","",W475-X475)</f>
        <v>400</v>
      </c>
      <c r="Z475" s="66"/>
    </row>
    <row r="476" spans="1:26" s="29" customFormat="1" ht="21" customHeight="1" x14ac:dyDescent="0.2">
      <c r="A476" s="30"/>
      <c r="B476" s="31"/>
      <c r="C476" s="31"/>
      <c r="D476" s="31"/>
      <c r="E476" s="31"/>
      <c r="F476" s="31"/>
      <c r="G476" s="31"/>
      <c r="H476" s="48"/>
      <c r="L476" s="35"/>
      <c r="M476" s="31"/>
      <c r="N476" s="74"/>
      <c r="O476" s="75" t="s">
        <v>52</v>
      </c>
      <c r="P476" s="75"/>
      <c r="Q476" s="75"/>
      <c r="R476" s="75">
        <v>0</v>
      </c>
      <c r="S476" s="79"/>
      <c r="T476" s="75" t="s">
        <v>52</v>
      </c>
      <c r="U476" s="123"/>
      <c r="V476" s="77"/>
      <c r="W476" s="123" t="str">
        <f t="shared" ref="W476:W484" si="103">IF(U476="","",U476+V476)</f>
        <v/>
      </c>
      <c r="X476" s="77"/>
      <c r="Y476" s="123" t="str">
        <f t="shared" si="102"/>
        <v/>
      </c>
      <c r="Z476" s="66"/>
    </row>
    <row r="477" spans="1:26" s="29" customFormat="1" ht="21" customHeight="1" x14ac:dyDescent="0.2">
      <c r="A477" s="30"/>
      <c r="B477" s="433" t="s">
        <v>47</v>
      </c>
      <c r="C477" s="434"/>
      <c r="D477" s="31"/>
      <c r="E477" s="31"/>
      <c r="F477" s="49" t="s">
        <v>69</v>
      </c>
      <c r="G477" s="44">
        <f>IF($J$1="January",U473,IF($J$1="February",U474,IF($J$1="March",U475,IF($J$1="April",U476,IF($J$1="May",U477,IF($J$1="June",U478,IF($J$1="July",U479,IF($J$1="August",U480,IF($J$1="August",U480,IF($J$1="September",U481,IF($J$1="October",U482,IF($J$1="November",U483,IF($J$1="December",U484)))))))))))))</f>
        <v>2400</v>
      </c>
      <c r="H477" s="48"/>
      <c r="I477" s="50">
        <f>IF(C481&gt;0,$K$2,C479)</f>
        <v>31</v>
      </c>
      <c r="J477" s="51" t="s">
        <v>66</v>
      </c>
      <c r="K477" s="52">
        <f>K473/$K$2*I477</f>
        <v>22000</v>
      </c>
      <c r="L477" s="53"/>
      <c r="M477" s="31"/>
      <c r="N477" s="74"/>
      <c r="O477" s="75" t="s">
        <v>53</v>
      </c>
      <c r="P477" s="75"/>
      <c r="Q477" s="75"/>
      <c r="R477" s="75">
        <v>0</v>
      </c>
      <c r="S477" s="79"/>
      <c r="T477" s="75" t="s">
        <v>53</v>
      </c>
      <c r="U477" s="123" t="str">
        <f t="shared" ref="U477:U479" si="104">Y476</f>
        <v/>
      </c>
      <c r="V477" s="77"/>
      <c r="W477" s="123" t="str">
        <f t="shared" si="103"/>
        <v/>
      </c>
      <c r="X477" s="77"/>
      <c r="Y477" s="123" t="str">
        <f t="shared" si="102"/>
        <v/>
      </c>
      <c r="Z477" s="66"/>
    </row>
    <row r="478" spans="1:26" s="29" customFormat="1" ht="21" customHeight="1" x14ac:dyDescent="0.2">
      <c r="A478" s="30"/>
      <c r="B478" s="40"/>
      <c r="C478" s="40"/>
      <c r="D478" s="31"/>
      <c r="E478" s="31"/>
      <c r="F478" s="49" t="s">
        <v>23</v>
      </c>
      <c r="G478" s="44">
        <f>IF($J$1="January",V473,IF($J$1="February",V474,IF($J$1="March",V475,IF($J$1="April",V476,IF($J$1="May",V477,IF($J$1="June",V478,IF($J$1="July",V479,IF($J$1="August",V480,IF($J$1="August",V480,IF($J$1="September",V481,IF($J$1="October",V482,IF($J$1="November",V483,IF($J$1="December",V484)))))))))))))</f>
        <v>3000</v>
      </c>
      <c r="H478" s="48"/>
      <c r="I478" s="93"/>
      <c r="J478" s="51" t="s">
        <v>67</v>
      </c>
      <c r="K478" s="54">
        <f>K473/$K$2/8*I478</f>
        <v>0</v>
      </c>
      <c r="L478" s="55"/>
      <c r="M478" s="31"/>
      <c r="N478" s="74"/>
      <c r="O478" s="75" t="s">
        <v>54</v>
      </c>
      <c r="P478" s="75"/>
      <c r="Q478" s="75"/>
      <c r="R478" s="75">
        <v>0</v>
      </c>
      <c r="S478" s="79"/>
      <c r="T478" s="75" t="s">
        <v>54</v>
      </c>
      <c r="U478" s="123" t="str">
        <f t="shared" si="104"/>
        <v/>
      </c>
      <c r="V478" s="77"/>
      <c r="W478" s="123" t="str">
        <f t="shared" si="103"/>
        <v/>
      </c>
      <c r="X478" s="77"/>
      <c r="Y478" s="123" t="str">
        <f t="shared" si="102"/>
        <v/>
      </c>
      <c r="Z478" s="66"/>
    </row>
    <row r="479" spans="1:26" s="29" customFormat="1" ht="21" customHeight="1" x14ac:dyDescent="0.2">
      <c r="A479" s="30"/>
      <c r="B479" s="49" t="s">
        <v>7</v>
      </c>
      <c r="C479" s="40">
        <f>IF($J$1="January",P473,IF($J$1="February",P474,IF($J$1="March",P475,IF($J$1="April",P476,IF($J$1="May",P477,IF($J$1="June",P478,IF($J$1="July",P479,IF($J$1="August",P480,IF($J$1="August",P480,IF($J$1="September",P481,IF($J$1="October",P482,IF($J$1="November",P483,IF($J$1="December",P484)))))))))))))</f>
        <v>31</v>
      </c>
      <c r="D479" s="31"/>
      <c r="E479" s="31"/>
      <c r="F479" s="49" t="s">
        <v>70</v>
      </c>
      <c r="G479" s="44">
        <f>IF($J$1="January",W473,IF($J$1="February",W474,IF($J$1="March",W475,IF($J$1="April",W476,IF($J$1="May",W477,IF($J$1="June",W478,IF($J$1="July",W479,IF($J$1="August",W480,IF($J$1="August",W480,IF($J$1="September",W481,IF($J$1="October",W482,IF($J$1="November",W483,IF($J$1="December",W484)))))))))))))</f>
        <v>5400</v>
      </c>
      <c r="H479" s="48"/>
      <c r="I479" s="444" t="s">
        <v>74</v>
      </c>
      <c r="J479" s="445"/>
      <c r="K479" s="54">
        <f>K477+K478</f>
        <v>22000</v>
      </c>
      <c r="L479" s="55"/>
      <c r="M479" s="31"/>
      <c r="N479" s="74"/>
      <c r="O479" s="75" t="s">
        <v>55</v>
      </c>
      <c r="P479" s="75"/>
      <c r="Q479" s="75"/>
      <c r="R479" s="75">
        <v>0</v>
      </c>
      <c r="S479" s="79"/>
      <c r="T479" s="75" t="s">
        <v>55</v>
      </c>
      <c r="U479" s="123" t="str">
        <f t="shared" si="104"/>
        <v/>
      </c>
      <c r="V479" s="77"/>
      <c r="W479" s="123" t="str">
        <f t="shared" si="103"/>
        <v/>
      </c>
      <c r="X479" s="77"/>
      <c r="Y479" s="123" t="str">
        <f t="shared" si="102"/>
        <v/>
      </c>
      <c r="Z479" s="66"/>
    </row>
    <row r="480" spans="1:26" s="29" customFormat="1" ht="21" customHeight="1" x14ac:dyDescent="0.2">
      <c r="A480" s="30"/>
      <c r="B480" s="49" t="s">
        <v>6</v>
      </c>
      <c r="C480" s="40">
        <f>IF($J$1="January",Q473,IF($J$1="February",Q474,IF($J$1="March",Q475,IF($J$1="April",Q476,IF($J$1="May",Q477,IF($J$1="June",Q478,IF($J$1="July",Q479,IF($J$1="August",Q480,IF($J$1="August",Q480,IF($J$1="September",Q481,IF($J$1="October",Q482,IF($J$1="November",Q483,IF($J$1="December",Q484)))))))))))))</f>
        <v>0</v>
      </c>
      <c r="D480" s="31"/>
      <c r="E480" s="31"/>
      <c r="F480" s="49" t="s">
        <v>24</v>
      </c>
      <c r="G480" s="44">
        <f>IF($J$1="January",X473,IF($J$1="February",X474,IF($J$1="March",X475,IF($J$1="April",X476,IF($J$1="May",X477,IF($J$1="June",X478,IF($J$1="July",X479,IF($J$1="August",X480,IF($J$1="August",X480,IF($J$1="September",X481,IF($J$1="October",X482,IF($J$1="November",X483,IF($J$1="December",X484)))))))))))))</f>
        <v>5000</v>
      </c>
      <c r="H480" s="48"/>
      <c r="I480" s="444" t="s">
        <v>75</v>
      </c>
      <c r="J480" s="445"/>
      <c r="K480" s="44">
        <f>G480</f>
        <v>5000</v>
      </c>
      <c r="L480" s="56"/>
      <c r="M480" s="31"/>
      <c r="N480" s="74"/>
      <c r="O480" s="75" t="s">
        <v>56</v>
      </c>
      <c r="P480" s="75"/>
      <c r="Q480" s="75"/>
      <c r="R480" s="75">
        <v>0</v>
      </c>
      <c r="S480" s="79"/>
      <c r="T480" s="75" t="s">
        <v>56</v>
      </c>
      <c r="U480" s="123" t="str">
        <f>Y479</f>
        <v/>
      </c>
      <c r="V480" s="77"/>
      <c r="W480" s="123" t="str">
        <f t="shared" si="103"/>
        <v/>
      </c>
      <c r="X480" s="77"/>
      <c r="Y480" s="123" t="str">
        <f t="shared" si="102"/>
        <v/>
      </c>
      <c r="Z480" s="66"/>
    </row>
    <row r="481" spans="1:26" s="29" customFormat="1" ht="21" customHeight="1" x14ac:dyDescent="0.2">
      <c r="A481" s="30"/>
      <c r="B481" s="57" t="s">
        <v>73</v>
      </c>
      <c r="C481" s="40">
        <f>IF($J$1="January",R473,IF($J$1="February",R474,IF($J$1="March",R475,IF($J$1="April",R476,IF($J$1="May",R477,IF($J$1="June",R478,IF($J$1="July",R479,IF($J$1="August",R480,IF($J$1="August",R480,IF($J$1="September",R481,IF($J$1="October",R482,IF($J$1="November",R483,IF($J$1="December",R484)))))))))))))</f>
        <v>0</v>
      </c>
      <c r="D481" s="31"/>
      <c r="E481" s="31"/>
      <c r="F481" s="49" t="s">
        <v>72</v>
      </c>
      <c r="G481" s="44">
        <f>IF($J$1="January",Y473,IF($J$1="February",Y474,IF($J$1="March",Y475,IF($J$1="April",Y476,IF($J$1="May",Y477,IF($J$1="June",Y478,IF($J$1="July",Y479,IF($J$1="August",Y480,IF($J$1="August",Y480,IF($J$1="September",Y481,IF($J$1="October",Y482,IF($J$1="November",Y483,IF($J$1="December",Y484)))))))))))))</f>
        <v>400</v>
      </c>
      <c r="H481" s="31"/>
      <c r="I481" s="435" t="s">
        <v>68</v>
      </c>
      <c r="J481" s="436"/>
      <c r="K481" s="58">
        <f>K479-K480</f>
        <v>17000</v>
      </c>
      <c r="L481" s="59"/>
      <c r="M481" s="31"/>
      <c r="N481" s="74"/>
      <c r="O481" s="75" t="s">
        <v>61</v>
      </c>
      <c r="P481" s="75"/>
      <c r="Q481" s="75"/>
      <c r="R481" s="75">
        <v>0</v>
      </c>
      <c r="S481" s="79"/>
      <c r="T481" s="75" t="s">
        <v>61</v>
      </c>
      <c r="U481" s="123" t="str">
        <f>Y480</f>
        <v/>
      </c>
      <c r="V481" s="77"/>
      <c r="W481" s="123" t="str">
        <f t="shared" si="103"/>
        <v/>
      </c>
      <c r="X481" s="77"/>
      <c r="Y481" s="123" t="str">
        <f t="shared" si="102"/>
        <v/>
      </c>
      <c r="Z481" s="66"/>
    </row>
    <row r="482" spans="1:26" s="29" customFormat="1" ht="21" customHeight="1" x14ac:dyDescent="0.2">
      <c r="A482" s="30"/>
      <c r="B482" s="31"/>
      <c r="C482" s="31"/>
      <c r="D482" s="31"/>
      <c r="E482" s="31"/>
      <c r="F482" s="31"/>
      <c r="G482" s="31"/>
      <c r="H482" s="31"/>
      <c r="I482" s="31"/>
      <c r="J482" s="31">
        <v>17265</v>
      </c>
      <c r="K482" s="128">
        <f>K481-J482</f>
        <v>-265</v>
      </c>
      <c r="L482" s="47"/>
      <c r="M482" s="31"/>
      <c r="N482" s="74"/>
      <c r="O482" s="75" t="s">
        <v>57</v>
      </c>
      <c r="P482" s="75"/>
      <c r="Q482" s="75"/>
      <c r="R482" s="75">
        <v>0</v>
      </c>
      <c r="S482" s="79"/>
      <c r="T482" s="75" t="s">
        <v>57</v>
      </c>
      <c r="U482" s="123" t="str">
        <f>Y481</f>
        <v/>
      </c>
      <c r="V482" s="77"/>
      <c r="W482" s="123" t="str">
        <f t="shared" si="103"/>
        <v/>
      </c>
      <c r="X482" s="77"/>
      <c r="Y482" s="123" t="str">
        <f t="shared" si="102"/>
        <v/>
      </c>
      <c r="Z482" s="66"/>
    </row>
    <row r="483" spans="1:26" s="29" customFormat="1" ht="21" customHeight="1" x14ac:dyDescent="0.2">
      <c r="A483" s="30"/>
      <c r="B483" s="446" t="s">
        <v>101</v>
      </c>
      <c r="C483" s="446"/>
      <c r="D483" s="446"/>
      <c r="E483" s="446"/>
      <c r="F483" s="446"/>
      <c r="G483" s="446"/>
      <c r="H483" s="446"/>
      <c r="I483" s="446"/>
      <c r="J483" s="446"/>
      <c r="K483" s="446"/>
      <c r="L483" s="47"/>
      <c r="M483" s="31"/>
      <c r="N483" s="74"/>
      <c r="O483" s="75" t="s">
        <v>62</v>
      </c>
      <c r="P483" s="75"/>
      <c r="Q483" s="75"/>
      <c r="R483" s="75">
        <v>0</v>
      </c>
      <c r="S483" s="79"/>
      <c r="T483" s="75" t="s">
        <v>62</v>
      </c>
      <c r="U483" s="123" t="str">
        <f>Y482</f>
        <v/>
      </c>
      <c r="V483" s="77"/>
      <c r="W483" s="123" t="str">
        <f t="shared" si="103"/>
        <v/>
      </c>
      <c r="X483" s="77"/>
      <c r="Y483" s="123" t="str">
        <f t="shared" si="102"/>
        <v/>
      </c>
      <c r="Z483" s="66"/>
    </row>
    <row r="484" spans="1:26" s="29" customFormat="1" ht="21" customHeight="1" x14ac:dyDescent="0.2">
      <c r="A484" s="30"/>
      <c r="B484" s="446"/>
      <c r="C484" s="446"/>
      <c r="D484" s="446"/>
      <c r="E484" s="446"/>
      <c r="F484" s="446"/>
      <c r="G484" s="446"/>
      <c r="H484" s="446"/>
      <c r="I484" s="446"/>
      <c r="J484" s="446"/>
      <c r="K484" s="446"/>
      <c r="L484" s="47"/>
      <c r="M484" s="31"/>
      <c r="N484" s="74"/>
      <c r="O484" s="75" t="s">
        <v>63</v>
      </c>
      <c r="P484" s="75"/>
      <c r="Q484" s="75"/>
      <c r="R484" s="75">
        <v>0</v>
      </c>
      <c r="S484" s="79"/>
      <c r="T484" s="75" t="s">
        <v>63</v>
      </c>
      <c r="U484" s="123" t="str">
        <f>Y483</f>
        <v/>
      </c>
      <c r="V484" s="77"/>
      <c r="W484" s="123" t="str">
        <f t="shared" si="103"/>
        <v/>
      </c>
      <c r="X484" s="77"/>
      <c r="Y484" s="123" t="str">
        <f t="shared" si="102"/>
        <v/>
      </c>
      <c r="Z484" s="66"/>
    </row>
    <row r="485" spans="1:26" s="29" customFormat="1" ht="21" customHeight="1" thickBot="1" x14ac:dyDescent="0.25">
      <c r="A485" s="60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2"/>
      <c r="N485" s="81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66"/>
    </row>
    <row r="486" spans="1:26" s="29" customFormat="1" ht="21" customHeight="1" thickBot="1" x14ac:dyDescent="0.25"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s="29" customFormat="1" ht="21" customHeight="1" x14ac:dyDescent="0.2">
      <c r="A487" s="447" t="s">
        <v>45</v>
      </c>
      <c r="B487" s="448"/>
      <c r="C487" s="448"/>
      <c r="D487" s="448"/>
      <c r="E487" s="448"/>
      <c r="F487" s="448"/>
      <c r="G487" s="448"/>
      <c r="H487" s="448"/>
      <c r="I487" s="448"/>
      <c r="J487" s="448"/>
      <c r="K487" s="448"/>
      <c r="L487" s="449"/>
      <c r="M487" s="88"/>
      <c r="N487" s="67"/>
      <c r="O487" s="440" t="s">
        <v>47</v>
      </c>
      <c r="P487" s="441"/>
      <c r="Q487" s="441"/>
      <c r="R487" s="442"/>
      <c r="S487" s="68"/>
      <c r="T487" s="440" t="s">
        <v>48</v>
      </c>
      <c r="U487" s="441"/>
      <c r="V487" s="441"/>
      <c r="W487" s="441"/>
      <c r="X487" s="441"/>
      <c r="Y487" s="442"/>
      <c r="Z487" s="69"/>
    </row>
    <row r="488" spans="1:26" s="29" customFormat="1" ht="21" customHeight="1" x14ac:dyDescent="0.2">
      <c r="A488" s="30"/>
      <c r="B488" s="31"/>
      <c r="C488" s="443" t="s">
        <v>99</v>
      </c>
      <c r="D488" s="443"/>
      <c r="E488" s="443"/>
      <c r="F488" s="443"/>
      <c r="G488" s="32" t="str">
        <f>$J$1</f>
        <v>March</v>
      </c>
      <c r="H488" s="431">
        <f>$K$1</f>
        <v>2021</v>
      </c>
      <c r="I488" s="431"/>
      <c r="J488" s="31"/>
      <c r="K488" s="33"/>
      <c r="L488" s="34"/>
      <c r="M488" s="33"/>
      <c r="N488" s="70"/>
      <c r="O488" s="71" t="s">
        <v>58</v>
      </c>
      <c r="P488" s="71" t="s">
        <v>7</v>
      </c>
      <c r="Q488" s="71" t="s">
        <v>6</v>
      </c>
      <c r="R488" s="71" t="s">
        <v>59</v>
      </c>
      <c r="S488" s="72"/>
      <c r="T488" s="71" t="s">
        <v>58</v>
      </c>
      <c r="U488" s="71" t="s">
        <v>60</v>
      </c>
      <c r="V488" s="71" t="s">
        <v>23</v>
      </c>
      <c r="W488" s="71" t="s">
        <v>22</v>
      </c>
      <c r="X488" s="71" t="s">
        <v>24</v>
      </c>
      <c r="Y488" s="71" t="s">
        <v>64</v>
      </c>
      <c r="Z488" s="73"/>
    </row>
    <row r="489" spans="1:26" s="29" customFormat="1" ht="21" customHeight="1" x14ac:dyDescent="0.2">
      <c r="A489" s="30"/>
      <c r="B489" s="31"/>
      <c r="C489" s="31"/>
      <c r="D489" s="36"/>
      <c r="E489" s="36"/>
      <c r="F489" s="36"/>
      <c r="G489" s="36"/>
      <c r="H489" s="36"/>
      <c r="I489" s="31"/>
      <c r="J489" s="37" t="s">
        <v>1</v>
      </c>
      <c r="K489" s="38">
        <v>22000</v>
      </c>
      <c r="L489" s="39"/>
      <c r="M489" s="31"/>
      <c r="N489" s="74"/>
      <c r="O489" s="75" t="s">
        <v>50</v>
      </c>
      <c r="P489" s="75">
        <v>26</v>
      </c>
      <c r="Q489" s="75">
        <v>5</v>
      </c>
      <c r="R489" s="75">
        <f>15-Q489+3</f>
        <v>13</v>
      </c>
      <c r="S489" s="76"/>
      <c r="T489" s="75" t="s">
        <v>50</v>
      </c>
      <c r="U489" s="77">
        <v>9274</v>
      </c>
      <c r="V489" s="77">
        <v>9500</v>
      </c>
      <c r="W489" s="77">
        <f>V489+U489</f>
        <v>18774</v>
      </c>
      <c r="X489" s="77">
        <v>18774</v>
      </c>
      <c r="Y489" s="77">
        <f>W489-X489</f>
        <v>0</v>
      </c>
      <c r="Z489" s="73"/>
    </row>
    <row r="490" spans="1:26" s="29" customFormat="1" ht="21" customHeight="1" x14ac:dyDescent="0.2">
      <c r="A490" s="30"/>
      <c r="B490" s="31" t="s">
        <v>0</v>
      </c>
      <c r="C490" s="86" t="s">
        <v>100</v>
      </c>
      <c r="D490" s="31"/>
      <c r="E490" s="31"/>
      <c r="F490" s="31"/>
      <c r="G490" s="31"/>
      <c r="H490" s="42"/>
      <c r="I490" s="36"/>
      <c r="J490" s="31"/>
      <c r="K490" s="31"/>
      <c r="L490" s="43"/>
      <c r="M490" s="88"/>
      <c r="N490" s="78"/>
      <c r="O490" s="75" t="s">
        <v>76</v>
      </c>
      <c r="P490" s="75">
        <f>28-Q490</f>
        <v>16</v>
      </c>
      <c r="Q490" s="75">
        <v>12</v>
      </c>
      <c r="R490" s="242">
        <f>IF(Q490="","",R489-Q490)+10</f>
        <v>11</v>
      </c>
      <c r="S490" s="79"/>
      <c r="T490" s="75" t="s">
        <v>76</v>
      </c>
      <c r="U490" s="123">
        <f>Y489</f>
        <v>0</v>
      </c>
      <c r="V490" s="77">
        <f>5000+4000+1000</f>
        <v>10000</v>
      </c>
      <c r="W490" s="123">
        <f>IF(U490="","",U490+V490)</f>
        <v>10000</v>
      </c>
      <c r="X490" s="77">
        <v>5000</v>
      </c>
      <c r="Y490" s="123">
        <f>IF(W490="","",W490-X490)</f>
        <v>5000</v>
      </c>
      <c r="Z490" s="80"/>
    </row>
    <row r="491" spans="1:26" s="29" customFormat="1" ht="21" customHeight="1" x14ac:dyDescent="0.2">
      <c r="A491" s="30"/>
      <c r="B491" s="45" t="s">
        <v>46</v>
      </c>
      <c r="C491" s="86"/>
      <c r="D491" s="31"/>
      <c r="E491" s="31"/>
      <c r="F491" s="432" t="s">
        <v>48</v>
      </c>
      <c r="G491" s="432"/>
      <c r="H491" s="31"/>
      <c r="I491" s="432" t="s">
        <v>49</v>
      </c>
      <c r="J491" s="432"/>
      <c r="K491" s="432"/>
      <c r="L491" s="47"/>
      <c r="M491" s="31"/>
      <c r="N491" s="74"/>
      <c r="O491" s="75" t="s">
        <v>51</v>
      </c>
      <c r="P491" s="75">
        <v>23</v>
      </c>
      <c r="Q491" s="75">
        <v>8</v>
      </c>
      <c r="R491" s="246">
        <f t="shared" ref="R491:R497" si="105">IF(Q491="","",R490-Q491)</f>
        <v>3</v>
      </c>
      <c r="S491" s="79"/>
      <c r="T491" s="75" t="s">
        <v>51</v>
      </c>
      <c r="U491" s="123">
        <f>Y490</f>
        <v>5000</v>
      </c>
      <c r="V491" s="77">
        <f>3000+5000</f>
        <v>8000</v>
      </c>
      <c r="W491" s="123">
        <f t="shared" ref="W491:W500" si="106">IF(U491="","",U491+V491)</f>
        <v>13000</v>
      </c>
      <c r="X491" s="77">
        <v>8000</v>
      </c>
      <c r="Y491" s="123">
        <f t="shared" ref="Y491:Y500" si="107">IF(W491="","",W491-X491)</f>
        <v>5000</v>
      </c>
      <c r="Z491" s="80"/>
    </row>
    <row r="492" spans="1:26" s="29" customFormat="1" ht="21" customHeight="1" x14ac:dyDescent="0.2">
      <c r="A492" s="30"/>
      <c r="B492" s="31"/>
      <c r="C492" s="31"/>
      <c r="D492" s="31"/>
      <c r="E492" s="31"/>
      <c r="F492" s="31"/>
      <c r="G492" s="31"/>
      <c r="H492" s="48"/>
      <c r="L492" s="35"/>
      <c r="M492" s="31"/>
      <c r="N492" s="74"/>
      <c r="O492" s="75" t="s">
        <v>52</v>
      </c>
      <c r="P492" s="75"/>
      <c r="Q492" s="75"/>
      <c r="R492" s="75" t="str">
        <f t="shared" si="105"/>
        <v/>
      </c>
      <c r="S492" s="79"/>
      <c r="T492" s="75" t="s">
        <v>52</v>
      </c>
      <c r="U492" s="123"/>
      <c r="V492" s="77"/>
      <c r="W492" s="123" t="str">
        <f t="shared" si="106"/>
        <v/>
      </c>
      <c r="X492" s="77"/>
      <c r="Y492" s="123" t="str">
        <f t="shared" si="107"/>
        <v/>
      </c>
      <c r="Z492" s="80"/>
    </row>
    <row r="493" spans="1:26" s="29" customFormat="1" ht="21" customHeight="1" x14ac:dyDescent="0.2">
      <c r="A493" s="30"/>
      <c r="B493" s="433" t="s">
        <v>47</v>
      </c>
      <c r="C493" s="434"/>
      <c r="D493" s="31"/>
      <c r="E493" s="31"/>
      <c r="F493" s="49" t="s">
        <v>69</v>
      </c>
      <c r="G493" s="106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5000</v>
      </c>
      <c r="H493" s="48"/>
      <c r="I493" s="222">
        <f>IF(C497&gt;0,$K$2,C495)</f>
        <v>31</v>
      </c>
      <c r="J493" s="51" t="s">
        <v>66</v>
      </c>
      <c r="K493" s="52">
        <f>K489/$K$2*I493</f>
        <v>22000</v>
      </c>
      <c r="L493" s="53"/>
      <c r="M493" s="31"/>
      <c r="N493" s="74"/>
      <c r="O493" s="75" t="s">
        <v>53</v>
      </c>
      <c r="P493" s="75"/>
      <c r="Q493" s="75"/>
      <c r="R493" s="75" t="str">
        <f t="shared" si="105"/>
        <v/>
      </c>
      <c r="S493" s="79"/>
      <c r="T493" s="75" t="s">
        <v>53</v>
      </c>
      <c r="U493" s="123"/>
      <c r="V493" s="77"/>
      <c r="W493" s="123" t="str">
        <f t="shared" si="106"/>
        <v/>
      </c>
      <c r="X493" s="77"/>
      <c r="Y493" s="123" t="str">
        <f t="shared" si="107"/>
        <v/>
      </c>
      <c r="Z493" s="80"/>
    </row>
    <row r="494" spans="1:26" s="29" customFormat="1" ht="21" customHeight="1" x14ac:dyDescent="0.2">
      <c r="A494" s="30"/>
      <c r="B494" s="40"/>
      <c r="C494" s="40"/>
      <c r="D494" s="31"/>
      <c r="E494" s="31"/>
      <c r="F494" s="49" t="s">
        <v>23</v>
      </c>
      <c r="G494" s="106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8000</v>
      </c>
      <c r="H494" s="48"/>
      <c r="I494" s="93">
        <v>53.5</v>
      </c>
      <c r="J494" s="51" t="s">
        <v>67</v>
      </c>
      <c r="K494" s="54">
        <f>K489/$K$2/8*I494</f>
        <v>4745.9677419354839</v>
      </c>
      <c r="L494" s="55"/>
      <c r="M494" s="31"/>
      <c r="N494" s="74"/>
      <c r="O494" s="75" t="s">
        <v>54</v>
      </c>
      <c r="P494" s="75"/>
      <c r="Q494" s="75"/>
      <c r="R494" s="75" t="str">
        <f t="shared" si="105"/>
        <v/>
      </c>
      <c r="S494" s="79"/>
      <c r="T494" s="75" t="s">
        <v>54</v>
      </c>
      <c r="U494" s="123"/>
      <c r="V494" s="77"/>
      <c r="W494" s="123" t="str">
        <f t="shared" si="106"/>
        <v/>
      </c>
      <c r="X494" s="77"/>
      <c r="Y494" s="123" t="str">
        <f t="shared" si="107"/>
        <v/>
      </c>
      <c r="Z494" s="80"/>
    </row>
    <row r="495" spans="1:26" s="29" customFormat="1" ht="21" customHeight="1" x14ac:dyDescent="0.2">
      <c r="A495" s="30"/>
      <c r="B495" s="49" t="s">
        <v>7</v>
      </c>
      <c r="C495" s="4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23</v>
      </c>
      <c r="D495" s="31"/>
      <c r="E495" s="31"/>
      <c r="F495" s="49" t="s">
        <v>70</v>
      </c>
      <c r="G495" s="106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13000</v>
      </c>
      <c r="H495" s="48"/>
      <c r="I495" s="444" t="s">
        <v>74</v>
      </c>
      <c r="J495" s="445"/>
      <c r="K495" s="54">
        <f>K493+K494</f>
        <v>26745.967741935485</v>
      </c>
      <c r="L495" s="55"/>
      <c r="M495" s="31"/>
      <c r="N495" s="74"/>
      <c r="O495" s="75" t="s">
        <v>55</v>
      </c>
      <c r="P495" s="75"/>
      <c r="Q495" s="75"/>
      <c r="R495" s="75" t="str">
        <f t="shared" si="105"/>
        <v/>
      </c>
      <c r="S495" s="79"/>
      <c r="T495" s="75" t="s">
        <v>55</v>
      </c>
      <c r="U495" s="123"/>
      <c r="V495" s="77"/>
      <c r="W495" s="123" t="str">
        <f t="shared" si="106"/>
        <v/>
      </c>
      <c r="X495" s="77"/>
      <c r="Y495" s="123" t="str">
        <f t="shared" si="107"/>
        <v/>
      </c>
      <c r="Z495" s="80"/>
    </row>
    <row r="496" spans="1:26" s="29" customFormat="1" ht="21" customHeight="1" x14ac:dyDescent="0.2">
      <c r="A496" s="30"/>
      <c r="B496" s="49" t="s">
        <v>6</v>
      </c>
      <c r="C496" s="4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8</v>
      </c>
      <c r="D496" s="31"/>
      <c r="E496" s="31"/>
      <c r="F496" s="49" t="s">
        <v>24</v>
      </c>
      <c r="G496" s="106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8000</v>
      </c>
      <c r="H496" s="48"/>
      <c r="I496" s="444" t="s">
        <v>75</v>
      </c>
      <c r="J496" s="445"/>
      <c r="K496" s="44">
        <f>G496</f>
        <v>8000</v>
      </c>
      <c r="L496" s="56"/>
      <c r="M496" s="31"/>
      <c r="N496" s="74"/>
      <c r="O496" s="75" t="s">
        <v>56</v>
      </c>
      <c r="P496" s="75"/>
      <c r="Q496" s="75"/>
      <c r="R496" s="75" t="str">
        <f t="shared" si="105"/>
        <v/>
      </c>
      <c r="S496" s="79"/>
      <c r="T496" s="75" t="s">
        <v>56</v>
      </c>
      <c r="U496" s="123"/>
      <c r="V496" s="77"/>
      <c r="W496" s="123" t="str">
        <f t="shared" si="106"/>
        <v/>
      </c>
      <c r="X496" s="77"/>
      <c r="Y496" s="123" t="str">
        <f t="shared" si="107"/>
        <v/>
      </c>
      <c r="Z496" s="80"/>
    </row>
    <row r="497" spans="1:27" s="29" customFormat="1" ht="21" customHeight="1" x14ac:dyDescent="0.2">
      <c r="A497" s="30"/>
      <c r="B497" s="57" t="s">
        <v>73</v>
      </c>
      <c r="C497" s="4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3</v>
      </c>
      <c r="D497" s="31"/>
      <c r="E497" s="31"/>
      <c r="F497" s="49" t="s">
        <v>72</v>
      </c>
      <c r="G497" s="106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5000</v>
      </c>
      <c r="H497" s="31"/>
      <c r="I497" s="435" t="s">
        <v>68</v>
      </c>
      <c r="J497" s="436"/>
      <c r="K497" s="58">
        <f>K495-K496</f>
        <v>18745.967741935485</v>
      </c>
      <c r="L497" s="59"/>
      <c r="M497" s="31"/>
      <c r="N497" s="74"/>
      <c r="O497" s="75" t="s">
        <v>61</v>
      </c>
      <c r="P497" s="75"/>
      <c r="Q497" s="75"/>
      <c r="R497" s="75" t="str">
        <f t="shared" si="105"/>
        <v/>
      </c>
      <c r="S497" s="79"/>
      <c r="T497" s="75" t="s">
        <v>61</v>
      </c>
      <c r="U497" s="123"/>
      <c r="V497" s="77"/>
      <c r="W497" s="123" t="str">
        <f t="shared" si="106"/>
        <v/>
      </c>
      <c r="X497" s="77"/>
      <c r="Y497" s="123" t="str">
        <f t="shared" si="107"/>
        <v/>
      </c>
      <c r="Z497" s="80"/>
    </row>
    <row r="498" spans="1:27" s="29" customFormat="1" ht="21" customHeight="1" x14ac:dyDescent="0.2">
      <c r="A498" s="30"/>
      <c r="B498" s="31"/>
      <c r="C498" s="31"/>
      <c r="D498" s="31"/>
      <c r="E498" s="31"/>
      <c r="F498" s="31"/>
      <c r="G498" s="31"/>
      <c r="H498" s="31"/>
      <c r="I498" s="31"/>
      <c r="J498" s="31"/>
      <c r="K498" s="128"/>
      <c r="L498" s="47"/>
      <c r="M498" s="31"/>
      <c r="N498" s="74"/>
      <c r="O498" s="75" t="s">
        <v>57</v>
      </c>
      <c r="P498" s="75"/>
      <c r="Q498" s="75"/>
      <c r="R498" s="75"/>
      <c r="S498" s="79"/>
      <c r="T498" s="75" t="s">
        <v>57</v>
      </c>
      <c r="U498" s="123"/>
      <c r="V498" s="77"/>
      <c r="W498" s="123" t="str">
        <f t="shared" si="106"/>
        <v/>
      </c>
      <c r="X498" s="77"/>
      <c r="Y498" s="123" t="str">
        <f t="shared" si="107"/>
        <v/>
      </c>
      <c r="Z498" s="80"/>
    </row>
    <row r="499" spans="1:27" s="29" customFormat="1" ht="21" customHeight="1" x14ac:dyDescent="0.2">
      <c r="A499" s="30"/>
      <c r="B499" s="446" t="s">
        <v>101</v>
      </c>
      <c r="C499" s="446"/>
      <c r="D499" s="446"/>
      <c r="E499" s="446"/>
      <c r="F499" s="446"/>
      <c r="G499" s="446"/>
      <c r="H499" s="446"/>
      <c r="I499" s="446"/>
      <c r="J499" s="446"/>
      <c r="K499" s="446"/>
      <c r="L499" s="47"/>
      <c r="M499" s="31"/>
      <c r="N499" s="74"/>
      <c r="O499" s="75" t="s">
        <v>62</v>
      </c>
      <c r="P499" s="75"/>
      <c r="Q499" s="75"/>
      <c r="R499" s="75"/>
      <c r="S499" s="79"/>
      <c r="T499" s="75" t="s">
        <v>62</v>
      </c>
      <c r="U499" s="123"/>
      <c r="V499" s="77"/>
      <c r="W499" s="123" t="str">
        <f t="shared" si="106"/>
        <v/>
      </c>
      <c r="X499" s="77"/>
      <c r="Y499" s="123" t="str">
        <f t="shared" si="107"/>
        <v/>
      </c>
      <c r="Z499" s="80"/>
    </row>
    <row r="500" spans="1:27" s="29" customFormat="1" ht="21" customHeight="1" x14ac:dyDescent="0.2">
      <c r="A500" s="30"/>
      <c r="B500" s="446"/>
      <c r="C500" s="446"/>
      <c r="D500" s="446"/>
      <c r="E500" s="446"/>
      <c r="F500" s="446"/>
      <c r="G500" s="446"/>
      <c r="H500" s="446"/>
      <c r="I500" s="446"/>
      <c r="J500" s="446"/>
      <c r="K500" s="446"/>
      <c r="L500" s="47"/>
      <c r="M500" s="31"/>
      <c r="N500" s="74"/>
      <c r="O500" s="75" t="s">
        <v>63</v>
      </c>
      <c r="P500" s="75"/>
      <c r="Q500" s="75"/>
      <c r="R500" s="75" t="str">
        <f t="shared" ref="R500" si="108">IF(Q500="","",R499-Q500)</f>
        <v/>
      </c>
      <c r="S500" s="79"/>
      <c r="T500" s="75" t="s">
        <v>63</v>
      </c>
      <c r="U500" s="123"/>
      <c r="V500" s="77"/>
      <c r="W500" s="123" t="str">
        <f t="shared" si="106"/>
        <v/>
      </c>
      <c r="X500" s="77"/>
      <c r="Y500" s="123" t="str">
        <f t="shared" si="107"/>
        <v/>
      </c>
      <c r="Z500" s="80"/>
    </row>
    <row r="501" spans="1:27" s="29" customFormat="1" ht="21" customHeight="1" thickBot="1" x14ac:dyDescent="0.25">
      <c r="A501" s="60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2"/>
      <c r="N501" s="81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3"/>
    </row>
    <row r="502" spans="1:27" s="29" customFormat="1" ht="21" customHeight="1" thickBot="1" x14ac:dyDescent="0.25"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7" s="29" customFormat="1" ht="21" customHeight="1" x14ac:dyDescent="0.2">
      <c r="A503" s="447" t="s">
        <v>45</v>
      </c>
      <c r="B503" s="448"/>
      <c r="C503" s="448"/>
      <c r="D503" s="448"/>
      <c r="E503" s="448"/>
      <c r="F503" s="448"/>
      <c r="G503" s="448"/>
      <c r="H503" s="448"/>
      <c r="I503" s="448"/>
      <c r="J503" s="448"/>
      <c r="K503" s="448"/>
      <c r="L503" s="449"/>
      <c r="M503" s="28"/>
      <c r="N503" s="67"/>
      <c r="O503" s="440" t="s">
        <v>47</v>
      </c>
      <c r="P503" s="441"/>
      <c r="Q503" s="441"/>
      <c r="R503" s="442"/>
      <c r="S503" s="68"/>
      <c r="T503" s="440" t="s">
        <v>48</v>
      </c>
      <c r="U503" s="441"/>
      <c r="V503" s="441"/>
      <c r="W503" s="441"/>
      <c r="X503" s="441"/>
      <c r="Y503" s="442"/>
      <c r="Z503" s="69"/>
      <c r="AA503" s="28"/>
    </row>
    <row r="504" spans="1:27" s="29" customFormat="1" ht="21" customHeight="1" x14ac:dyDescent="0.2">
      <c r="A504" s="30"/>
      <c r="B504" s="31"/>
      <c r="C504" s="443" t="s">
        <v>99</v>
      </c>
      <c r="D504" s="443"/>
      <c r="E504" s="443"/>
      <c r="F504" s="443"/>
      <c r="G504" s="32" t="str">
        <f>$J$1</f>
        <v>March</v>
      </c>
      <c r="H504" s="431">
        <f>$K$1</f>
        <v>2021</v>
      </c>
      <c r="I504" s="431"/>
      <c r="J504" s="31"/>
      <c r="K504" s="33"/>
      <c r="L504" s="34"/>
      <c r="M504" s="33"/>
      <c r="N504" s="70"/>
      <c r="O504" s="71" t="s">
        <v>58</v>
      </c>
      <c r="P504" s="71" t="s">
        <v>7</v>
      </c>
      <c r="Q504" s="71" t="s">
        <v>6</v>
      </c>
      <c r="R504" s="71" t="s">
        <v>59</v>
      </c>
      <c r="S504" s="72"/>
      <c r="T504" s="71" t="s">
        <v>58</v>
      </c>
      <c r="U504" s="71" t="s">
        <v>60</v>
      </c>
      <c r="V504" s="71" t="s">
        <v>23</v>
      </c>
      <c r="W504" s="71" t="s">
        <v>22</v>
      </c>
      <c r="X504" s="71" t="s">
        <v>24</v>
      </c>
      <c r="Y504" s="71" t="s">
        <v>64</v>
      </c>
      <c r="Z504" s="73"/>
      <c r="AA504" s="33"/>
    </row>
    <row r="505" spans="1:27" s="29" customFormat="1" ht="21" customHeight="1" x14ac:dyDescent="0.2">
      <c r="A505" s="30"/>
      <c r="B505" s="31"/>
      <c r="C505" s="31"/>
      <c r="D505" s="36"/>
      <c r="E505" s="36"/>
      <c r="F505" s="36"/>
      <c r="G505" s="36"/>
      <c r="H505" s="36"/>
      <c r="I505" s="31"/>
      <c r="J505" s="37" t="s">
        <v>1</v>
      </c>
      <c r="K505" s="38">
        <v>31000</v>
      </c>
      <c r="L505" s="39"/>
      <c r="M505" s="31"/>
      <c r="N505" s="74"/>
      <c r="O505" s="75" t="s">
        <v>50</v>
      </c>
      <c r="P505" s="75">
        <v>31</v>
      </c>
      <c r="Q505" s="75">
        <v>0</v>
      </c>
      <c r="R505" s="75">
        <f>15-Q505</f>
        <v>15</v>
      </c>
      <c r="S505" s="76"/>
      <c r="T505" s="75" t="s">
        <v>50</v>
      </c>
      <c r="U505" s="77"/>
      <c r="V505" s="77"/>
      <c r="W505" s="77">
        <f>V505+U505</f>
        <v>0</v>
      </c>
      <c r="X505" s="77"/>
      <c r="Y505" s="77">
        <f>W505-X505</f>
        <v>0</v>
      </c>
      <c r="Z505" s="73"/>
      <c r="AA505" s="31"/>
    </row>
    <row r="506" spans="1:27" s="29" customFormat="1" ht="21" customHeight="1" x14ac:dyDescent="0.2">
      <c r="A506" s="30"/>
      <c r="B506" s="31" t="s">
        <v>0</v>
      </c>
      <c r="C506" s="41" t="s">
        <v>82</v>
      </c>
      <c r="D506" s="31"/>
      <c r="E506" s="31"/>
      <c r="F506" s="31"/>
      <c r="G506" s="31"/>
      <c r="H506" s="42"/>
      <c r="I506" s="36"/>
      <c r="J506" s="31"/>
      <c r="K506" s="31"/>
      <c r="L506" s="43"/>
      <c r="M506" s="28"/>
      <c r="N506" s="78"/>
      <c r="O506" s="75" t="s">
        <v>76</v>
      </c>
      <c r="P506" s="75">
        <v>26</v>
      </c>
      <c r="Q506" s="75">
        <v>2</v>
      </c>
      <c r="R506" s="75">
        <f t="shared" ref="R506:R513" si="109">IF(Q506="","",R505-Q506)</f>
        <v>13</v>
      </c>
      <c r="S506" s="79"/>
      <c r="T506" s="75" t="s">
        <v>76</v>
      </c>
      <c r="U506" s="123">
        <f>IF($J$1="January","",Y505)</f>
        <v>0</v>
      </c>
      <c r="V506" s="77"/>
      <c r="W506" s="123">
        <f>IF(U506="","",U506+V506)</f>
        <v>0</v>
      </c>
      <c r="X506" s="77"/>
      <c r="Y506" s="123">
        <f>IF(W506="","",W506-X506)</f>
        <v>0</v>
      </c>
      <c r="Z506" s="80"/>
      <c r="AA506" s="28"/>
    </row>
    <row r="507" spans="1:27" s="29" customFormat="1" ht="21" customHeight="1" x14ac:dyDescent="0.2">
      <c r="A507" s="30"/>
      <c r="B507" s="45" t="s">
        <v>46</v>
      </c>
      <c r="C507" s="46"/>
      <c r="D507" s="31"/>
      <c r="E507" s="31"/>
      <c r="F507" s="432" t="s">
        <v>48</v>
      </c>
      <c r="G507" s="432"/>
      <c r="H507" s="31"/>
      <c r="I507" s="432" t="s">
        <v>49</v>
      </c>
      <c r="J507" s="432"/>
      <c r="K507" s="432"/>
      <c r="L507" s="47"/>
      <c r="M507" s="31"/>
      <c r="N507" s="74"/>
      <c r="O507" s="75" t="s">
        <v>51</v>
      </c>
      <c r="P507" s="75">
        <v>27</v>
      </c>
      <c r="Q507" s="75">
        <v>4</v>
      </c>
      <c r="R507" s="75">
        <f t="shared" si="109"/>
        <v>9</v>
      </c>
      <c r="S507" s="79"/>
      <c r="T507" s="75" t="s">
        <v>51</v>
      </c>
      <c r="U507" s="123">
        <f>IF($J$1="February","",Y506)</f>
        <v>0</v>
      </c>
      <c r="V507" s="77"/>
      <c r="W507" s="123">
        <f t="shared" ref="W507:W516" si="110">IF(U507="","",U507+V507)</f>
        <v>0</v>
      </c>
      <c r="X507" s="77"/>
      <c r="Y507" s="123">
        <f t="shared" ref="Y507:Y516" si="111">IF(W507="","",W507-X507)</f>
        <v>0</v>
      </c>
      <c r="Z507" s="80"/>
      <c r="AA507" s="31"/>
    </row>
    <row r="508" spans="1:27" s="29" customFormat="1" ht="21" customHeight="1" x14ac:dyDescent="0.2">
      <c r="A508" s="30"/>
      <c r="B508" s="31"/>
      <c r="C508" s="31"/>
      <c r="D508" s="31"/>
      <c r="E508" s="31"/>
      <c r="F508" s="31"/>
      <c r="G508" s="31"/>
      <c r="H508" s="48"/>
      <c r="L508" s="35"/>
      <c r="M508" s="31"/>
      <c r="N508" s="74"/>
      <c r="O508" s="75" t="s">
        <v>52</v>
      </c>
      <c r="P508" s="75"/>
      <c r="Q508" s="75"/>
      <c r="R508" s="75" t="str">
        <f t="shared" si="109"/>
        <v/>
      </c>
      <c r="S508" s="79"/>
      <c r="T508" s="75" t="s">
        <v>52</v>
      </c>
      <c r="U508" s="123" t="str">
        <f>IF($J$1="March","",Y507)</f>
        <v/>
      </c>
      <c r="V508" s="77"/>
      <c r="W508" s="123" t="str">
        <f t="shared" si="110"/>
        <v/>
      </c>
      <c r="X508" s="77"/>
      <c r="Y508" s="123" t="str">
        <f t="shared" si="111"/>
        <v/>
      </c>
      <c r="Z508" s="80"/>
      <c r="AA508" s="31"/>
    </row>
    <row r="509" spans="1:27" s="29" customFormat="1" ht="21" customHeight="1" x14ac:dyDescent="0.2">
      <c r="A509" s="30"/>
      <c r="B509" s="433" t="s">
        <v>47</v>
      </c>
      <c r="C509" s="434"/>
      <c r="D509" s="31"/>
      <c r="E509" s="31"/>
      <c r="F509" s="49" t="s">
        <v>69</v>
      </c>
      <c r="G509" s="130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0</v>
      </c>
      <c r="H509" s="48"/>
      <c r="I509" s="50">
        <f>IF(C513&gt;0,$K$2,C511)</f>
        <v>31</v>
      </c>
      <c r="J509" s="51" t="s">
        <v>66</v>
      </c>
      <c r="K509" s="52">
        <f>K505/$K$2*I509</f>
        <v>31000</v>
      </c>
      <c r="L509" s="53"/>
      <c r="M509" s="31"/>
      <c r="N509" s="74"/>
      <c r="O509" s="75" t="s">
        <v>53</v>
      </c>
      <c r="P509" s="75"/>
      <c r="Q509" s="75"/>
      <c r="R509" s="75" t="str">
        <f t="shared" si="109"/>
        <v/>
      </c>
      <c r="S509" s="79"/>
      <c r="T509" s="75" t="s">
        <v>53</v>
      </c>
      <c r="U509" s="123" t="str">
        <f>IF($J$1="April","",Y508)</f>
        <v/>
      </c>
      <c r="V509" s="77"/>
      <c r="W509" s="123" t="str">
        <f t="shared" si="110"/>
        <v/>
      </c>
      <c r="X509" s="77"/>
      <c r="Y509" s="123" t="str">
        <f t="shared" si="111"/>
        <v/>
      </c>
      <c r="Z509" s="80"/>
      <c r="AA509" s="31"/>
    </row>
    <row r="510" spans="1:27" s="29" customFormat="1" ht="21" customHeight="1" x14ac:dyDescent="0.2">
      <c r="A510" s="30"/>
      <c r="B510" s="40"/>
      <c r="C510" s="40"/>
      <c r="D510" s="31"/>
      <c r="E510" s="31"/>
      <c r="F510" s="49" t="s">
        <v>23</v>
      </c>
      <c r="G510" s="130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48"/>
      <c r="I510" s="93">
        <v>23</v>
      </c>
      <c r="J510" s="51" t="s">
        <v>67</v>
      </c>
      <c r="K510" s="54">
        <f>K505/$K$2/8*I510</f>
        <v>2875</v>
      </c>
      <c r="L510" s="55"/>
      <c r="M510" s="31"/>
      <c r="N510" s="74"/>
      <c r="O510" s="75" t="s">
        <v>54</v>
      </c>
      <c r="P510" s="75"/>
      <c r="Q510" s="75"/>
      <c r="R510" s="75" t="str">
        <f t="shared" si="109"/>
        <v/>
      </c>
      <c r="S510" s="79"/>
      <c r="T510" s="75" t="s">
        <v>54</v>
      </c>
      <c r="U510" s="123" t="str">
        <f>IF($J$1="May","",Y509)</f>
        <v/>
      </c>
      <c r="V510" s="77"/>
      <c r="W510" s="123" t="str">
        <f t="shared" si="110"/>
        <v/>
      </c>
      <c r="X510" s="77"/>
      <c r="Y510" s="123" t="str">
        <f t="shared" si="111"/>
        <v/>
      </c>
      <c r="Z510" s="80"/>
      <c r="AA510" s="31"/>
    </row>
    <row r="511" spans="1:27" s="29" customFormat="1" ht="21" customHeight="1" x14ac:dyDescent="0.2">
      <c r="A511" s="30"/>
      <c r="B511" s="49" t="s">
        <v>7</v>
      </c>
      <c r="C511" s="4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27</v>
      </c>
      <c r="D511" s="31"/>
      <c r="E511" s="31"/>
      <c r="F511" s="49" t="s">
        <v>70</v>
      </c>
      <c r="G511" s="130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0</v>
      </c>
      <c r="H511" s="48"/>
      <c r="I511" s="444" t="s">
        <v>74</v>
      </c>
      <c r="J511" s="445"/>
      <c r="K511" s="54">
        <f>K509+K510</f>
        <v>33875</v>
      </c>
      <c r="L511" s="55"/>
      <c r="M511" s="31"/>
      <c r="N511" s="74"/>
      <c r="O511" s="75" t="s">
        <v>55</v>
      </c>
      <c r="P511" s="75"/>
      <c r="Q511" s="75"/>
      <c r="R511" s="75" t="str">
        <f t="shared" si="109"/>
        <v/>
      </c>
      <c r="S511" s="79"/>
      <c r="T511" s="75" t="s">
        <v>55</v>
      </c>
      <c r="U511" s="123" t="str">
        <f>IF($J$1="June","",Y510)</f>
        <v/>
      </c>
      <c r="V511" s="77"/>
      <c r="W511" s="123" t="str">
        <f t="shared" si="110"/>
        <v/>
      </c>
      <c r="X511" s="77"/>
      <c r="Y511" s="123" t="str">
        <f t="shared" si="111"/>
        <v/>
      </c>
      <c r="Z511" s="80"/>
      <c r="AA511" s="31"/>
    </row>
    <row r="512" spans="1:27" s="29" customFormat="1" ht="21" customHeight="1" x14ac:dyDescent="0.2">
      <c r="A512" s="30"/>
      <c r="B512" s="49" t="s">
        <v>6</v>
      </c>
      <c r="C512" s="4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4</v>
      </c>
      <c r="D512" s="31"/>
      <c r="E512" s="31"/>
      <c r="F512" s="49" t="s">
        <v>24</v>
      </c>
      <c r="G512" s="130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0</v>
      </c>
      <c r="H512" s="48"/>
      <c r="I512" s="444" t="s">
        <v>75</v>
      </c>
      <c r="J512" s="445"/>
      <c r="K512" s="44">
        <f>G512</f>
        <v>0</v>
      </c>
      <c r="L512" s="56"/>
      <c r="M512" s="31"/>
      <c r="N512" s="74"/>
      <c r="O512" s="75" t="s">
        <v>56</v>
      </c>
      <c r="P512" s="75"/>
      <c r="Q512" s="75"/>
      <c r="R512" s="75" t="str">
        <f t="shared" si="109"/>
        <v/>
      </c>
      <c r="S512" s="79"/>
      <c r="T512" s="75" t="s">
        <v>56</v>
      </c>
      <c r="U512" s="123" t="str">
        <f>IF($J$1="July","",Y511)</f>
        <v/>
      </c>
      <c r="V512" s="77"/>
      <c r="W512" s="123" t="str">
        <f t="shared" si="110"/>
        <v/>
      </c>
      <c r="X512" s="77"/>
      <c r="Y512" s="123" t="str">
        <f t="shared" si="111"/>
        <v/>
      </c>
      <c r="Z512" s="80"/>
      <c r="AA512" s="31"/>
    </row>
    <row r="513" spans="1:27" s="29" customFormat="1" ht="21" customHeight="1" x14ac:dyDescent="0.2">
      <c r="A513" s="30"/>
      <c r="B513" s="57" t="s">
        <v>73</v>
      </c>
      <c r="C513" s="40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9</v>
      </c>
      <c r="D513" s="31"/>
      <c r="E513" s="31"/>
      <c r="F513" s="49" t="s">
        <v>72</v>
      </c>
      <c r="G513" s="130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0</v>
      </c>
      <c r="H513" s="31"/>
      <c r="I513" s="435" t="s">
        <v>68</v>
      </c>
      <c r="J513" s="436"/>
      <c r="K513" s="58">
        <f>K511-K512</f>
        <v>33875</v>
      </c>
      <c r="L513" s="59"/>
      <c r="M513" s="31"/>
      <c r="N513" s="74"/>
      <c r="O513" s="75" t="s">
        <v>61</v>
      </c>
      <c r="P513" s="75"/>
      <c r="Q513" s="75"/>
      <c r="R513" s="75" t="str">
        <f t="shared" si="109"/>
        <v/>
      </c>
      <c r="S513" s="79"/>
      <c r="T513" s="75" t="s">
        <v>61</v>
      </c>
      <c r="U513" s="123" t="str">
        <f>IF($J$1="August","",Y512)</f>
        <v/>
      </c>
      <c r="V513" s="77"/>
      <c r="W513" s="123" t="str">
        <f t="shared" si="110"/>
        <v/>
      </c>
      <c r="X513" s="77"/>
      <c r="Y513" s="123" t="str">
        <f t="shared" si="111"/>
        <v/>
      </c>
      <c r="Z513" s="80"/>
      <c r="AA513" s="31"/>
    </row>
    <row r="514" spans="1:27" s="29" customFormat="1" ht="21" customHeight="1" x14ac:dyDescent="0.2">
      <c r="A514" s="30"/>
      <c r="B514" s="31"/>
      <c r="C514" s="31"/>
      <c r="D514" s="31"/>
      <c r="E514" s="31"/>
      <c r="F514" s="31"/>
      <c r="G514" s="31"/>
      <c r="H514" s="31"/>
      <c r="I514" s="31"/>
      <c r="J514" s="31"/>
      <c r="K514" s="128"/>
      <c r="L514" s="47"/>
      <c r="M514" s="31"/>
      <c r="N514" s="74"/>
      <c r="O514" s="75" t="s">
        <v>57</v>
      </c>
      <c r="P514" s="75"/>
      <c r="Q514" s="75"/>
      <c r="R514" s="75"/>
      <c r="S514" s="79"/>
      <c r="T514" s="75" t="s">
        <v>57</v>
      </c>
      <c r="U514" s="123" t="str">
        <f>IF($J$1="September","",Y513)</f>
        <v/>
      </c>
      <c r="V514" s="77"/>
      <c r="W514" s="123" t="str">
        <f t="shared" si="110"/>
        <v/>
      </c>
      <c r="X514" s="77"/>
      <c r="Y514" s="123" t="str">
        <f t="shared" si="111"/>
        <v/>
      </c>
      <c r="Z514" s="80"/>
      <c r="AA514" s="31"/>
    </row>
    <row r="515" spans="1:27" s="29" customFormat="1" ht="21" customHeight="1" x14ac:dyDescent="0.2">
      <c r="A515" s="30"/>
      <c r="B515" s="446" t="s">
        <v>101</v>
      </c>
      <c r="C515" s="446"/>
      <c r="D515" s="446"/>
      <c r="E515" s="446"/>
      <c r="F515" s="446"/>
      <c r="G515" s="446"/>
      <c r="H515" s="446"/>
      <c r="I515" s="446"/>
      <c r="J515" s="446"/>
      <c r="K515" s="446"/>
      <c r="L515" s="47"/>
      <c r="M515" s="31"/>
      <c r="N515" s="74"/>
      <c r="O515" s="75" t="s">
        <v>62</v>
      </c>
      <c r="P515" s="75"/>
      <c r="Q515" s="75"/>
      <c r="R515" s="75"/>
      <c r="S515" s="79"/>
      <c r="T515" s="75" t="s">
        <v>62</v>
      </c>
      <c r="U515" s="123" t="str">
        <f>IF($J$1="October","",Y514)</f>
        <v/>
      </c>
      <c r="V515" s="77"/>
      <c r="W515" s="123" t="str">
        <f t="shared" si="110"/>
        <v/>
      </c>
      <c r="X515" s="77"/>
      <c r="Y515" s="123" t="str">
        <f t="shared" si="111"/>
        <v/>
      </c>
      <c r="Z515" s="80"/>
      <c r="AA515" s="31"/>
    </row>
    <row r="516" spans="1:27" s="29" customFormat="1" ht="21" customHeight="1" x14ac:dyDescent="0.2">
      <c r="A516" s="30"/>
      <c r="B516" s="446"/>
      <c r="C516" s="446"/>
      <c r="D516" s="446"/>
      <c r="E516" s="446"/>
      <c r="F516" s="446"/>
      <c r="G516" s="446"/>
      <c r="H516" s="446"/>
      <c r="I516" s="446"/>
      <c r="J516" s="446"/>
      <c r="K516" s="446"/>
      <c r="L516" s="47"/>
      <c r="M516" s="31"/>
      <c r="N516" s="74"/>
      <c r="O516" s="75" t="s">
        <v>63</v>
      </c>
      <c r="P516" s="75"/>
      <c r="Q516" s="75"/>
      <c r="R516" s="75" t="str">
        <f t="shared" ref="R516" si="112">IF(Q516="","",R515-Q516)</f>
        <v/>
      </c>
      <c r="S516" s="79"/>
      <c r="T516" s="75" t="s">
        <v>63</v>
      </c>
      <c r="U516" s="123" t="str">
        <f>IF($J$1="November","",Y515)</f>
        <v/>
      </c>
      <c r="V516" s="77"/>
      <c r="W516" s="123" t="str">
        <f t="shared" si="110"/>
        <v/>
      </c>
      <c r="X516" s="77"/>
      <c r="Y516" s="123" t="str">
        <f t="shared" si="111"/>
        <v/>
      </c>
      <c r="Z516" s="80"/>
      <c r="AA516" s="31"/>
    </row>
    <row r="517" spans="1:27" s="29" customFormat="1" ht="21" customHeight="1" thickBot="1" x14ac:dyDescent="0.25">
      <c r="A517" s="60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2"/>
      <c r="N517" s="81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3"/>
    </row>
    <row r="518" spans="1:27" s="31" customFormat="1" ht="21" customHeight="1" thickBot="1" x14ac:dyDescent="0.25"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7" s="29" customFormat="1" ht="21" customHeight="1" x14ac:dyDescent="0.2">
      <c r="A519" s="447" t="s">
        <v>45</v>
      </c>
      <c r="B519" s="448"/>
      <c r="C519" s="448"/>
      <c r="D519" s="448"/>
      <c r="E519" s="448"/>
      <c r="F519" s="448"/>
      <c r="G519" s="448"/>
      <c r="H519" s="448"/>
      <c r="I519" s="448"/>
      <c r="J519" s="448"/>
      <c r="K519" s="448"/>
      <c r="L519" s="449"/>
      <c r="M519" s="28"/>
      <c r="N519" s="67"/>
      <c r="O519" s="440" t="s">
        <v>47</v>
      </c>
      <c r="P519" s="441"/>
      <c r="Q519" s="441"/>
      <c r="R519" s="442"/>
      <c r="S519" s="68"/>
      <c r="T519" s="440" t="s">
        <v>48</v>
      </c>
      <c r="U519" s="441"/>
      <c r="V519" s="441"/>
      <c r="W519" s="441"/>
      <c r="X519" s="441"/>
      <c r="Y519" s="442"/>
      <c r="Z519" s="69"/>
      <c r="AA519" s="28"/>
    </row>
    <row r="520" spans="1:27" s="29" customFormat="1" ht="21" customHeight="1" x14ac:dyDescent="0.2">
      <c r="A520" s="30"/>
      <c r="B520" s="31"/>
      <c r="C520" s="443" t="s">
        <v>99</v>
      </c>
      <c r="D520" s="443"/>
      <c r="E520" s="443"/>
      <c r="F520" s="443"/>
      <c r="G520" s="32" t="str">
        <f>$J$1</f>
        <v>March</v>
      </c>
      <c r="H520" s="431">
        <f>$K$1</f>
        <v>2021</v>
      </c>
      <c r="I520" s="431"/>
      <c r="J520" s="31"/>
      <c r="K520" s="33"/>
      <c r="L520" s="34"/>
      <c r="M520" s="33"/>
      <c r="N520" s="70"/>
      <c r="O520" s="71" t="s">
        <v>58</v>
      </c>
      <c r="P520" s="71" t="s">
        <v>7</v>
      </c>
      <c r="Q520" s="71" t="s">
        <v>6</v>
      </c>
      <c r="R520" s="71" t="s">
        <v>59</v>
      </c>
      <c r="S520" s="72"/>
      <c r="T520" s="71" t="s">
        <v>58</v>
      </c>
      <c r="U520" s="71" t="s">
        <v>60</v>
      </c>
      <c r="V520" s="71" t="s">
        <v>23</v>
      </c>
      <c r="W520" s="71" t="s">
        <v>22</v>
      </c>
      <c r="X520" s="71" t="s">
        <v>24</v>
      </c>
      <c r="Y520" s="71" t="s">
        <v>64</v>
      </c>
      <c r="Z520" s="73"/>
      <c r="AA520" s="33"/>
    </row>
    <row r="521" spans="1:27" s="29" customFormat="1" ht="21" customHeight="1" x14ac:dyDescent="0.2">
      <c r="A521" s="30"/>
      <c r="B521" s="31"/>
      <c r="C521" s="31"/>
      <c r="D521" s="36"/>
      <c r="E521" s="36"/>
      <c r="F521" s="36"/>
      <c r="G521" s="36"/>
      <c r="H521" s="36"/>
      <c r="I521" s="31"/>
      <c r="J521" s="37" t="s">
        <v>1</v>
      </c>
      <c r="K521" s="38">
        <v>37000</v>
      </c>
      <c r="L521" s="39"/>
      <c r="M521" s="31"/>
      <c r="N521" s="74"/>
      <c r="O521" s="75" t="s">
        <v>50</v>
      </c>
      <c r="P521" s="75">
        <v>30</v>
      </c>
      <c r="Q521" s="75">
        <v>1</v>
      </c>
      <c r="R521" s="75">
        <f>15-Q521</f>
        <v>14</v>
      </c>
      <c r="S521" s="76"/>
      <c r="T521" s="75" t="s">
        <v>50</v>
      </c>
      <c r="U521" s="77">
        <v>10000</v>
      </c>
      <c r="V521" s="77">
        <f>5000+20000</f>
        <v>25000</v>
      </c>
      <c r="W521" s="77">
        <f>V521+U521</f>
        <v>35000</v>
      </c>
      <c r="X521" s="77">
        <v>25000</v>
      </c>
      <c r="Y521" s="77">
        <f>W521-X521</f>
        <v>10000</v>
      </c>
      <c r="Z521" s="73"/>
      <c r="AA521" s="31"/>
    </row>
    <row r="522" spans="1:27" s="29" customFormat="1" ht="21" customHeight="1" x14ac:dyDescent="0.2">
      <c r="A522" s="30"/>
      <c r="B522" s="31" t="s">
        <v>0</v>
      </c>
      <c r="C522" s="41" t="s">
        <v>85</v>
      </c>
      <c r="D522" s="31"/>
      <c r="E522" s="31"/>
      <c r="F522" s="31"/>
      <c r="G522" s="31"/>
      <c r="H522" s="42"/>
      <c r="I522" s="36"/>
      <c r="J522" s="31"/>
      <c r="K522" s="31"/>
      <c r="L522" s="43"/>
      <c r="M522" s="28"/>
      <c r="N522" s="78"/>
      <c r="O522" s="75" t="s">
        <v>76</v>
      </c>
      <c r="P522" s="75">
        <v>28</v>
      </c>
      <c r="Q522" s="75">
        <v>0</v>
      </c>
      <c r="R522" s="75">
        <f t="shared" ref="R522:R529" si="113">IF(Q522="","",R521-Q522)</f>
        <v>14</v>
      </c>
      <c r="S522" s="79"/>
      <c r="T522" s="75" t="s">
        <v>76</v>
      </c>
      <c r="U522" s="123">
        <f>Y521</f>
        <v>10000</v>
      </c>
      <c r="V522" s="77"/>
      <c r="W522" s="123">
        <f>IF(U522="","",U522+V522)</f>
        <v>10000</v>
      </c>
      <c r="X522" s="77">
        <v>10000</v>
      </c>
      <c r="Y522" s="123">
        <f>IF(W522="","",W522-X522)</f>
        <v>0</v>
      </c>
      <c r="Z522" s="80"/>
      <c r="AA522" s="28"/>
    </row>
    <row r="523" spans="1:27" s="29" customFormat="1" ht="21" customHeight="1" x14ac:dyDescent="0.2">
      <c r="A523" s="30"/>
      <c r="B523" s="45" t="s">
        <v>46</v>
      </c>
      <c r="C523" s="46"/>
      <c r="D523" s="31"/>
      <c r="E523" s="31"/>
      <c r="F523" s="432" t="s">
        <v>48</v>
      </c>
      <c r="G523" s="432"/>
      <c r="H523" s="31"/>
      <c r="I523" s="432" t="s">
        <v>49</v>
      </c>
      <c r="J523" s="432"/>
      <c r="K523" s="432"/>
      <c r="L523" s="47"/>
      <c r="M523" s="31"/>
      <c r="N523" s="74"/>
      <c r="O523" s="75" t="s">
        <v>51</v>
      </c>
      <c r="P523" s="75">
        <v>29</v>
      </c>
      <c r="Q523" s="75">
        <v>2</v>
      </c>
      <c r="R523" s="75">
        <f t="shared" si="113"/>
        <v>12</v>
      </c>
      <c r="S523" s="79"/>
      <c r="T523" s="75" t="s">
        <v>51</v>
      </c>
      <c r="U523" s="123">
        <f>IF($J$1="February","",Y522)</f>
        <v>0</v>
      </c>
      <c r="V523" s="77"/>
      <c r="W523" s="123">
        <f t="shared" ref="W523:W532" si="114">IF(U523="","",U523+V523)</f>
        <v>0</v>
      </c>
      <c r="X523" s="77"/>
      <c r="Y523" s="123">
        <f t="shared" ref="Y523:Y532" si="115">IF(W523="","",W523-X523)</f>
        <v>0</v>
      </c>
      <c r="Z523" s="80"/>
      <c r="AA523" s="31"/>
    </row>
    <row r="524" spans="1:27" s="29" customFormat="1" ht="21" customHeight="1" x14ac:dyDescent="0.2">
      <c r="A524" s="30"/>
      <c r="B524" s="31"/>
      <c r="C524" s="31"/>
      <c r="D524" s="31"/>
      <c r="E524" s="31"/>
      <c r="F524" s="31"/>
      <c r="G524" s="31"/>
      <c r="H524" s="48"/>
      <c r="L524" s="35"/>
      <c r="M524" s="31"/>
      <c r="N524" s="74"/>
      <c r="O524" s="75" t="s">
        <v>52</v>
      </c>
      <c r="P524" s="75"/>
      <c r="Q524" s="75"/>
      <c r="R524" s="75" t="str">
        <f t="shared" si="113"/>
        <v/>
      </c>
      <c r="S524" s="79"/>
      <c r="T524" s="75" t="s">
        <v>52</v>
      </c>
      <c r="U524" s="123" t="str">
        <f>IF($J$1="March","",Y523)</f>
        <v/>
      </c>
      <c r="V524" s="77"/>
      <c r="W524" s="123" t="str">
        <f t="shared" si="114"/>
        <v/>
      </c>
      <c r="X524" s="77"/>
      <c r="Y524" s="123" t="str">
        <f t="shared" si="115"/>
        <v/>
      </c>
      <c r="Z524" s="80"/>
      <c r="AA524" s="31"/>
    </row>
    <row r="525" spans="1:27" s="29" customFormat="1" ht="21" customHeight="1" x14ac:dyDescent="0.2">
      <c r="A525" s="30"/>
      <c r="B525" s="433" t="s">
        <v>47</v>
      </c>
      <c r="C525" s="434"/>
      <c r="D525" s="31"/>
      <c r="E525" s="31"/>
      <c r="F525" s="49" t="s">
        <v>69</v>
      </c>
      <c r="G525" s="106">
        <f>IF($J$1="January",U521,IF($J$1="February",U522,IF($J$1="March",U523,IF($J$1="April",U524,IF($J$1="May",U525,IF($J$1="June",U526,IF($J$1="July",U527,IF($J$1="August",U528,IF($J$1="August",U528,IF($J$1="September",U529,IF($J$1="October",U530,IF($J$1="November",U531,IF($J$1="December",U532)))))))))))))</f>
        <v>0</v>
      </c>
      <c r="H525" s="48"/>
      <c r="I525" s="50">
        <f>IF(C529&gt;0,$K$2,C527)</f>
        <v>31</v>
      </c>
      <c r="J525" s="51" t="s">
        <v>66</v>
      </c>
      <c r="K525" s="52">
        <f>K521/$K$2*I525</f>
        <v>37000</v>
      </c>
      <c r="L525" s="53"/>
      <c r="M525" s="31"/>
      <c r="N525" s="74"/>
      <c r="O525" s="75" t="s">
        <v>53</v>
      </c>
      <c r="P525" s="75"/>
      <c r="Q525" s="75"/>
      <c r="R525" s="75" t="str">
        <f t="shared" si="113"/>
        <v/>
      </c>
      <c r="S525" s="79"/>
      <c r="T525" s="75" t="s">
        <v>53</v>
      </c>
      <c r="U525" s="123" t="str">
        <f>IF($J$1="April","",Y524)</f>
        <v/>
      </c>
      <c r="V525" s="77"/>
      <c r="W525" s="123" t="str">
        <f t="shared" si="114"/>
        <v/>
      </c>
      <c r="X525" s="77"/>
      <c r="Y525" s="123" t="str">
        <f t="shared" si="115"/>
        <v/>
      </c>
      <c r="Z525" s="80"/>
      <c r="AA525" s="31"/>
    </row>
    <row r="526" spans="1:27" s="29" customFormat="1" ht="21" customHeight="1" x14ac:dyDescent="0.2">
      <c r="A526" s="30"/>
      <c r="B526" s="40"/>
      <c r="C526" s="40"/>
      <c r="D526" s="31"/>
      <c r="E526" s="31"/>
      <c r="F526" s="49" t="s">
        <v>23</v>
      </c>
      <c r="G526" s="106">
        <f>IF($J$1="January",V521,IF($J$1="February",V522,IF($J$1="March",V523,IF($J$1="April",V524,IF($J$1="May",V525,IF($J$1="June",V526,IF($J$1="July",V527,IF($J$1="August",V528,IF($J$1="August",V528,IF($J$1="September",V529,IF($J$1="October",V530,IF($J$1="November",V531,IF($J$1="December",V532)))))))))))))</f>
        <v>0</v>
      </c>
      <c r="H526" s="48"/>
      <c r="I526" s="93">
        <v>125</v>
      </c>
      <c r="J526" s="51" t="s">
        <v>67</v>
      </c>
      <c r="K526" s="54">
        <f>K521/$K$2/8*I526</f>
        <v>18649.193548387095</v>
      </c>
      <c r="L526" s="55"/>
      <c r="M526" s="31"/>
      <c r="N526" s="74"/>
      <c r="O526" s="75" t="s">
        <v>54</v>
      </c>
      <c r="P526" s="75"/>
      <c r="Q526" s="75"/>
      <c r="R526" s="75" t="str">
        <f t="shared" si="113"/>
        <v/>
      </c>
      <c r="S526" s="79"/>
      <c r="T526" s="75" t="s">
        <v>54</v>
      </c>
      <c r="U526" s="123" t="str">
        <f>IF($J$1="May","",Y525)</f>
        <v/>
      </c>
      <c r="V526" s="77"/>
      <c r="W526" s="123" t="str">
        <f t="shared" si="114"/>
        <v/>
      </c>
      <c r="X526" s="77"/>
      <c r="Y526" s="123" t="str">
        <f t="shared" si="115"/>
        <v/>
      </c>
      <c r="Z526" s="80"/>
      <c r="AA526" s="31"/>
    </row>
    <row r="527" spans="1:27" s="29" customFormat="1" ht="21" customHeight="1" x14ac:dyDescent="0.2">
      <c r="A527" s="30"/>
      <c r="B527" s="49" t="s">
        <v>7</v>
      </c>
      <c r="C527" s="40">
        <f>IF($J$1="January",P521,IF($J$1="February",P522,IF($J$1="March",P523,IF($J$1="April",P524,IF($J$1="May",P525,IF($J$1="June",P526,IF($J$1="July",P527,IF($J$1="August",P528,IF($J$1="August",P528,IF($J$1="September",P529,IF($J$1="October",P530,IF($J$1="November",P531,IF($J$1="December",P532)))))))))))))</f>
        <v>29</v>
      </c>
      <c r="D527" s="31"/>
      <c r="E527" s="31"/>
      <c r="F527" s="49" t="s">
        <v>70</v>
      </c>
      <c r="G527" s="106">
        <f>IF($J$1="January",W521,IF($J$1="February",W522,IF($J$1="March",W523,IF($J$1="April",W524,IF($J$1="May",W525,IF($J$1="June",W526,IF($J$1="July",W527,IF($J$1="August",W528,IF($J$1="August",W528,IF($J$1="September",W529,IF($J$1="October",W530,IF($J$1="November",W531,IF($J$1="December",W532)))))))))))))</f>
        <v>0</v>
      </c>
      <c r="H527" s="48"/>
      <c r="I527" s="444" t="s">
        <v>74</v>
      </c>
      <c r="J527" s="445"/>
      <c r="K527" s="54">
        <f>K525+K526</f>
        <v>55649.193548387091</v>
      </c>
      <c r="L527" s="55"/>
      <c r="M527" s="31"/>
      <c r="N527" s="74"/>
      <c r="O527" s="75" t="s">
        <v>55</v>
      </c>
      <c r="P527" s="75"/>
      <c r="Q527" s="75"/>
      <c r="R527" s="75" t="str">
        <f t="shared" si="113"/>
        <v/>
      </c>
      <c r="S527" s="79"/>
      <c r="T527" s="75" t="s">
        <v>55</v>
      </c>
      <c r="U527" s="123" t="str">
        <f>IF($J$1="June","",Y526)</f>
        <v/>
      </c>
      <c r="V527" s="77"/>
      <c r="W527" s="123" t="str">
        <f t="shared" si="114"/>
        <v/>
      </c>
      <c r="X527" s="77"/>
      <c r="Y527" s="123" t="str">
        <f t="shared" si="115"/>
        <v/>
      </c>
      <c r="Z527" s="80"/>
      <c r="AA527" s="31"/>
    </row>
    <row r="528" spans="1:27" s="29" customFormat="1" ht="21" customHeight="1" x14ac:dyDescent="0.2">
      <c r="A528" s="30"/>
      <c r="B528" s="49" t="s">
        <v>6</v>
      </c>
      <c r="C528" s="40">
        <f>IF($J$1="January",Q521,IF($J$1="February",Q522,IF($J$1="March",Q523,IF($J$1="April",Q524,IF($J$1="May",Q525,IF($J$1="June",Q526,IF($J$1="July",Q527,IF($J$1="August",Q528,IF($J$1="August",Q528,IF($J$1="September",Q529,IF($J$1="October",Q530,IF($J$1="November",Q531,IF($J$1="December",Q532)))))))))))))</f>
        <v>2</v>
      </c>
      <c r="D528" s="31"/>
      <c r="E528" s="31"/>
      <c r="F528" s="49" t="s">
        <v>24</v>
      </c>
      <c r="G528" s="106">
        <f>IF($J$1="January",X521,IF($J$1="February",X522,IF($J$1="March",X523,IF($J$1="April",X524,IF($J$1="May",X525,IF($J$1="June",X526,IF($J$1="July",X527,IF($J$1="August",X528,IF($J$1="August",X528,IF($J$1="September",X529,IF($J$1="October",X530,IF($J$1="November",X531,IF($J$1="December",X532)))))))))))))</f>
        <v>0</v>
      </c>
      <c r="H528" s="48"/>
      <c r="I528" s="444" t="s">
        <v>75</v>
      </c>
      <c r="J528" s="445"/>
      <c r="K528" s="44">
        <f>G528</f>
        <v>0</v>
      </c>
      <c r="L528" s="56"/>
      <c r="M528" s="31"/>
      <c r="N528" s="74"/>
      <c r="O528" s="75" t="s">
        <v>56</v>
      </c>
      <c r="P528" s="75"/>
      <c r="Q528" s="75"/>
      <c r="R528" s="75" t="str">
        <f t="shared" si="113"/>
        <v/>
      </c>
      <c r="S528" s="79"/>
      <c r="T528" s="75" t="s">
        <v>56</v>
      </c>
      <c r="U528" s="123" t="str">
        <f>IF($J$1="July","",Y527)</f>
        <v/>
      </c>
      <c r="V528" s="77"/>
      <c r="W528" s="123" t="str">
        <f t="shared" si="114"/>
        <v/>
      </c>
      <c r="X528" s="77"/>
      <c r="Y528" s="123" t="str">
        <f t="shared" si="115"/>
        <v/>
      </c>
      <c r="Z528" s="80"/>
      <c r="AA528" s="31"/>
    </row>
    <row r="529" spans="1:27" s="29" customFormat="1" ht="21" customHeight="1" x14ac:dyDescent="0.2">
      <c r="A529" s="30"/>
      <c r="B529" s="57" t="s">
        <v>73</v>
      </c>
      <c r="C529" s="40">
        <f>IF($J$1="January",R521,IF($J$1="February",R522,IF($J$1="March",R523,IF($J$1="April",R524,IF($J$1="May",R525,IF($J$1="June",R526,IF($J$1="July",R527,IF($J$1="August",R528,IF($J$1="August",R528,IF($J$1="September",R529,IF($J$1="October",R530,IF($J$1="November",R531,IF($J$1="December",R532)))))))))))))</f>
        <v>12</v>
      </c>
      <c r="D529" s="31"/>
      <c r="E529" s="31"/>
      <c r="F529" s="49" t="s">
        <v>72</v>
      </c>
      <c r="G529" s="106">
        <f>IF($J$1="January",Y521,IF($J$1="February",Y522,IF($J$1="March",Y523,IF($J$1="April",Y524,IF($J$1="May",Y525,IF($J$1="June",Y526,IF($J$1="July",Y527,IF($J$1="August",Y528,IF($J$1="August",Y528,IF($J$1="September",Y529,IF($J$1="October",Y530,IF($J$1="November",Y531,IF($J$1="December",Y532)))))))))))))</f>
        <v>0</v>
      </c>
      <c r="H529" s="31"/>
      <c r="I529" s="435" t="s">
        <v>68</v>
      </c>
      <c r="J529" s="436"/>
      <c r="K529" s="58">
        <f>K527-K528</f>
        <v>55649.193548387091</v>
      </c>
      <c r="L529" s="59"/>
      <c r="M529" s="31"/>
      <c r="N529" s="74"/>
      <c r="O529" s="75" t="s">
        <v>61</v>
      </c>
      <c r="P529" s="75"/>
      <c r="Q529" s="75"/>
      <c r="R529" s="75" t="str">
        <f t="shared" si="113"/>
        <v/>
      </c>
      <c r="S529" s="79"/>
      <c r="T529" s="75" t="s">
        <v>61</v>
      </c>
      <c r="U529" s="123" t="str">
        <f>IF($J$1="August","",Y528)</f>
        <v/>
      </c>
      <c r="V529" s="77"/>
      <c r="W529" s="123" t="str">
        <f t="shared" si="114"/>
        <v/>
      </c>
      <c r="X529" s="77"/>
      <c r="Y529" s="123" t="str">
        <f t="shared" si="115"/>
        <v/>
      </c>
      <c r="Z529" s="80"/>
      <c r="AA529" s="31"/>
    </row>
    <row r="530" spans="1:27" s="29" customFormat="1" ht="21" customHeight="1" x14ac:dyDescent="0.2">
      <c r="A530" s="30"/>
      <c r="B530" s="31"/>
      <c r="C530" s="31"/>
      <c r="D530" s="31"/>
      <c r="E530" s="31"/>
      <c r="F530" s="31"/>
      <c r="G530" s="31"/>
      <c r="H530" s="31"/>
      <c r="I530" s="31"/>
      <c r="J530" s="31"/>
      <c r="K530" s="128"/>
      <c r="L530" s="47"/>
      <c r="M530" s="31"/>
      <c r="N530" s="74"/>
      <c r="O530" s="75" t="s">
        <v>57</v>
      </c>
      <c r="P530" s="75"/>
      <c r="Q530" s="75"/>
      <c r="R530" s="75"/>
      <c r="S530" s="79"/>
      <c r="T530" s="75" t="s">
        <v>57</v>
      </c>
      <c r="U530" s="123" t="str">
        <f>IF($J$1="September","",Y529)</f>
        <v/>
      </c>
      <c r="V530" s="77"/>
      <c r="W530" s="123" t="str">
        <f t="shared" si="114"/>
        <v/>
      </c>
      <c r="X530" s="77"/>
      <c r="Y530" s="123" t="str">
        <f t="shared" si="115"/>
        <v/>
      </c>
      <c r="Z530" s="80"/>
      <c r="AA530" s="31"/>
    </row>
    <row r="531" spans="1:27" s="29" customFormat="1" ht="21" customHeight="1" x14ac:dyDescent="0.2">
      <c r="A531" s="30"/>
      <c r="B531" s="446" t="s">
        <v>101</v>
      </c>
      <c r="C531" s="446"/>
      <c r="D531" s="446"/>
      <c r="E531" s="446"/>
      <c r="F531" s="446"/>
      <c r="G531" s="446"/>
      <c r="H531" s="446"/>
      <c r="I531" s="446"/>
      <c r="J531" s="446"/>
      <c r="K531" s="446"/>
      <c r="L531" s="47"/>
      <c r="M531" s="31"/>
      <c r="N531" s="74"/>
      <c r="O531" s="75" t="s">
        <v>62</v>
      </c>
      <c r="P531" s="75"/>
      <c r="Q531" s="75"/>
      <c r="R531" s="75"/>
      <c r="S531" s="79"/>
      <c r="T531" s="75" t="s">
        <v>62</v>
      </c>
      <c r="U531" s="123" t="str">
        <f>IF($J$1="October","",Y530)</f>
        <v/>
      </c>
      <c r="V531" s="77"/>
      <c r="W531" s="123" t="str">
        <f t="shared" si="114"/>
        <v/>
      </c>
      <c r="X531" s="77"/>
      <c r="Y531" s="123" t="str">
        <f t="shared" si="115"/>
        <v/>
      </c>
      <c r="Z531" s="80"/>
      <c r="AA531" s="31"/>
    </row>
    <row r="532" spans="1:27" s="29" customFormat="1" ht="21" customHeight="1" x14ac:dyDescent="0.2">
      <c r="A532" s="30"/>
      <c r="B532" s="446"/>
      <c r="C532" s="446"/>
      <c r="D532" s="446"/>
      <c r="E532" s="446"/>
      <c r="F532" s="446"/>
      <c r="G532" s="446"/>
      <c r="H532" s="446"/>
      <c r="I532" s="446"/>
      <c r="J532" s="446"/>
      <c r="K532" s="446"/>
      <c r="L532" s="47"/>
      <c r="M532" s="31"/>
      <c r="N532" s="74"/>
      <c r="O532" s="75" t="s">
        <v>63</v>
      </c>
      <c r="P532" s="75"/>
      <c r="Q532" s="75"/>
      <c r="R532" s="75" t="str">
        <f t="shared" ref="R532" si="116">IF(Q532="","",R531-Q532)</f>
        <v/>
      </c>
      <c r="S532" s="79"/>
      <c r="T532" s="75" t="s">
        <v>63</v>
      </c>
      <c r="U532" s="123" t="str">
        <f>IF($J$1="November","",Y531)</f>
        <v/>
      </c>
      <c r="V532" s="77"/>
      <c r="W532" s="123" t="str">
        <f t="shared" si="114"/>
        <v/>
      </c>
      <c r="X532" s="77"/>
      <c r="Y532" s="123" t="str">
        <f t="shared" si="115"/>
        <v/>
      </c>
      <c r="Z532" s="80"/>
      <c r="AA532" s="31"/>
    </row>
    <row r="533" spans="1:27" s="29" customFormat="1" ht="21" customHeight="1" thickBot="1" x14ac:dyDescent="0.25">
      <c r="A533" s="60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2"/>
      <c r="N533" s="81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3"/>
    </row>
    <row r="534" spans="1:27" s="31" customFormat="1" ht="21" customHeight="1" thickBot="1" x14ac:dyDescent="0.25"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7" s="29" customFormat="1" ht="21" customHeight="1" x14ac:dyDescent="0.2">
      <c r="A535" s="450" t="s">
        <v>45</v>
      </c>
      <c r="B535" s="451"/>
      <c r="C535" s="451"/>
      <c r="D535" s="451"/>
      <c r="E535" s="451"/>
      <c r="F535" s="451"/>
      <c r="G535" s="451"/>
      <c r="H535" s="451"/>
      <c r="I535" s="451"/>
      <c r="J535" s="451"/>
      <c r="K535" s="451"/>
      <c r="L535" s="452"/>
      <c r="M535" s="109"/>
      <c r="N535" s="67"/>
      <c r="O535" s="440" t="s">
        <v>47</v>
      </c>
      <c r="P535" s="441"/>
      <c r="Q535" s="441"/>
      <c r="R535" s="442"/>
      <c r="S535" s="68"/>
      <c r="T535" s="440" t="s">
        <v>48</v>
      </c>
      <c r="U535" s="441"/>
      <c r="V535" s="441"/>
      <c r="W535" s="441"/>
      <c r="X535" s="441"/>
      <c r="Y535" s="442"/>
      <c r="Z535" s="66"/>
    </row>
    <row r="536" spans="1:27" s="29" customFormat="1" ht="21" customHeight="1" x14ac:dyDescent="0.2">
      <c r="A536" s="30"/>
      <c r="B536" s="31"/>
      <c r="C536" s="443" t="s">
        <v>99</v>
      </c>
      <c r="D536" s="443"/>
      <c r="E536" s="443"/>
      <c r="F536" s="443"/>
      <c r="G536" s="32" t="str">
        <f>$J$1</f>
        <v>March</v>
      </c>
      <c r="H536" s="431">
        <f>$K$1</f>
        <v>2021</v>
      </c>
      <c r="I536" s="431"/>
      <c r="J536" s="31"/>
      <c r="K536" s="33"/>
      <c r="L536" s="34"/>
      <c r="M536" s="33"/>
      <c r="N536" s="70"/>
      <c r="O536" s="71" t="s">
        <v>58</v>
      </c>
      <c r="P536" s="71" t="s">
        <v>7</v>
      </c>
      <c r="Q536" s="71" t="s">
        <v>6</v>
      </c>
      <c r="R536" s="71" t="s">
        <v>59</v>
      </c>
      <c r="S536" s="72"/>
      <c r="T536" s="71" t="s">
        <v>58</v>
      </c>
      <c r="U536" s="71" t="s">
        <v>60</v>
      </c>
      <c r="V536" s="71" t="s">
        <v>23</v>
      </c>
      <c r="W536" s="71" t="s">
        <v>22</v>
      </c>
      <c r="X536" s="71" t="s">
        <v>24</v>
      </c>
      <c r="Y536" s="71" t="s">
        <v>64</v>
      </c>
      <c r="Z536" s="66"/>
    </row>
    <row r="537" spans="1:27" s="29" customFormat="1" ht="21" customHeight="1" x14ac:dyDescent="0.2">
      <c r="A537" s="30"/>
      <c r="B537" s="31"/>
      <c r="C537" s="31"/>
      <c r="D537" s="36"/>
      <c r="E537" s="36"/>
      <c r="F537" s="36"/>
      <c r="G537" s="36"/>
      <c r="H537" s="36"/>
      <c r="I537" s="31"/>
      <c r="J537" s="37" t="s">
        <v>1</v>
      </c>
      <c r="K537" s="38">
        <v>18000</v>
      </c>
      <c r="L537" s="39"/>
      <c r="M537" s="31"/>
      <c r="N537" s="74"/>
      <c r="O537" s="75" t="s">
        <v>50</v>
      </c>
      <c r="P537" s="75"/>
      <c r="Q537" s="75"/>
      <c r="R537" s="75">
        <f>15-Q537</f>
        <v>15</v>
      </c>
      <c r="S537" s="76"/>
      <c r="T537" s="75" t="s">
        <v>50</v>
      </c>
      <c r="U537" s="77"/>
      <c r="V537" s="77"/>
      <c r="W537" s="77">
        <f>V537+U537</f>
        <v>0</v>
      </c>
      <c r="X537" s="77"/>
      <c r="Y537" s="77">
        <f>W537-X537</f>
        <v>0</v>
      </c>
      <c r="Z537" s="66"/>
    </row>
    <row r="538" spans="1:27" s="29" customFormat="1" ht="21" customHeight="1" x14ac:dyDescent="0.2">
      <c r="A538" s="30"/>
      <c r="B538" s="31" t="s">
        <v>0</v>
      </c>
      <c r="C538" s="86" t="s">
        <v>263</v>
      </c>
      <c r="D538" s="31"/>
      <c r="E538" s="31"/>
      <c r="F538" s="31"/>
      <c r="G538" s="31"/>
      <c r="H538" s="42"/>
      <c r="I538" s="36"/>
      <c r="J538" s="31"/>
      <c r="K538" s="31"/>
      <c r="L538" s="43"/>
      <c r="M538" s="109"/>
      <c r="N538" s="78"/>
      <c r="O538" s="75" t="s">
        <v>76</v>
      </c>
      <c r="P538" s="75"/>
      <c r="Q538" s="75"/>
      <c r="R538" s="75" t="str">
        <f>IF(Q538="","",R537-Q538)</f>
        <v/>
      </c>
      <c r="S538" s="79"/>
      <c r="T538" s="75" t="s">
        <v>76</v>
      </c>
      <c r="U538" s="123">
        <f>IF($J$1="January","",Y537)</f>
        <v>0</v>
      </c>
      <c r="V538" s="77"/>
      <c r="W538" s="123">
        <f>IF(U538="","",U538+V538)</f>
        <v>0</v>
      </c>
      <c r="X538" s="77"/>
      <c r="Y538" s="123">
        <f>IF(W538="","",W538-X538)</f>
        <v>0</v>
      </c>
      <c r="Z538" s="66"/>
    </row>
    <row r="539" spans="1:27" s="29" customFormat="1" ht="21" customHeight="1" x14ac:dyDescent="0.2">
      <c r="A539" s="30"/>
      <c r="B539" s="45" t="s">
        <v>46</v>
      </c>
      <c r="C539" s="63"/>
      <c r="D539" s="31"/>
      <c r="E539" s="31"/>
      <c r="F539" s="432" t="s">
        <v>48</v>
      </c>
      <c r="G539" s="432"/>
      <c r="H539" s="31"/>
      <c r="I539" s="432" t="s">
        <v>49</v>
      </c>
      <c r="J539" s="432"/>
      <c r="K539" s="432"/>
      <c r="L539" s="47"/>
      <c r="M539" s="31"/>
      <c r="N539" s="74"/>
      <c r="O539" s="75" t="s">
        <v>51</v>
      </c>
      <c r="P539" s="75"/>
      <c r="Q539" s="75"/>
      <c r="R539" s="75" t="str">
        <f>IF(Q539="","",R538-Q539)</f>
        <v/>
      </c>
      <c r="S539" s="79"/>
      <c r="T539" s="75" t="s">
        <v>51</v>
      </c>
      <c r="U539" s="123">
        <f>IF($J$1="February","",Y538)</f>
        <v>0</v>
      </c>
      <c r="V539" s="77"/>
      <c r="W539" s="123">
        <f t="shared" ref="W539:W548" si="117">IF(U539="","",U539+V539)</f>
        <v>0</v>
      </c>
      <c r="X539" s="77"/>
      <c r="Y539" s="123">
        <f t="shared" ref="Y539:Y548" si="118">IF(W539="","",W539-X539)</f>
        <v>0</v>
      </c>
      <c r="Z539" s="66"/>
    </row>
    <row r="540" spans="1:27" s="29" customFormat="1" ht="21" customHeight="1" x14ac:dyDescent="0.2">
      <c r="A540" s="30"/>
      <c r="B540" s="31"/>
      <c r="C540" s="31"/>
      <c r="D540" s="31"/>
      <c r="E540" s="31"/>
      <c r="F540" s="31"/>
      <c r="G540" s="31"/>
      <c r="H540" s="48"/>
      <c r="L540" s="35"/>
      <c r="M540" s="31"/>
      <c r="N540" s="74"/>
      <c r="O540" s="75" t="s">
        <v>52</v>
      </c>
      <c r="P540" s="75"/>
      <c r="Q540" s="75"/>
      <c r="R540" s="75" t="str">
        <f t="shared" ref="R540:R548" si="119">IF(Q540="","",R539-Q540)</f>
        <v/>
      </c>
      <c r="S540" s="79"/>
      <c r="T540" s="75" t="s">
        <v>52</v>
      </c>
      <c r="U540" s="123" t="str">
        <f>IF($J$1="March","",Y539)</f>
        <v/>
      </c>
      <c r="V540" s="77"/>
      <c r="W540" s="123" t="str">
        <f t="shared" si="117"/>
        <v/>
      </c>
      <c r="X540" s="77"/>
      <c r="Y540" s="123" t="str">
        <f t="shared" si="118"/>
        <v/>
      </c>
      <c r="Z540" s="66"/>
    </row>
    <row r="541" spans="1:27" s="29" customFormat="1" ht="21" customHeight="1" x14ac:dyDescent="0.2">
      <c r="A541" s="30"/>
      <c r="B541" s="433" t="s">
        <v>47</v>
      </c>
      <c r="C541" s="434"/>
      <c r="D541" s="31"/>
      <c r="E541" s="31"/>
      <c r="F541" s="49" t="s">
        <v>69</v>
      </c>
      <c r="G541" s="44">
        <f>IF($J$1="January",U537,IF($J$1="February",U538,IF($J$1="March",U539,IF($J$1="April",U540,IF($J$1="May",U541,IF($J$1="June",U542,IF($J$1="July",U543,IF($J$1="August",U544,IF($J$1="August",U544,IF($J$1="September",U545,IF($J$1="October",U546,IF($J$1="November",U547,IF($J$1="December",U548)))))))))))))</f>
        <v>0</v>
      </c>
      <c r="H541" s="48"/>
      <c r="I541" s="50">
        <v>22</v>
      </c>
      <c r="J541" s="51" t="s">
        <v>66</v>
      </c>
      <c r="K541" s="52">
        <f>K537/$K$2*I541</f>
        <v>12774.193548387097</v>
      </c>
      <c r="L541" s="53"/>
      <c r="M541" s="31"/>
      <c r="N541" s="74"/>
      <c r="O541" s="75" t="s">
        <v>53</v>
      </c>
      <c r="P541" s="75"/>
      <c r="Q541" s="75"/>
      <c r="R541" s="75" t="str">
        <f t="shared" si="119"/>
        <v/>
      </c>
      <c r="S541" s="79"/>
      <c r="T541" s="75" t="s">
        <v>53</v>
      </c>
      <c r="U541" s="123" t="str">
        <f>IF($J$1="April","",Y540)</f>
        <v/>
      </c>
      <c r="V541" s="77"/>
      <c r="W541" s="123" t="str">
        <f t="shared" si="117"/>
        <v/>
      </c>
      <c r="X541" s="77"/>
      <c r="Y541" s="123" t="str">
        <f t="shared" si="118"/>
        <v/>
      </c>
      <c r="Z541" s="66"/>
    </row>
    <row r="542" spans="1:27" s="29" customFormat="1" ht="21" customHeight="1" x14ac:dyDescent="0.2">
      <c r="A542" s="30"/>
      <c r="B542" s="40"/>
      <c r="C542" s="40"/>
      <c r="D542" s="31"/>
      <c r="E542" s="31"/>
      <c r="F542" s="49" t="s">
        <v>23</v>
      </c>
      <c r="G542" s="44">
        <f>IF($J$1="January",V537,IF($J$1="February",V538,IF($J$1="March",V539,IF($J$1="April",V540,IF($J$1="May",V541,IF($J$1="June",V542,IF($J$1="July",V543,IF($J$1="August",V544,IF($J$1="August",V544,IF($J$1="September",V545,IF($J$1="October",V546,IF($J$1="November",V547,IF($J$1="December",V548)))))))))))))</f>
        <v>0</v>
      </c>
      <c r="H542" s="48"/>
      <c r="I542" s="50"/>
      <c r="J542" s="51" t="s">
        <v>67</v>
      </c>
      <c r="K542" s="54">
        <f>K537/$K$2/8*I542</f>
        <v>0</v>
      </c>
      <c r="L542" s="55"/>
      <c r="M542" s="31"/>
      <c r="N542" s="74"/>
      <c r="O542" s="75" t="s">
        <v>54</v>
      </c>
      <c r="P542" s="75"/>
      <c r="Q542" s="75"/>
      <c r="R542" s="75" t="str">
        <f t="shared" si="119"/>
        <v/>
      </c>
      <c r="S542" s="79"/>
      <c r="T542" s="75" t="s">
        <v>54</v>
      </c>
      <c r="U542" s="123" t="str">
        <f>IF($J$1="May","",Y541)</f>
        <v/>
      </c>
      <c r="V542" s="77"/>
      <c r="W542" s="123" t="str">
        <f t="shared" si="117"/>
        <v/>
      </c>
      <c r="X542" s="77"/>
      <c r="Y542" s="123" t="str">
        <f t="shared" si="118"/>
        <v/>
      </c>
      <c r="Z542" s="66"/>
    </row>
    <row r="543" spans="1:27" s="29" customFormat="1" ht="21" customHeight="1" x14ac:dyDescent="0.2">
      <c r="A543" s="30"/>
      <c r="B543" s="49" t="s">
        <v>7</v>
      </c>
      <c r="C543" s="40">
        <f>IF($J$1="January",P537,IF($J$1="February",P538,IF($J$1="March",P539,IF($J$1="April",P540,IF($J$1="May",P541,IF($J$1="June",P542,IF($J$1="July",P543,IF($J$1="August",P544,IF($J$1="August",P544,IF($J$1="September",P545,IF($J$1="October",P546,IF($J$1="November",P547,IF($J$1="December",P548)))))))))))))</f>
        <v>0</v>
      </c>
      <c r="D543" s="31"/>
      <c r="E543" s="31"/>
      <c r="F543" s="49" t="s">
        <v>70</v>
      </c>
      <c r="G543" s="44">
        <f>IF($J$1="January",W537,IF($J$1="February",W538,IF($J$1="March",W539,IF($J$1="April",W540,IF($J$1="May",W541,IF($J$1="June",W542,IF($J$1="July",W543,IF($J$1="August",W544,IF($J$1="August",W544,IF($J$1="September",W545,IF($J$1="October",W546,IF($J$1="November",W547,IF($J$1="December",W548)))))))))))))</f>
        <v>0</v>
      </c>
      <c r="H543" s="48"/>
      <c r="I543" s="444" t="s">
        <v>74</v>
      </c>
      <c r="J543" s="445"/>
      <c r="K543" s="54">
        <f>K541+K542</f>
        <v>12774.193548387097</v>
      </c>
      <c r="L543" s="55"/>
      <c r="M543" s="31"/>
      <c r="N543" s="74"/>
      <c r="O543" s="75" t="s">
        <v>55</v>
      </c>
      <c r="P543" s="75"/>
      <c r="Q543" s="75"/>
      <c r="R543" s="75" t="str">
        <f t="shared" si="119"/>
        <v/>
      </c>
      <c r="S543" s="79"/>
      <c r="T543" s="75" t="s">
        <v>55</v>
      </c>
      <c r="U543" s="123" t="str">
        <f>IF($J$1="June","",Y542)</f>
        <v/>
      </c>
      <c r="V543" s="77"/>
      <c r="W543" s="123" t="str">
        <f t="shared" si="117"/>
        <v/>
      </c>
      <c r="X543" s="77"/>
      <c r="Y543" s="123" t="str">
        <f t="shared" si="118"/>
        <v/>
      </c>
      <c r="Z543" s="66"/>
    </row>
    <row r="544" spans="1:27" s="29" customFormat="1" ht="21" customHeight="1" x14ac:dyDescent="0.2">
      <c r="A544" s="30"/>
      <c r="B544" s="49" t="s">
        <v>6</v>
      </c>
      <c r="C544" s="40">
        <f>IF($J$1="January",Q537,IF($J$1="February",Q538,IF($J$1="March",Q539,IF($J$1="April",Q540,IF($J$1="May",Q541,IF($J$1="June",Q542,IF($J$1="July",Q543,IF($J$1="August",Q544,IF($J$1="August",Q544,IF($J$1="September",Q545,IF($J$1="October",Q546,IF($J$1="November",Q547,IF($J$1="December",Q548)))))))))))))</f>
        <v>0</v>
      </c>
      <c r="D544" s="31"/>
      <c r="E544" s="31"/>
      <c r="F544" s="49" t="s">
        <v>24</v>
      </c>
      <c r="G544" s="44">
        <f>IF($J$1="January",X537,IF($J$1="February",X538,IF($J$1="March",X539,IF($J$1="April",X540,IF($J$1="May",X541,IF($J$1="June",X542,IF($J$1="July",X543,IF($J$1="August",X544,IF($J$1="August",X544,IF($J$1="September",X545,IF($J$1="October",X546,IF($J$1="November",X547,IF($J$1="December",X548)))))))))))))</f>
        <v>0</v>
      </c>
      <c r="H544" s="48"/>
      <c r="I544" s="444" t="s">
        <v>75</v>
      </c>
      <c r="J544" s="445"/>
      <c r="K544" s="44">
        <f>G544</f>
        <v>0</v>
      </c>
      <c r="L544" s="56"/>
      <c r="M544" s="31"/>
      <c r="N544" s="74"/>
      <c r="O544" s="75" t="s">
        <v>56</v>
      </c>
      <c r="P544" s="75"/>
      <c r="Q544" s="75"/>
      <c r="R544" s="75">
        <v>0</v>
      </c>
      <c r="S544" s="79"/>
      <c r="T544" s="75" t="s">
        <v>56</v>
      </c>
      <c r="U544" s="123" t="str">
        <f>IF($J$1="July","",Y543)</f>
        <v/>
      </c>
      <c r="V544" s="77"/>
      <c r="W544" s="123" t="str">
        <f t="shared" si="117"/>
        <v/>
      </c>
      <c r="X544" s="77"/>
      <c r="Y544" s="123" t="str">
        <f t="shared" si="118"/>
        <v/>
      </c>
      <c r="Z544" s="66"/>
    </row>
    <row r="545" spans="1:27" s="29" customFormat="1" ht="21" customHeight="1" x14ac:dyDescent="0.2">
      <c r="A545" s="30"/>
      <c r="B545" s="57" t="s">
        <v>73</v>
      </c>
      <c r="C545" s="40" t="str">
        <f>IF($J$1="January",R537,IF($J$1="February",R538,IF($J$1="March",R539,IF($J$1="April",R540,IF($J$1="May",R541,IF($J$1="June",R542,IF($J$1="July",R543,IF($J$1="August",R544,IF($J$1="August",R544,IF($J$1="September",R545,IF($J$1="October",R546,IF($J$1="November",R547,IF($J$1="December",R548)))))))))))))</f>
        <v/>
      </c>
      <c r="D545" s="31"/>
      <c r="E545" s="31"/>
      <c r="F545" s="49" t="s">
        <v>72</v>
      </c>
      <c r="G545" s="44">
        <f>IF($J$1="January",Y537,IF($J$1="February",Y538,IF($J$1="March",Y539,IF($J$1="April",Y540,IF($J$1="May",Y541,IF($J$1="June",Y542,IF($J$1="July",Y543,IF($J$1="August",Y544,IF($J$1="August",Y544,IF($J$1="September",Y545,IF($J$1="October",Y546,IF($J$1="November",Y547,IF($J$1="December",Y548)))))))))))))</f>
        <v>0</v>
      </c>
      <c r="H545" s="31"/>
      <c r="I545" s="435" t="s">
        <v>68</v>
      </c>
      <c r="J545" s="436"/>
      <c r="K545" s="58">
        <f>K543-K544</f>
        <v>12774.193548387097</v>
      </c>
      <c r="L545" s="59"/>
      <c r="M545" s="31"/>
      <c r="N545" s="74"/>
      <c r="O545" s="75" t="s">
        <v>61</v>
      </c>
      <c r="P545" s="75"/>
      <c r="Q545" s="75"/>
      <c r="R545" s="75">
        <v>0</v>
      </c>
      <c r="S545" s="79"/>
      <c r="T545" s="75" t="s">
        <v>61</v>
      </c>
      <c r="U545" s="123" t="str">
        <f>IF($J$1="August","",Y544)</f>
        <v/>
      </c>
      <c r="V545" s="77"/>
      <c r="W545" s="123" t="str">
        <f t="shared" si="117"/>
        <v/>
      </c>
      <c r="X545" s="77"/>
      <c r="Y545" s="123" t="str">
        <f t="shared" si="118"/>
        <v/>
      </c>
      <c r="Z545" s="66"/>
    </row>
    <row r="546" spans="1:27" s="29" customFormat="1" ht="21" customHeight="1" x14ac:dyDescent="0.2">
      <c r="A546" s="30"/>
      <c r="B546" s="31"/>
      <c r="C546" s="31"/>
      <c r="D546" s="31"/>
      <c r="E546" s="31"/>
      <c r="F546" s="31"/>
      <c r="G546" s="31"/>
      <c r="H546" s="31"/>
      <c r="I546" s="31"/>
      <c r="J546" s="48"/>
      <c r="K546" s="48"/>
      <c r="L546" s="47"/>
      <c r="M546" s="31"/>
      <c r="N546" s="74"/>
      <c r="O546" s="75" t="s">
        <v>57</v>
      </c>
      <c r="P546" s="75"/>
      <c r="Q546" s="75"/>
      <c r="R546" s="75">
        <v>0</v>
      </c>
      <c r="S546" s="79"/>
      <c r="T546" s="75" t="s">
        <v>57</v>
      </c>
      <c r="U546" s="123" t="str">
        <f>IF($J$1="September","",Y545)</f>
        <v/>
      </c>
      <c r="V546" s="77"/>
      <c r="W546" s="123" t="str">
        <f t="shared" si="117"/>
        <v/>
      </c>
      <c r="X546" s="77"/>
      <c r="Y546" s="123" t="str">
        <f t="shared" si="118"/>
        <v/>
      </c>
      <c r="Z546" s="66"/>
    </row>
    <row r="547" spans="1:27" s="29" customFormat="1" ht="21" customHeight="1" x14ac:dyDescent="0.2">
      <c r="A547" s="30"/>
      <c r="B547" s="446" t="s">
        <v>101</v>
      </c>
      <c r="C547" s="446"/>
      <c r="D547" s="446"/>
      <c r="E547" s="446"/>
      <c r="F547" s="446"/>
      <c r="G547" s="446"/>
      <c r="H547" s="446"/>
      <c r="I547" s="446"/>
      <c r="J547" s="446"/>
      <c r="K547" s="446"/>
      <c r="L547" s="47"/>
      <c r="M547" s="31"/>
      <c r="N547" s="74"/>
      <c r="O547" s="75" t="s">
        <v>62</v>
      </c>
      <c r="P547" s="75"/>
      <c r="Q547" s="75"/>
      <c r="R547" s="75">
        <v>0</v>
      </c>
      <c r="S547" s="79"/>
      <c r="T547" s="75" t="s">
        <v>62</v>
      </c>
      <c r="U547" s="123" t="str">
        <f>IF($J$1="October","",Y546)</f>
        <v/>
      </c>
      <c r="V547" s="77"/>
      <c r="W547" s="123" t="str">
        <f t="shared" si="117"/>
        <v/>
      </c>
      <c r="X547" s="77">
        <v>10000</v>
      </c>
      <c r="Y547" s="123" t="str">
        <f t="shared" si="118"/>
        <v/>
      </c>
      <c r="Z547" s="66"/>
    </row>
    <row r="548" spans="1:27" s="29" customFormat="1" ht="21" customHeight="1" x14ac:dyDescent="0.2">
      <c r="A548" s="30"/>
      <c r="B548" s="446"/>
      <c r="C548" s="446"/>
      <c r="D548" s="446"/>
      <c r="E548" s="446"/>
      <c r="F548" s="446"/>
      <c r="G548" s="446"/>
      <c r="H548" s="446"/>
      <c r="I548" s="446"/>
      <c r="J548" s="446"/>
      <c r="K548" s="446"/>
      <c r="L548" s="47"/>
      <c r="M548" s="31"/>
      <c r="N548" s="74"/>
      <c r="O548" s="75" t="s">
        <v>63</v>
      </c>
      <c r="P548" s="75"/>
      <c r="Q548" s="75"/>
      <c r="R548" s="75" t="str">
        <f t="shared" si="119"/>
        <v/>
      </c>
      <c r="S548" s="79"/>
      <c r="T548" s="75" t="s">
        <v>63</v>
      </c>
      <c r="U548" s="123" t="str">
        <f>IF($J$1="November","",Y547)</f>
        <v/>
      </c>
      <c r="V548" s="77"/>
      <c r="W548" s="123" t="str">
        <f t="shared" si="117"/>
        <v/>
      </c>
      <c r="X548" s="77"/>
      <c r="Y548" s="123" t="str">
        <f t="shared" si="118"/>
        <v/>
      </c>
      <c r="Z548" s="66"/>
    </row>
    <row r="549" spans="1:27" s="29" customFormat="1" ht="21" customHeight="1" thickBot="1" x14ac:dyDescent="0.25">
      <c r="A549" s="60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2"/>
      <c r="N549" s="81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66"/>
    </row>
    <row r="550" spans="1:27" s="29" customFormat="1" ht="21" customHeight="1" x14ac:dyDescent="0.2">
      <c r="A550" s="463" t="s">
        <v>45</v>
      </c>
      <c r="B550" s="464"/>
      <c r="C550" s="464"/>
      <c r="D550" s="464"/>
      <c r="E550" s="464"/>
      <c r="F550" s="464"/>
      <c r="G550" s="464"/>
      <c r="H550" s="464"/>
      <c r="I550" s="464"/>
      <c r="J550" s="464"/>
      <c r="K550" s="464"/>
      <c r="L550" s="465"/>
      <c r="M550" s="28"/>
      <c r="N550" s="67"/>
      <c r="O550" s="440" t="s">
        <v>47</v>
      </c>
      <c r="P550" s="441"/>
      <c r="Q550" s="441"/>
      <c r="R550" s="442"/>
      <c r="S550" s="68"/>
      <c r="T550" s="440" t="s">
        <v>48</v>
      </c>
      <c r="U550" s="441"/>
      <c r="V550" s="441"/>
      <c r="W550" s="441"/>
      <c r="X550" s="441"/>
      <c r="Y550" s="442"/>
      <c r="Z550" s="69"/>
      <c r="AA550" s="28"/>
    </row>
    <row r="551" spans="1:27" s="29" customFormat="1" ht="21" customHeight="1" x14ac:dyDescent="0.2">
      <c r="A551" s="30"/>
      <c r="B551" s="31"/>
      <c r="C551" s="443" t="s">
        <v>99</v>
      </c>
      <c r="D551" s="443"/>
      <c r="E551" s="443"/>
      <c r="F551" s="443"/>
      <c r="G551" s="32" t="str">
        <f>$J$1</f>
        <v>March</v>
      </c>
      <c r="H551" s="431">
        <f>$K$1</f>
        <v>2021</v>
      </c>
      <c r="I551" s="431"/>
      <c r="J551" s="31"/>
      <c r="K551" s="33"/>
      <c r="L551" s="34"/>
      <c r="M551" s="33"/>
      <c r="N551" s="70"/>
      <c r="O551" s="71" t="s">
        <v>58</v>
      </c>
      <c r="P551" s="71" t="s">
        <v>7</v>
      </c>
      <c r="Q551" s="71" t="s">
        <v>6</v>
      </c>
      <c r="R551" s="71" t="s">
        <v>59</v>
      </c>
      <c r="S551" s="72"/>
      <c r="T551" s="71" t="s">
        <v>58</v>
      </c>
      <c r="U551" s="71" t="s">
        <v>60</v>
      </c>
      <c r="V551" s="71" t="s">
        <v>23</v>
      </c>
      <c r="W551" s="71" t="s">
        <v>22</v>
      </c>
      <c r="X551" s="71" t="s">
        <v>24</v>
      </c>
      <c r="Y551" s="71" t="s">
        <v>64</v>
      </c>
      <c r="Z551" s="73"/>
      <c r="AA551" s="33"/>
    </row>
    <row r="552" spans="1:27" s="29" customFormat="1" ht="21" customHeight="1" x14ac:dyDescent="0.2">
      <c r="A552" s="30"/>
      <c r="B552" s="31"/>
      <c r="C552" s="31"/>
      <c r="D552" s="36"/>
      <c r="E552" s="36"/>
      <c r="F552" s="36"/>
      <c r="G552" s="36"/>
      <c r="H552" s="36"/>
      <c r="I552" s="31"/>
      <c r="J552" s="37" t="s">
        <v>1</v>
      </c>
      <c r="K552" s="38">
        <v>30000</v>
      </c>
      <c r="L552" s="39"/>
      <c r="M552" s="31"/>
      <c r="N552" s="74"/>
      <c r="O552" s="75" t="s">
        <v>50</v>
      </c>
      <c r="P552" s="75">
        <v>31</v>
      </c>
      <c r="Q552" s="75">
        <v>0</v>
      </c>
      <c r="R552" s="75"/>
      <c r="S552" s="76"/>
      <c r="T552" s="75" t="s">
        <v>50</v>
      </c>
      <c r="U552" s="77">
        <v>3500</v>
      </c>
      <c r="V552" s="77"/>
      <c r="W552" s="77">
        <f>V552+U552</f>
        <v>3500</v>
      </c>
      <c r="X552" s="77">
        <v>1000</v>
      </c>
      <c r="Y552" s="77">
        <f>W552-X552</f>
        <v>2500</v>
      </c>
      <c r="Z552" s="73"/>
      <c r="AA552" s="31"/>
    </row>
    <row r="553" spans="1:27" s="29" customFormat="1" ht="21" customHeight="1" x14ac:dyDescent="0.2">
      <c r="A553" s="30"/>
      <c r="B553" s="31" t="s">
        <v>0</v>
      </c>
      <c r="C553" s="41" t="s">
        <v>186</v>
      </c>
      <c r="D553" s="31"/>
      <c r="E553" s="31"/>
      <c r="F553" s="31"/>
      <c r="G553" s="31"/>
      <c r="H553" s="42"/>
      <c r="I553" s="36"/>
      <c r="J553" s="31"/>
      <c r="K553" s="31"/>
      <c r="L553" s="43"/>
      <c r="M553" s="28"/>
      <c r="N553" s="78"/>
      <c r="O553" s="75" t="s">
        <v>76</v>
      </c>
      <c r="P553" s="75">
        <v>28</v>
      </c>
      <c r="Q553" s="75">
        <v>0</v>
      </c>
      <c r="R553" s="75">
        <v>0</v>
      </c>
      <c r="S553" s="79"/>
      <c r="T553" s="75" t="s">
        <v>76</v>
      </c>
      <c r="U553" s="123">
        <f>Y552</f>
        <v>2500</v>
      </c>
      <c r="V553" s="77">
        <v>5000</v>
      </c>
      <c r="W553" s="123">
        <f>IF(U553="","",U553+V553)</f>
        <v>7500</v>
      </c>
      <c r="X553" s="77">
        <v>1000</v>
      </c>
      <c r="Y553" s="123">
        <f>IF(W553="","",W553-X553)</f>
        <v>6500</v>
      </c>
      <c r="Z553" s="80"/>
      <c r="AA553" s="28"/>
    </row>
    <row r="554" spans="1:27" s="29" customFormat="1" ht="21" customHeight="1" x14ac:dyDescent="0.2">
      <c r="A554" s="30"/>
      <c r="B554" s="45" t="s">
        <v>46</v>
      </c>
      <c r="C554" s="46"/>
      <c r="D554" s="31"/>
      <c r="E554" s="31"/>
      <c r="F554" s="432" t="s">
        <v>48</v>
      </c>
      <c r="G554" s="432"/>
      <c r="H554" s="31"/>
      <c r="I554" s="432" t="s">
        <v>49</v>
      </c>
      <c r="J554" s="432"/>
      <c r="K554" s="432"/>
      <c r="L554" s="47"/>
      <c r="M554" s="31"/>
      <c r="N554" s="74"/>
      <c r="O554" s="75" t="s">
        <v>51</v>
      </c>
      <c r="P554" s="75">
        <v>31</v>
      </c>
      <c r="Q554" s="75">
        <v>0</v>
      </c>
      <c r="R554" s="75">
        <v>0</v>
      </c>
      <c r="S554" s="79"/>
      <c r="T554" s="75" t="s">
        <v>51</v>
      </c>
      <c r="U554" s="123">
        <f>Y553</f>
        <v>6500</v>
      </c>
      <c r="V554" s="77"/>
      <c r="W554" s="123">
        <f t="shared" ref="W554:W563" si="120">IF(U554="","",U554+V554)</f>
        <v>6500</v>
      </c>
      <c r="X554" s="77">
        <v>1000</v>
      </c>
      <c r="Y554" s="123">
        <f t="shared" ref="Y554:Y563" si="121">IF(W554="","",W554-X554)</f>
        <v>5500</v>
      </c>
      <c r="Z554" s="80"/>
      <c r="AA554" s="31"/>
    </row>
    <row r="555" spans="1:27" s="29" customFormat="1" ht="21" customHeight="1" x14ac:dyDescent="0.2">
      <c r="A555" s="30"/>
      <c r="B555" s="31"/>
      <c r="C555" s="31"/>
      <c r="D555" s="31"/>
      <c r="E555" s="31"/>
      <c r="F555" s="31"/>
      <c r="G555" s="31"/>
      <c r="H555" s="48"/>
      <c r="L555" s="35"/>
      <c r="M555" s="31"/>
      <c r="N555" s="74"/>
      <c r="O555" s="75" t="s">
        <v>52</v>
      </c>
      <c r="P555" s="75"/>
      <c r="Q555" s="75"/>
      <c r="R555" s="75">
        <v>0</v>
      </c>
      <c r="S555" s="79"/>
      <c r="T555" s="75" t="s">
        <v>52</v>
      </c>
      <c r="U555" s="123"/>
      <c r="V555" s="77"/>
      <c r="W555" s="123" t="str">
        <f t="shared" si="120"/>
        <v/>
      </c>
      <c r="X555" s="77"/>
      <c r="Y555" s="123" t="str">
        <f t="shared" si="121"/>
        <v/>
      </c>
      <c r="Z555" s="80"/>
      <c r="AA555" s="31"/>
    </row>
    <row r="556" spans="1:27" s="29" customFormat="1" ht="21" customHeight="1" x14ac:dyDescent="0.2">
      <c r="A556" s="30"/>
      <c r="B556" s="433" t="s">
        <v>47</v>
      </c>
      <c r="C556" s="434"/>
      <c r="D556" s="31"/>
      <c r="E556" s="31"/>
      <c r="F556" s="49" t="s">
        <v>69</v>
      </c>
      <c r="G556" s="4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6500</v>
      </c>
      <c r="H556" s="48"/>
      <c r="I556" s="50">
        <f>IF(C560&gt;0,$K$2,C558)</f>
        <v>31</v>
      </c>
      <c r="J556" s="51" t="s">
        <v>66</v>
      </c>
      <c r="K556" s="52">
        <f>K552/$K$2*I556</f>
        <v>30000</v>
      </c>
      <c r="L556" s="53"/>
      <c r="M556" s="31"/>
      <c r="N556" s="74"/>
      <c r="O556" s="75" t="s">
        <v>53</v>
      </c>
      <c r="P556" s="75"/>
      <c r="Q556" s="75"/>
      <c r="R556" s="75">
        <v>0</v>
      </c>
      <c r="S556" s="79"/>
      <c r="T556" s="75" t="s">
        <v>53</v>
      </c>
      <c r="U556" s="123"/>
      <c r="V556" s="77"/>
      <c r="W556" s="123" t="str">
        <f t="shared" si="120"/>
        <v/>
      </c>
      <c r="X556" s="77"/>
      <c r="Y556" s="123" t="str">
        <f t="shared" si="121"/>
        <v/>
      </c>
      <c r="Z556" s="80"/>
      <c r="AA556" s="31"/>
    </row>
    <row r="557" spans="1:27" s="29" customFormat="1" ht="21" customHeight="1" x14ac:dyDescent="0.2">
      <c r="A557" s="30"/>
      <c r="B557" s="40"/>
      <c r="C557" s="40"/>
      <c r="D557" s="31"/>
      <c r="E557" s="31"/>
      <c r="F557" s="49" t="s">
        <v>23</v>
      </c>
      <c r="G557" s="4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48"/>
      <c r="I557" s="93"/>
      <c r="J557" s="51" t="s">
        <v>67</v>
      </c>
      <c r="K557" s="54">
        <f>K552/$K$2/8*I557</f>
        <v>0</v>
      </c>
      <c r="L557" s="55"/>
      <c r="M557" s="31"/>
      <c r="N557" s="74"/>
      <c r="O557" s="75" t="s">
        <v>54</v>
      </c>
      <c r="P557" s="75"/>
      <c r="Q557" s="75"/>
      <c r="R557" s="75">
        <v>0</v>
      </c>
      <c r="S557" s="79"/>
      <c r="T557" s="75" t="s">
        <v>54</v>
      </c>
      <c r="U557" s="123"/>
      <c r="V557" s="77"/>
      <c r="W557" s="123" t="str">
        <f t="shared" si="120"/>
        <v/>
      </c>
      <c r="X557" s="77"/>
      <c r="Y557" s="123" t="str">
        <f t="shared" si="121"/>
        <v/>
      </c>
      <c r="Z557" s="80"/>
      <c r="AA557" s="31"/>
    </row>
    <row r="558" spans="1:27" s="29" customFormat="1" ht="21" customHeight="1" x14ac:dyDescent="0.2">
      <c r="A558" s="30"/>
      <c r="B558" s="49" t="s">
        <v>7</v>
      </c>
      <c r="C558" s="40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31</v>
      </c>
      <c r="D558" s="31"/>
      <c r="E558" s="31"/>
      <c r="F558" s="49" t="s">
        <v>70</v>
      </c>
      <c r="G558" s="4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6500</v>
      </c>
      <c r="H558" s="48"/>
      <c r="I558" s="444" t="s">
        <v>74</v>
      </c>
      <c r="J558" s="445"/>
      <c r="K558" s="54">
        <f>K556+K557</f>
        <v>30000</v>
      </c>
      <c r="L558" s="55"/>
      <c r="M558" s="31"/>
      <c r="N558" s="74"/>
      <c r="O558" s="75" t="s">
        <v>55</v>
      </c>
      <c r="P558" s="75"/>
      <c r="Q558" s="75"/>
      <c r="R558" s="75">
        <v>0</v>
      </c>
      <c r="S558" s="79"/>
      <c r="T558" s="75" t="s">
        <v>55</v>
      </c>
      <c r="U558" s="123"/>
      <c r="V558" s="77"/>
      <c r="W558" s="123" t="str">
        <f t="shared" si="120"/>
        <v/>
      </c>
      <c r="X558" s="77"/>
      <c r="Y558" s="123" t="str">
        <f t="shared" si="121"/>
        <v/>
      </c>
      <c r="Z558" s="80"/>
      <c r="AA558" s="31"/>
    </row>
    <row r="559" spans="1:27" s="29" customFormat="1" ht="21" customHeight="1" x14ac:dyDescent="0.2">
      <c r="A559" s="30"/>
      <c r="B559" s="49" t="s">
        <v>6</v>
      </c>
      <c r="C559" s="40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31"/>
      <c r="E559" s="31"/>
      <c r="F559" s="49" t="s">
        <v>24</v>
      </c>
      <c r="G559" s="4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1000</v>
      </c>
      <c r="H559" s="48"/>
      <c r="I559" s="444" t="s">
        <v>75</v>
      </c>
      <c r="J559" s="445"/>
      <c r="K559" s="44">
        <f>G559</f>
        <v>1000</v>
      </c>
      <c r="L559" s="56"/>
      <c r="M559" s="31"/>
      <c r="N559" s="74"/>
      <c r="O559" s="75" t="s">
        <v>56</v>
      </c>
      <c r="P559" s="75"/>
      <c r="Q559" s="75"/>
      <c r="R559" s="75">
        <v>0</v>
      </c>
      <c r="S559" s="79"/>
      <c r="T559" s="75" t="s">
        <v>56</v>
      </c>
      <c r="U559" s="123"/>
      <c r="V559" s="77"/>
      <c r="W559" s="123" t="str">
        <f t="shared" si="120"/>
        <v/>
      </c>
      <c r="X559" s="77"/>
      <c r="Y559" s="123"/>
      <c r="Z559" s="80"/>
      <c r="AA559" s="31"/>
    </row>
    <row r="560" spans="1:27" s="29" customFormat="1" ht="21" customHeight="1" x14ac:dyDescent="0.2">
      <c r="A560" s="30"/>
      <c r="B560" s="57" t="s">
        <v>73</v>
      </c>
      <c r="C560" s="40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31"/>
      <c r="E560" s="31"/>
      <c r="F560" s="49" t="s">
        <v>72</v>
      </c>
      <c r="G560" s="4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5500</v>
      </c>
      <c r="H560" s="31"/>
      <c r="I560" s="435" t="s">
        <v>68</v>
      </c>
      <c r="J560" s="436"/>
      <c r="K560" s="58">
        <f>K558-K559</f>
        <v>29000</v>
      </c>
      <c r="L560" s="59"/>
      <c r="M560" s="31"/>
      <c r="N560" s="74"/>
      <c r="O560" s="75" t="s">
        <v>61</v>
      </c>
      <c r="P560" s="75"/>
      <c r="Q560" s="75"/>
      <c r="R560" s="75">
        <v>0</v>
      </c>
      <c r="S560" s="79"/>
      <c r="T560" s="75" t="s">
        <v>61</v>
      </c>
      <c r="U560" s="123">
        <f>Y559</f>
        <v>0</v>
      </c>
      <c r="V560" s="77"/>
      <c r="W560" s="123">
        <f t="shared" si="120"/>
        <v>0</v>
      </c>
      <c r="X560" s="77"/>
      <c r="Y560" s="123">
        <f t="shared" si="121"/>
        <v>0</v>
      </c>
      <c r="Z560" s="80"/>
      <c r="AA560" s="31"/>
    </row>
    <row r="561" spans="1:27" s="29" customFormat="1" ht="21" customHeight="1" x14ac:dyDescent="0.2">
      <c r="A561" s="3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47"/>
      <c r="M561" s="31"/>
      <c r="N561" s="74"/>
      <c r="O561" s="75" t="s">
        <v>57</v>
      </c>
      <c r="P561" s="75"/>
      <c r="Q561" s="75"/>
      <c r="R561" s="75">
        <v>0</v>
      </c>
      <c r="S561" s="79"/>
      <c r="T561" s="75" t="s">
        <v>57</v>
      </c>
      <c r="U561" s="123">
        <f>Y560</f>
        <v>0</v>
      </c>
      <c r="V561" s="77"/>
      <c r="W561" s="123">
        <f t="shared" si="120"/>
        <v>0</v>
      </c>
      <c r="X561" s="77"/>
      <c r="Y561" s="123">
        <f t="shared" si="121"/>
        <v>0</v>
      </c>
      <c r="Z561" s="80"/>
      <c r="AA561" s="31"/>
    </row>
    <row r="562" spans="1:27" s="29" customFormat="1" ht="21" customHeight="1" x14ac:dyDescent="0.2">
      <c r="A562" s="30"/>
      <c r="B562" s="446" t="s">
        <v>101</v>
      </c>
      <c r="C562" s="446"/>
      <c r="D562" s="446"/>
      <c r="E562" s="446"/>
      <c r="F562" s="446"/>
      <c r="G562" s="446"/>
      <c r="H562" s="446"/>
      <c r="I562" s="446"/>
      <c r="J562" s="446"/>
      <c r="K562" s="446"/>
      <c r="L562" s="47"/>
      <c r="M562" s="31"/>
      <c r="N562" s="74"/>
      <c r="O562" s="75" t="s">
        <v>62</v>
      </c>
      <c r="P562" s="75"/>
      <c r="Q562" s="75"/>
      <c r="R562" s="75">
        <v>0</v>
      </c>
      <c r="S562" s="79"/>
      <c r="T562" s="75" t="s">
        <v>62</v>
      </c>
      <c r="U562" s="123">
        <f>Y561</f>
        <v>0</v>
      </c>
      <c r="V562" s="77"/>
      <c r="W562" s="123">
        <f t="shared" si="120"/>
        <v>0</v>
      </c>
      <c r="X562" s="77"/>
      <c r="Y562" s="123">
        <f t="shared" si="121"/>
        <v>0</v>
      </c>
      <c r="Z562" s="80"/>
      <c r="AA562" s="31"/>
    </row>
    <row r="563" spans="1:27" s="29" customFormat="1" ht="21" customHeight="1" x14ac:dyDescent="0.2">
      <c r="A563" s="30"/>
      <c r="B563" s="446"/>
      <c r="C563" s="446"/>
      <c r="D563" s="446"/>
      <c r="E563" s="446"/>
      <c r="F563" s="446"/>
      <c r="G563" s="446"/>
      <c r="H563" s="446"/>
      <c r="I563" s="446"/>
      <c r="J563" s="446"/>
      <c r="K563" s="446"/>
      <c r="L563" s="47"/>
      <c r="M563" s="31"/>
      <c r="N563" s="74"/>
      <c r="O563" s="75" t="s">
        <v>63</v>
      </c>
      <c r="P563" s="75"/>
      <c r="Q563" s="75"/>
      <c r="R563" s="75">
        <v>0</v>
      </c>
      <c r="S563" s="79"/>
      <c r="T563" s="75" t="s">
        <v>63</v>
      </c>
      <c r="U563" s="123">
        <f>Y562</f>
        <v>0</v>
      </c>
      <c r="V563" s="77"/>
      <c r="W563" s="123">
        <f t="shared" si="120"/>
        <v>0</v>
      </c>
      <c r="X563" s="77"/>
      <c r="Y563" s="123">
        <f t="shared" si="121"/>
        <v>0</v>
      </c>
      <c r="Z563" s="80"/>
      <c r="AA563" s="31"/>
    </row>
    <row r="564" spans="1:27" s="29" customFormat="1" ht="21" customHeight="1" thickBot="1" x14ac:dyDescent="0.25">
      <c r="A564" s="60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2"/>
      <c r="N564" s="81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3"/>
    </row>
    <row r="565" spans="1:27" s="29" customFormat="1" ht="21.4" hidden="1" customHeight="1" x14ac:dyDescent="0.2">
      <c r="A565" s="481" t="s">
        <v>45</v>
      </c>
      <c r="B565" s="482"/>
      <c r="C565" s="482"/>
      <c r="D565" s="482"/>
      <c r="E565" s="482"/>
      <c r="F565" s="482"/>
      <c r="G565" s="482"/>
      <c r="H565" s="482"/>
      <c r="I565" s="482"/>
      <c r="J565" s="482"/>
      <c r="K565" s="482"/>
      <c r="L565" s="483"/>
      <c r="M565" s="28"/>
      <c r="N565" s="67"/>
      <c r="O565" s="440" t="s">
        <v>47</v>
      </c>
      <c r="P565" s="441"/>
      <c r="Q565" s="441"/>
      <c r="R565" s="442"/>
      <c r="S565" s="68"/>
      <c r="T565" s="440" t="s">
        <v>48</v>
      </c>
      <c r="U565" s="441"/>
      <c r="V565" s="441"/>
      <c r="W565" s="441"/>
      <c r="X565" s="441"/>
      <c r="Y565" s="442"/>
      <c r="Z565" s="69"/>
      <c r="AA565" s="28"/>
    </row>
    <row r="566" spans="1:27" s="29" customFormat="1" ht="21.4" hidden="1" customHeight="1" x14ac:dyDescent="0.2">
      <c r="A566" s="30"/>
      <c r="B566" s="31"/>
      <c r="C566" s="443" t="s">
        <v>99</v>
      </c>
      <c r="D566" s="443"/>
      <c r="E566" s="443"/>
      <c r="F566" s="443"/>
      <c r="G566" s="32" t="str">
        <f>$J$1</f>
        <v>March</v>
      </c>
      <c r="H566" s="431">
        <f>$K$1</f>
        <v>2021</v>
      </c>
      <c r="I566" s="431"/>
      <c r="J566" s="31"/>
      <c r="K566" s="33"/>
      <c r="L566" s="34"/>
      <c r="M566" s="33"/>
      <c r="N566" s="70"/>
      <c r="O566" s="71" t="s">
        <v>58</v>
      </c>
      <c r="P566" s="71" t="s">
        <v>7</v>
      </c>
      <c r="Q566" s="71" t="s">
        <v>6</v>
      </c>
      <c r="R566" s="71" t="s">
        <v>59</v>
      </c>
      <c r="S566" s="72"/>
      <c r="T566" s="71" t="s">
        <v>58</v>
      </c>
      <c r="U566" s="71" t="s">
        <v>60</v>
      </c>
      <c r="V566" s="71" t="s">
        <v>23</v>
      </c>
      <c r="W566" s="71" t="s">
        <v>22</v>
      </c>
      <c r="X566" s="71" t="s">
        <v>24</v>
      </c>
      <c r="Y566" s="71" t="s">
        <v>64</v>
      </c>
      <c r="Z566" s="73"/>
      <c r="AA566" s="33"/>
    </row>
    <row r="567" spans="1:27" s="29" customFormat="1" ht="21.4" hidden="1" customHeight="1" x14ac:dyDescent="0.2">
      <c r="A567" s="30"/>
      <c r="B567" s="31"/>
      <c r="C567" s="31"/>
      <c r="D567" s="36"/>
      <c r="E567" s="36"/>
      <c r="F567" s="36"/>
      <c r="G567" s="36"/>
      <c r="H567" s="36"/>
      <c r="I567" s="31"/>
      <c r="J567" s="37" t="s">
        <v>1</v>
      </c>
      <c r="K567" s="38"/>
      <c r="L567" s="39"/>
      <c r="M567" s="31"/>
      <c r="N567" s="74"/>
      <c r="O567" s="75" t="s">
        <v>50</v>
      </c>
      <c r="P567" s="75"/>
      <c r="Q567" s="75"/>
      <c r="R567" s="75">
        <f>15-Q567</f>
        <v>15</v>
      </c>
      <c r="S567" s="76"/>
      <c r="T567" s="75" t="s">
        <v>50</v>
      </c>
      <c r="U567" s="77"/>
      <c r="V567" s="77"/>
      <c r="W567" s="77">
        <f>V567+U567</f>
        <v>0</v>
      </c>
      <c r="X567" s="77"/>
      <c r="Y567" s="77">
        <f>W567-X567</f>
        <v>0</v>
      </c>
      <c r="Z567" s="73"/>
      <c r="AA567" s="31"/>
    </row>
    <row r="568" spans="1:27" s="29" customFormat="1" ht="21.4" hidden="1" customHeight="1" x14ac:dyDescent="0.2">
      <c r="A568" s="30"/>
      <c r="B568" s="31" t="s">
        <v>0</v>
      </c>
      <c r="C568" s="41"/>
      <c r="D568" s="31"/>
      <c r="E568" s="31"/>
      <c r="F568" s="31"/>
      <c r="G568" s="31"/>
      <c r="H568" s="42"/>
      <c r="I568" s="36"/>
      <c r="J568" s="31"/>
      <c r="K568" s="31"/>
      <c r="L568" s="43"/>
      <c r="M568" s="28"/>
      <c r="N568" s="78"/>
      <c r="O568" s="75" t="s">
        <v>76</v>
      </c>
      <c r="P568" s="75"/>
      <c r="Q568" s="75"/>
      <c r="R568" s="75">
        <f>R567-Q568</f>
        <v>15</v>
      </c>
      <c r="S568" s="79"/>
      <c r="T568" s="75" t="s">
        <v>76</v>
      </c>
      <c r="U568" s="123"/>
      <c r="V568" s="77"/>
      <c r="W568" s="77">
        <f>V568+U568</f>
        <v>0</v>
      </c>
      <c r="X568" s="77"/>
      <c r="Y568" s="123">
        <f>IF(W568="","",W568-X568)</f>
        <v>0</v>
      </c>
      <c r="Z568" s="80"/>
      <c r="AA568" s="28"/>
    </row>
    <row r="569" spans="1:27" s="29" customFormat="1" ht="21.4" hidden="1" customHeight="1" x14ac:dyDescent="0.2">
      <c r="A569" s="30"/>
      <c r="B569" s="45" t="s">
        <v>46</v>
      </c>
      <c r="C569" s="46"/>
      <c r="D569" s="31"/>
      <c r="E569" s="31"/>
      <c r="F569" s="432" t="s">
        <v>48</v>
      </c>
      <c r="G569" s="432"/>
      <c r="H569" s="31"/>
      <c r="I569" s="432" t="s">
        <v>49</v>
      </c>
      <c r="J569" s="432"/>
      <c r="K569" s="432"/>
      <c r="L569" s="47"/>
      <c r="M569" s="31"/>
      <c r="N569" s="74"/>
      <c r="O569" s="75" t="s">
        <v>51</v>
      </c>
      <c r="P569" s="75"/>
      <c r="Q569" s="75"/>
      <c r="R569" s="75">
        <v>0</v>
      </c>
      <c r="S569" s="79"/>
      <c r="T569" s="75" t="s">
        <v>51</v>
      </c>
      <c r="U569" s="123"/>
      <c r="V569" s="77"/>
      <c r="W569" s="77">
        <f>V569+U569</f>
        <v>0</v>
      </c>
      <c r="X569" s="77"/>
      <c r="Y569" s="123">
        <f t="shared" ref="Y569:Y578" si="122">IF(W569="","",W569-X569)</f>
        <v>0</v>
      </c>
      <c r="Z569" s="80"/>
      <c r="AA569" s="31"/>
    </row>
    <row r="570" spans="1:27" s="29" customFormat="1" ht="21.4" hidden="1" customHeight="1" x14ac:dyDescent="0.2">
      <c r="A570" s="30"/>
      <c r="B570" s="31"/>
      <c r="C570" s="31"/>
      <c r="D570" s="31"/>
      <c r="E570" s="31"/>
      <c r="F570" s="31"/>
      <c r="G570" s="31"/>
      <c r="H570" s="48"/>
      <c r="L570" s="35"/>
      <c r="M570" s="31"/>
      <c r="N570" s="74"/>
      <c r="O570" s="75" t="s">
        <v>52</v>
      </c>
      <c r="P570" s="75"/>
      <c r="Q570" s="75"/>
      <c r="R570" s="75">
        <v>0</v>
      </c>
      <c r="S570" s="79"/>
      <c r="T570" s="75" t="s">
        <v>52</v>
      </c>
      <c r="U570" s="123"/>
      <c r="V570" s="77"/>
      <c r="W570" s="123" t="str">
        <f t="shared" ref="W570:W578" si="123">IF(U570="","",U570+V570)</f>
        <v/>
      </c>
      <c r="X570" s="77"/>
      <c r="Y570" s="123" t="str">
        <f t="shared" si="122"/>
        <v/>
      </c>
      <c r="Z570" s="80"/>
      <c r="AA570" s="31"/>
    </row>
    <row r="571" spans="1:27" s="29" customFormat="1" ht="21.4" hidden="1" customHeight="1" x14ac:dyDescent="0.2">
      <c r="A571" s="30"/>
      <c r="B571" s="433" t="s">
        <v>47</v>
      </c>
      <c r="C571" s="434"/>
      <c r="D571" s="31"/>
      <c r="E571" s="31"/>
      <c r="F571" s="49" t="s">
        <v>69</v>
      </c>
      <c r="G571" s="44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0</v>
      </c>
      <c r="H571" s="48"/>
      <c r="I571" s="50"/>
      <c r="J571" s="51" t="s">
        <v>66</v>
      </c>
      <c r="K571" s="52">
        <f>K567/$K$2*I571</f>
        <v>0</v>
      </c>
      <c r="L571" s="53"/>
      <c r="M571" s="31"/>
      <c r="N571" s="74"/>
      <c r="O571" s="75" t="s">
        <v>53</v>
      </c>
      <c r="P571" s="75"/>
      <c r="Q571" s="75"/>
      <c r="R571" s="75">
        <v>0</v>
      </c>
      <c r="S571" s="79"/>
      <c r="T571" s="75" t="s">
        <v>53</v>
      </c>
      <c r="U571" s="123"/>
      <c r="V571" s="77"/>
      <c r="W571" s="123" t="str">
        <f>IF(U571="","",U571+V571)</f>
        <v/>
      </c>
      <c r="X571" s="77"/>
      <c r="Y571" s="123" t="str">
        <f t="shared" si="122"/>
        <v/>
      </c>
      <c r="Z571" s="80"/>
      <c r="AA571" s="31"/>
    </row>
    <row r="572" spans="1:27" s="29" customFormat="1" ht="21.4" hidden="1" customHeight="1" x14ac:dyDescent="0.2">
      <c r="A572" s="30"/>
      <c r="B572" s="40"/>
      <c r="C572" s="40"/>
      <c r="D572" s="31"/>
      <c r="E572" s="31"/>
      <c r="F572" s="49" t="s">
        <v>23</v>
      </c>
      <c r="G572" s="44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0</v>
      </c>
      <c r="H572" s="48"/>
      <c r="I572" s="93"/>
      <c r="J572" s="51" t="s">
        <v>67</v>
      </c>
      <c r="K572" s="54">
        <f>K567/$K$2/8*I572</f>
        <v>0</v>
      </c>
      <c r="L572" s="55"/>
      <c r="M572" s="31"/>
      <c r="N572" s="74"/>
      <c r="O572" s="75" t="s">
        <v>54</v>
      </c>
      <c r="P572" s="75"/>
      <c r="Q572" s="75"/>
      <c r="R572" s="75">
        <v>0</v>
      </c>
      <c r="S572" s="79"/>
      <c r="T572" s="75" t="s">
        <v>54</v>
      </c>
      <c r="U572" s="123" t="str">
        <f>Y571</f>
        <v/>
      </c>
      <c r="V572" s="77"/>
      <c r="W572" s="77">
        <f>V572</f>
        <v>0</v>
      </c>
      <c r="X572" s="77"/>
      <c r="Y572" s="123">
        <f t="shared" si="122"/>
        <v>0</v>
      </c>
      <c r="Z572" s="80"/>
      <c r="AA572" s="31"/>
    </row>
    <row r="573" spans="1:27" s="29" customFormat="1" ht="21.4" hidden="1" customHeight="1" x14ac:dyDescent="0.2">
      <c r="A573" s="30"/>
      <c r="B573" s="49" t="s">
        <v>7</v>
      </c>
      <c r="C573" s="40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0</v>
      </c>
      <c r="D573" s="31"/>
      <c r="E573" s="31"/>
      <c r="F573" s="49" t="s">
        <v>70</v>
      </c>
      <c r="G573" s="130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0</v>
      </c>
      <c r="H573" s="48"/>
      <c r="I573" s="444" t="s">
        <v>74</v>
      </c>
      <c r="J573" s="445"/>
      <c r="K573" s="54">
        <f>K571+K572</f>
        <v>0</v>
      </c>
      <c r="L573" s="55"/>
      <c r="M573" s="31"/>
      <c r="N573" s="74"/>
      <c r="O573" s="75" t="s">
        <v>55</v>
      </c>
      <c r="P573" s="75"/>
      <c r="Q573" s="75"/>
      <c r="R573" s="75">
        <v>0</v>
      </c>
      <c r="S573" s="79"/>
      <c r="T573" s="75" t="s">
        <v>55</v>
      </c>
      <c r="U573" s="123"/>
      <c r="V573" s="77"/>
      <c r="W573" s="123" t="str">
        <f t="shared" si="123"/>
        <v/>
      </c>
      <c r="X573" s="77"/>
      <c r="Y573" s="123" t="str">
        <f t="shared" si="122"/>
        <v/>
      </c>
      <c r="Z573" s="80"/>
      <c r="AA573" s="31"/>
    </row>
    <row r="574" spans="1:27" s="29" customFormat="1" ht="21.4" hidden="1" customHeight="1" x14ac:dyDescent="0.2">
      <c r="A574" s="30"/>
      <c r="B574" s="49" t="s">
        <v>6</v>
      </c>
      <c r="C574" s="40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0</v>
      </c>
      <c r="D574" s="31"/>
      <c r="E574" s="31"/>
      <c r="F574" s="49" t="s">
        <v>24</v>
      </c>
      <c r="G574" s="44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0</v>
      </c>
      <c r="H574" s="48"/>
      <c r="I574" s="444" t="s">
        <v>75</v>
      </c>
      <c r="J574" s="445"/>
      <c r="K574" s="44">
        <f>G574</f>
        <v>0</v>
      </c>
      <c r="L574" s="56"/>
      <c r="M574" s="31"/>
      <c r="N574" s="74"/>
      <c r="O574" s="75" t="s">
        <v>56</v>
      </c>
      <c r="P574" s="75"/>
      <c r="Q574" s="75"/>
      <c r="R574" s="75">
        <v>0</v>
      </c>
      <c r="S574" s="79"/>
      <c r="T574" s="75" t="s">
        <v>56</v>
      </c>
      <c r="U574" s="123"/>
      <c r="V574" s="77"/>
      <c r="W574" s="123" t="str">
        <f t="shared" si="123"/>
        <v/>
      </c>
      <c r="X574" s="77"/>
      <c r="Y574" s="123" t="str">
        <f t="shared" si="122"/>
        <v/>
      </c>
      <c r="Z574" s="80"/>
      <c r="AA574" s="31"/>
    </row>
    <row r="575" spans="1:27" s="29" customFormat="1" ht="21.4" hidden="1" customHeight="1" x14ac:dyDescent="0.2">
      <c r="A575" s="30"/>
      <c r="B575" s="57" t="s">
        <v>73</v>
      </c>
      <c r="C575" s="40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0</v>
      </c>
      <c r="D575" s="31"/>
      <c r="E575" s="31"/>
      <c r="F575" s="49" t="s">
        <v>72</v>
      </c>
      <c r="G575" s="44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0</v>
      </c>
      <c r="H575" s="31"/>
      <c r="I575" s="435" t="s">
        <v>68</v>
      </c>
      <c r="J575" s="436"/>
      <c r="K575" s="58">
        <f>K573-K574</f>
        <v>0</v>
      </c>
      <c r="L575" s="59"/>
      <c r="M575" s="31"/>
      <c r="N575" s="74"/>
      <c r="O575" s="75" t="s">
        <v>61</v>
      </c>
      <c r="P575" s="75"/>
      <c r="Q575" s="75"/>
      <c r="R575" s="75">
        <v>0</v>
      </c>
      <c r="S575" s="79"/>
      <c r="T575" s="75" t="s">
        <v>61</v>
      </c>
      <c r="U575" s="123"/>
      <c r="V575" s="77"/>
      <c r="W575" s="123" t="str">
        <f t="shared" si="123"/>
        <v/>
      </c>
      <c r="X575" s="77"/>
      <c r="Y575" s="123" t="str">
        <f t="shared" si="122"/>
        <v/>
      </c>
      <c r="Z575" s="80"/>
      <c r="AA575" s="31"/>
    </row>
    <row r="576" spans="1:27" s="29" customFormat="1" ht="21.4" hidden="1" customHeight="1" x14ac:dyDescent="0.2">
      <c r="A576" s="3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47"/>
      <c r="M576" s="31"/>
      <c r="N576" s="74"/>
      <c r="O576" s="75" t="s">
        <v>57</v>
      </c>
      <c r="P576" s="75"/>
      <c r="Q576" s="75"/>
      <c r="R576" s="75">
        <v>0</v>
      </c>
      <c r="S576" s="79"/>
      <c r="T576" s="75" t="s">
        <v>57</v>
      </c>
      <c r="U576" s="123"/>
      <c r="V576" s="77"/>
      <c r="W576" s="123" t="str">
        <f t="shared" si="123"/>
        <v/>
      </c>
      <c r="X576" s="77"/>
      <c r="Y576" s="123" t="str">
        <f t="shared" si="122"/>
        <v/>
      </c>
      <c r="Z576" s="80"/>
      <c r="AA576" s="31"/>
    </row>
    <row r="577" spans="1:27" s="29" customFormat="1" ht="21.4" hidden="1" customHeight="1" x14ac:dyDescent="0.2">
      <c r="A577" s="30"/>
      <c r="B577" s="446" t="s">
        <v>101</v>
      </c>
      <c r="C577" s="446"/>
      <c r="D577" s="446"/>
      <c r="E577" s="446"/>
      <c r="F577" s="446"/>
      <c r="G577" s="446"/>
      <c r="H577" s="446"/>
      <c r="I577" s="446"/>
      <c r="J577" s="446"/>
      <c r="K577" s="446"/>
      <c r="L577" s="47"/>
      <c r="M577" s="31"/>
      <c r="N577" s="74"/>
      <c r="O577" s="75" t="s">
        <v>62</v>
      </c>
      <c r="P577" s="75"/>
      <c r="Q577" s="75"/>
      <c r="R577" s="75">
        <v>0</v>
      </c>
      <c r="S577" s="79"/>
      <c r="T577" s="75" t="s">
        <v>62</v>
      </c>
      <c r="U577" s="123" t="str">
        <f t="shared" ref="U577:U578" si="124">Y576</f>
        <v/>
      </c>
      <c r="V577" s="77"/>
      <c r="W577" s="123" t="str">
        <f t="shared" si="123"/>
        <v/>
      </c>
      <c r="X577" s="77"/>
      <c r="Y577" s="123" t="str">
        <f t="shared" si="122"/>
        <v/>
      </c>
      <c r="Z577" s="80"/>
      <c r="AA577" s="31"/>
    </row>
    <row r="578" spans="1:27" s="29" customFormat="1" ht="21.4" hidden="1" customHeight="1" x14ac:dyDescent="0.2">
      <c r="A578" s="30"/>
      <c r="B578" s="446"/>
      <c r="C578" s="446"/>
      <c r="D578" s="446"/>
      <c r="E578" s="446"/>
      <c r="F578" s="446"/>
      <c r="G578" s="446"/>
      <c r="H578" s="446"/>
      <c r="I578" s="446"/>
      <c r="J578" s="446"/>
      <c r="K578" s="446"/>
      <c r="L578" s="47"/>
      <c r="M578" s="31"/>
      <c r="N578" s="74"/>
      <c r="O578" s="75" t="s">
        <v>63</v>
      </c>
      <c r="P578" s="75"/>
      <c r="Q578" s="75"/>
      <c r="R578" s="75">
        <v>0</v>
      </c>
      <c r="S578" s="79"/>
      <c r="T578" s="75" t="s">
        <v>63</v>
      </c>
      <c r="U578" s="123" t="str">
        <f t="shared" si="124"/>
        <v/>
      </c>
      <c r="V578" s="77"/>
      <c r="W578" s="123" t="str">
        <f t="shared" si="123"/>
        <v/>
      </c>
      <c r="X578" s="77"/>
      <c r="Y578" s="123" t="str">
        <f t="shared" si="122"/>
        <v/>
      </c>
      <c r="Z578" s="80"/>
      <c r="AA578" s="31"/>
    </row>
    <row r="579" spans="1:27" s="29" customFormat="1" ht="21.4" hidden="1" customHeight="1" thickBot="1" x14ac:dyDescent="0.25">
      <c r="A579" s="60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2"/>
      <c r="N579" s="81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3"/>
    </row>
    <row r="580" spans="1:27" s="31" customFormat="1" ht="21" customHeight="1" thickBot="1" x14ac:dyDescent="0.25"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7" s="29" customFormat="1" ht="21" customHeight="1" x14ac:dyDescent="0.2">
      <c r="A581" s="447" t="s">
        <v>45</v>
      </c>
      <c r="B581" s="448"/>
      <c r="C581" s="448"/>
      <c r="D581" s="448"/>
      <c r="E581" s="448"/>
      <c r="F581" s="448"/>
      <c r="G581" s="448"/>
      <c r="H581" s="448"/>
      <c r="I581" s="448"/>
      <c r="J581" s="448"/>
      <c r="K581" s="448"/>
      <c r="L581" s="449"/>
      <c r="M581" s="28"/>
      <c r="N581" s="67"/>
      <c r="O581" s="440" t="s">
        <v>47</v>
      </c>
      <c r="P581" s="441"/>
      <c r="Q581" s="441"/>
      <c r="R581" s="442"/>
      <c r="S581" s="68"/>
      <c r="T581" s="440" t="s">
        <v>48</v>
      </c>
      <c r="U581" s="441"/>
      <c r="V581" s="441"/>
      <c r="W581" s="441"/>
      <c r="X581" s="441"/>
      <c r="Y581" s="442"/>
      <c r="Z581" s="69"/>
      <c r="AA581" s="28"/>
    </row>
    <row r="582" spans="1:27" s="29" customFormat="1" ht="21" customHeight="1" x14ac:dyDescent="0.2">
      <c r="A582" s="30"/>
      <c r="B582" s="31"/>
      <c r="C582" s="443" t="s">
        <v>99</v>
      </c>
      <c r="D582" s="443"/>
      <c r="E582" s="443"/>
      <c r="F582" s="443"/>
      <c r="G582" s="32" t="str">
        <f>$J$1</f>
        <v>March</v>
      </c>
      <c r="H582" s="431">
        <f>$K$1</f>
        <v>2021</v>
      </c>
      <c r="I582" s="431"/>
      <c r="J582" s="31"/>
      <c r="K582" s="33"/>
      <c r="L582" s="34"/>
      <c r="M582" s="33"/>
      <c r="N582" s="70"/>
      <c r="O582" s="71" t="s">
        <v>58</v>
      </c>
      <c r="P582" s="71" t="s">
        <v>7</v>
      </c>
      <c r="Q582" s="71" t="s">
        <v>6</v>
      </c>
      <c r="R582" s="71" t="s">
        <v>59</v>
      </c>
      <c r="S582" s="72"/>
      <c r="T582" s="71" t="s">
        <v>58</v>
      </c>
      <c r="U582" s="71" t="s">
        <v>60</v>
      </c>
      <c r="V582" s="71" t="s">
        <v>23</v>
      </c>
      <c r="W582" s="71" t="s">
        <v>22</v>
      </c>
      <c r="X582" s="71" t="s">
        <v>24</v>
      </c>
      <c r="Y582" s="71" t="s">
        <v>64</v>
      </c>
      <c r="Z582" s="73"/>
      <c r="AA582" s="33"/>
    </row>
    <row r="583" spans="1:27" s="29" customFormat="1" ht="21" customHeight="1" x14ac:dyDescent="0.2">
      <c r="A583" s="30"/>
      <c r="B583" s="31"/>
      <c r="C583" s="31"/>
      <c r="D583" s="36"/>
      <c r="E583" s="36"/>
      <c r="F583" s="36"/>
      <c r="G583" s="36"/>
      <c r="H583" s="36"/>
      <c r="I583" s="31"/>
      <c r="J583" s="37" t="s">
        <v>1</v>
      </c>
      <c r="K583" s="149">
        <v>15000</v>
      </c>
      <c r="L583" s="39"/>
      <c r="M583" s="31"/>
      <c r="N583" s="74"/>
      <c r="O583" s="75" t="s">
        <v>50</v>
      </c>
      <c r="P583" s="75">
        <v>31</v>
      </c>
      <c r="Q583" s="75">
        <v>0</v>
      </c>
      <c r="R583" s="75">
        <v>0</v>
      </c>
      <c r="S583" s="76"/>
      <c r="T583" s="75" t="s">
        <v>50</v>
      </c>
      <c r="U583" s="77"/>
      <c r="V583" s="77"/>
      <c r="W583" s="77">
        <f>V583+U583</f>
        <v>0</v>
      </c>
      <c r="X583" s="77"/>
      <c r="Y583" s="77">
        <f>W583-X583</f>
        <v>0</v>
      </c>
      <c r="Z583" s="73"/>
      <c r="AA583" s="31"/>
    </row>
    <row r="584" spans="1:27" s="29" customFormat="1" ht="21" customHeight="1" x14ac:dyDescent="0.2">
      <c r="A584" s="30"/>
      <c r="B584" s="31" t="s">
        <v>0</v>
      </c>
      <c r="C584" s="41" t="s">
        <v>207</v>
      </c>
      <c r="D584" s="31"/>
      <c r="E584" s="31"/>
      <c r="F584" s="31"/>
      <c r="G584" s="31"/>
      <c r="H584" s="42"/>
      <c r="I584" s="36"/>
      <c r="J584" s="31"/>
      <c r="K584" s="31"/>
      <c r="L584" s="43"/>
      <c r="M584" s="28"/>
      <c r="N584" s="78"/>
      <c r="O584" s="75" t="s">
        <v>76</v>
      </c>
      <c r="P584" s="75">
        <v>28</v>
      </c>
      <c r="Q584" s="75">
        <v>0</v>
      </c>
      <c r="R584" s="75">
        <f>IF(Q584="","",R583-Q584)</f>
        <v>0</v>
      </c>
      <c r="S584" s="79"/>
      <c r="T584" s="75" t="s">
        <v>76</v>
      </c>
      <c r="U584" s="123">
        <f>IF($J$1="January","",Y583)</f>
        <v>0</v>
      </c>
      <c r="V584" s="77"/>
      <c r="W584" s="123">
        <f>IF(U584="","",U584+V584)</f>
        <v>0</v>
      </c>
      <c r="X584" s="77"/>
      <c r="Y584" s="123">
        <f>IF(W584="","",W584-X584)</f>
        <v>0</v>
      </c>
      <c r="Z584" s="80"/>
      <c r="AA584" s="28"/>
    </row>
    <row r="585" spans="1:27" s="29" customFormat="1" ht="21" customHeight="1" x14ac:dyDescent="0.2">
      <c r="A585" s="30"/>
      <c r="B585" s="45" t="s">
        <v>46</v>
      </c>
      <c r="C585" s="46"/>
      <c r="D585" s="31"/>
      <c r="E585" s="31"/>
      <c r="F585" s="432" t="s">
        <v>48</v>
      </c>
      <c r="G585" s="432"/>
      <c r="H585" s="31"/>
      <c r="I585" s="432" t="s">
        <v>49</v>
      </c>
      <c r="J585" s="432"/>
      <c r="K585" s="432"/>
      <c r="L585" s="47"/>
      <c r="M585" s="31"/>
      <c r="N585" s="74"/>
      <c r="O585" s="75" t="s">
        <v>51</v>
      </c>
      <c r="P585" s="75">
        <v>31</v>
      </c>
      <c r="Q585" s="75">
        <v>0</v>
      </c>
      <c r="R585" s="75">
        <v>0</v>
      </c>
      <c r="S585" s="79"/>
      <c r="T585" s="75" t="s">
        <v>51</v>
      </c>
      <c r="U585" s="123">
        <f>IF($J$1="February","",Y584)</f>
        <v>0</v>
      </c>
      <c r="V585" s="77"/>
      <c r="W585" s="123">
        <f t="shared" ref="W585:W594" si="125">IF(U585="","",U585+V585)</f>
        <v>0</v>
      </c>
      <c r="X585" s="77"/>
      <c r="Y585" s="123">
        <f t="shared" ref="Y585:Y594" si="126">IF(W585="","",W585-X585)</f>
        <v>0</v>
      </c>
      <c r="Z585" s="80"/>
      <c r="AA585" s="31"/>
    </row>
    <row r="586" spans="1:27" s="29" customFormat="1" ht="21" customHeight="1" x14ac:dyDescent="0.2">
      <c r="A586" s="30"/>
      <c r="B586" s="31"/>
      <c r="C586" s="31"/>
      <c r="D586" s="31"/>
      <c r="E586" s="31"/>
      <c r="F586" s="31"/>
      <c r="G586" s="31"/>
      <c r="H586" s="48"/>
      <c r="L586" s="35"/>
      <c r="M586" s="31"/>
      <c r="N586" s="74"/>
      <c r="O586" s="75" t="s">
        <v>52</v>
      </c>
      <c r="P586" s="75"/>
      <c r="Q586" s="75"/>
      <c r="R586" s="75">
        <v>0</v>
      </c>
      <c r="S586" s="79"/>
      <c r="T586" s="75" t="s">
        <v>52</v>
      </c>
      <c r="U586" s="123" t="str">
        <f>IF($J$1="March","",Y585)</f>
        <v/>
      </c>
      <c r="V586" s="77"/>
      <c r="W586" s="123" t="str">
        <f t="shared" si="125"/>
        <v/>
      </c>
      <c r="X586" s="77"/>
      <c r="Y586" s="123" t="str">
        <f t="shared" si="126"/>
        <v/>
      </c>
      <c r="Z586" s="80"/>
      <c r="AA586" s="31"/>
    </row>
    <row r="587" spans="1:27" s="29" customFormat="1" ht="21" customHeight="1" x14ac:dyDescent="0.2">
      <c r="A587" s="30"/>
      <c r="B587" s="433" t="s">
        <v>47</v>
      </c>
      <c r="C587" s="434"/>
      <c r="D587" s="31"/>
      <c r="E587" s="31"/>
      <c r="F587" s="49" t="s">
        <v>69</v>
      </c>
      <c r="G587" s="44">
        <f>IF($J$1="January",U583,IF($J$1="February",U584,IF($J$1="March",U585,IF($J$1="April",U586,IF($J$1="May",U587,IF($J$1="June",U588,IF($J$1="July",U589,IF($J$1="August",U590,IF($J$1="August",U590,IF($J$1="September",U591,IF($J$1="October",U592,IF($J$1="November",U593,IF($J$1="December",U594)))))))))))))</f>
        <v>0</v>
      </c>
      <c r="H587" s="48"/>
      <c r="I587" s="50">
        <f>IF(C591&gt;0,$K$2,C589)</f>
        <v>31</v>
      </c>
      <c r="J587" s="51" t="s">
        <v>66</v>
      </c>
      <c r="K587" s="52">
        <f>K583/$K$2*I587</f>
        <v>15000</v>
      </c>
      <c r="L587" s="53"/>
      <c r="M587" s="31"/>
      <c r="N587" s="74"/>
      <c r="O587" s="75" t="s">
        <v>53</v>
      </c>
      <c r="P587" s="75"/>
      <c r="Q587" s="75"/>
      <c r="R587" s="75">
        <v>0</v>
      </c>
      <c r="S587" s="79"/>
      <c r="T587" s="75" t="s">
        <v>53</v>
      </c>
      <c r="U587" s="123" t="str">
        <f>IF($J$1="April","",Y586)</f>
        <v/>
      </c>
      <c r="V587" s="77"/>
      <c r="W587" s="123" t="str">
        <f t="shared" si="125"/>
        <v/>
      </c>
      <c r="X587" s="77"/>
      <c r="Y587" s="123" t="str">
        <f t="shared" si="126"/>
        <v/>
      </c>
      <c r="Z587" s="80"/>
      <c r="AA587" s="31"/>
    </row>
    <row r="588" spans="1:27" s="29" customFormat="1" ht="21" customHeight="1" x14ac:dyDescent="0.2">
      <c r="A588" s="30"/>
      <c r="B588" s="40"/>
      <c r="C588" s="40"/>
      <c r="D588" s="31"/>
      <c r="E588" s="31"/>
      <c r="F588" s="49" t="s">
        <v>23</v>
      </c>
      <c r="G588" s="44">
        <f>IF($J$1="January",V583,IF($J$1="February",V584,IF($J$1="March",V585,IF($J$1="April",V586,IF($J$1="May",V587,IF($J$1="June",V588,IF($J$1="July",V589,IF($J$1="August",V590,IF($J$1="August",V590,IF($J$1="September",V591,IF($J$1="October",V592,IF($J$1="November",V593,IF($J$1="December",V594)))))))))))))</f>
        <v>0</v>
      </c>
      <c r="H588" s="48"/>
      <c r="I588" s="93"/>
      <c r="J588" s="51" t="s">
        <v>67</v>
      </c>
      <c r="K588" s="54">
        <f>K583/$K$2/8*I588</f>
        <v>0</v>
      </c>
      <c r="L588" s="55"/>
      <c r="M588" s="31"/>
      <c r="N588" s="74"/>
      <c r="O588" s="75" t="s">
        <v>54</v>
      </c>
      <c r="P588" s="75"/>
      <c r="Q588" s="75"/>
      <c r="R588" s="75">
        <v>0</v>
      </c>
      <c r="S588" s="79"/>
      <c r="T588" s="75" t="s">
        <v>54</v>
      </c>
      <c r="U588" s="123" t="str">
        <f>IF($J$1="May","",Y587)</f>
        <v/>
      </c>
      <c r="V588" s="77"/>
      <c r="W588" s="123" t="str">
        <f t="shared" si="125"/>
        <v/>
      </c>
      <c r="X588" s="77"/>
      <c r="Y588" s="123" t="str">
        <f t="shared" si="126"/>
        <v/>
      </c>
      <c r="Z588" s="80"/>
      <c r="AA588" s="31"/>
    </row>
    <row r="589" spans="1:27" s="29" customFormat="1" ht="21" customHeight="1" x14ac:dyDescent="0.2">
      <c r="A589" s="30"/>
      <c r="B589" s="49" t="s">
        <v>7</v>
      </c>
      <c r="C589" s="40">
        <f>IF($J$1="January",P583,IF($J$1="February",P584,IF($J$1="March",P585,IF($J$1="April",P586,IF($J$1="May",P587,IF($J$1="June",P588,IF($J$1="July",P589,IF($J$1="August",P590,IF($J$1="August",P590,IF($J$1="September",P591,IF($J$1="October",P592,IF($J$1="November",P593,IF($J$1="December",P594)))))))))))))</f>
        <v>31</v>
      </c>
      <c r="D589" s="31"/>
      <c r="E589" s="31"/>
      <c r="F589" s="49" t="s">
        <v>70</v>
      </c>
      <c r="G589" s="44">
        <f>IF($J$1="January",W583,IF($J$1="February",W584,IF($J$1="March",W585,IF($J$1="April",W586,IF($J$1="May",W587,IF($J$1="June",W588,IF($J$1="July",W589,IF($J$1="August",W590,IF($J$1="August",W590,IF($J$1="September",W591,IF($J$1="October",W592,IF($J$1="November",W593,IF($J$1="December",W594)))))))))))))</f>
        <v>0</v>
      </c>
      <c r="H589" s="48"/>
      <c r="I589" s="444" t="s">
        <v>74</v>
      </c>
      <c r="J589" s="445"/>
      <c r="K589" s="54">
        <f>K587+K588</f>
        <v>15000</v>
      </c>
      <c r="L589" s="55"/>
      <c r="M589" s="31"/>
      <c r="N589" s="74"/>
      <c r="O589" s="75" t="s">
        <v>55</v>
      </c>
      <c r="P589" s="75"/>
      <c r="Q589" s="75"/>
      <c r="R589" s="75" t="str">
        <f t="shared" ref="R589:R594" si="127">IF(Q589="","",R588-Q589)</f>
        <v/>
      </c>
      <c r="S589" s="79"/>
      <c r="T589" s="75" t="s">
        <v>55</v>
      </c>
      <c r="U589" s="123" t="str">
        <f>IF($J$1="June","",Y588)</f>
        <v/>
      </c>
      <c r="V589" s="77"/>
      <c r="W589" s="123" t="str">
        <f t="shared" si="125"/>
        <v/>
      </c>
      <c r="X589" s="77"/>
      <c r="Y589" s="123" t="str">
        <f t="shared" si="126"/>
        <v/>
      </c>
      <c r="Z589" s="80"/>
      <c r="AA589" s="31"/>
    </row>
    <row r="590" spans="1:27" s="29" customFormat="1" ht="21" customHeight="1" x14ac:dyDescent="0.2">
      <c r="A590" s="30"/>
      <c r="B590" s="49" t="s">
        <v>6</v>
      </c>
      <c r="C590" s="40">
        <f>IF($J$1="January",Q583,IF($J$1="February",Q584,IF($J$1="March",Q585,IF($J$1="April",Q586,IF($J$1="May",Q587,IF($J$1="June",Q588,IF($J$1="July",Q589,IF($J$1="August",Q590,IF($J$1="August",Q590,IF($J$1="September",Q591,IF($J$1="October",Q592,IF($J$1="November",Q593,IF($J$1="December",Q594)))))))))))))</f>
        <v>0</v>
      </c>
      <c r="D590" s="31"/>
      <c r="E590" s="31"/>
      <c r="F590" s="49" t="s">
        <v>24</v>
      </c>
      <c r="G590" s="44">
        <f>IF($J$1="January",X583,IF($J$1="February",X584,IF($J$1="March",X585,IF($J$1="April",X586,IF($J$1="May",X587,IF($J$1="June",X588,IF($J$1="July",X589,IF($J$1="August",X590,IF($J$1="August",X590,IF($J$1="September",X591,IF($J$1="October",X592,IF($J$1="November",X593,IF($J$1="December",X594)))))))))))))</f>
        <v>0</v>
      </c>
      <c r="H590" s="48"/>
      <c r="I590" s="444" t="s">
        <v>75</v>
      </c>
      <c r="J590" s="445"/>
      <c r="K590" s="44">
        <f>G590</f>
        <v>0</v>
      </c>
      <c r="L590" s="56"/>
      <c r="M590" s="31"/>
      <c r="N590" s="74"/>
      <c r="O590" s="75" t="s">
        <v>56</v>
      </c>
      <c r="P590" s="75"/>
      <c r="Q590" s="75"/>
      <c r="R590" s="75">
        <v>0</v>
      </c>
      <c r="S590" s="79"/>
      <c r="T590" s="75" t="s">
        <v>56</v>
      </c>
      <c r="U590" s="123" t="str">
        <f>IF($J$1="July","",Y589)</f>
        <v/>
      </c>
      <c r="V590" s="77"/>
      <c r="W590" s="123" t="str">
        <f t="shared" si="125"/>
        <v/>
      </c>
      <c r="X590" s="77"/>
      <c r="Y590" s="123" t="str">
        <f t="shared" si="126"/>
        <v/>
      </c>
      <c r="Z590" s="80"/>
      <c r="AA590" s="31"/>
    </row>
    <row r="591" spans="1:27" s="29" customFormat="1" ht="21" customHeight="1" x14ac:dyDescent="0.2">
      <c r="A591" s="30"/>
      <c r="B591" s="57" t="s">
        <v>73</v>
      </c>
      <c r="C591" s="40">
        <f>IF($J$1="January",R583,IF($J$1="February",R584,IF($J$1="March",R585,IF($J$1="April",R586,IF($J$1="May",R587,IF($J$1="June",R588,IF($J$1="July",R589,IF($J$1="August",R590,IF($J$1="August",R590,IF($J$1="September",R591,IF($J$1="October",R592,IF($J$1="November",R593,IF($J$1="December",R594)))))))))))))</f>
        <v>0</v>
      </c>
      <c r="D591" s="31"/>
      <c r="E591" s="31"/>
      <c r="F591" s="49" t="s">
        <v>72</v>
      </c>
      <c r="G591" s="44">
        <f>IF($J$1="January",Y583,IF($J$1="February",Y584,IF($J$1="March",Y585,IF($J$1="April",Y586,IF($J$1="May",Y587,IF($J$1="June",Y588,IF($J$1="July",Y589,IF($J$1="August",Y590,IF($J$1="August",Y590,IF($J$1="September",Y591,IF($J$1="October",Y592,IF($J$1="November",Y593,IF($J$1="December",Y594)))))))))))))</f>
        <v>0</v>
      </c>
      <c r="H591" s="31"/>
      <c r="I591" s="435" t="s">
        <v>68</v>
      </c>
      <c r="J591" s="436"/>
      <c r="K591" s="58">
        <f>K589-K590</f>
        <v>15000</v>
      </c>
      <c r="L591" s="59"/>
      <c r="M591" s="31"/>
      <c r="N591" s="74"/>
      <c r="O591" s="75" t="s">
        <v>61</v>
      </c>
      <c r="P591" s="75"/>
      <c r="Q591" s="75"/>
      <c r="R591" s="75">
        <v>0</v>
      </c>
      <c r="S591" s="79"/>
      <c r="T591" s="75" t="s">
        <v>61</v>
      </c>
      <c r="U591" s="123" t="str">
        <f>IF($J$1="August","",Y590)</f>
        <v/>
      </c>
      <c r="V591" s="77"/>
      <c r="W591" s="123" t="str">
        <f t="shared" si="125"/>
        <v/>
      </c>
      <c r="X591" s="77"/>
      <c r="Y591" s="123" t="str">
        <f t="shared" si="126"/>
        <v/>
      </c>
      <c r="Z591" s="80"/>
      <c r="AA591" s="31"/>
    </row>
    <row r="592" spans="1:27" s="29" customFormat="1" ht="21" customHeight="1" x14ac:dyDescent="0.2">
      <c r="A592" s="3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47"/>
      <c r="M592" s="31"/>
      <c r="N592" s="74"/>
      <c r="O592" s="75" t="s">
        <v>57</v>
      </c>
      <c r="P592" s="75"/>
      <c r="Q592" s="75"/>
      <c r="R592" s="75">
        <v>0</v>
      </c>
      <c r="S592" s="79"/>
      <c r="T592" s="75" t="s">
        <v>57</v>
      </c>
      <c r="U592" s="123" t="str">
        <f>IF($J$1="September","",Y591)</f>
        <v/>
      </c>
      <c r="V592" s="77"/>
      <c r="W592" s="123" t="str">
        <f t="shared" si="125"/>
        <v/>
      </c>
      <c r="X592" s="77"/>
      <c r="Y592" s="123" t="str">
        <f t="shared" si="126"/>
        <v/>
      </c>
      <c r="Z592" s="80"/>
      <c r="AA592" s="31"/>
    </row>
    <row r="593" spans="1:27" s="29" customFormat="1" ht="21" customHeight="1" x14ac:dyDescent="0.2">
      <c r="A593" s="30"/>
      <c r="B593" s="446" t="s">
        <v>101</v>
      </c>
      <c r="C593" s="446"/>
      <c r="D593" s="446"/>
      <c r="E593" s="446"/>
      <c r="F593" s="446"/>
      <c r="G593" s="446"/>
      <c r="H593" s="446"/>
      <c r="I593" s="446"/>
      <c r="J593" s="446"/>
      <c r="K593" s="446"/>
      <c r="L593" s="47"/>
      <c r="M593" s="31"/>
      <c r="N593" s="74"/>
      <c r="O593" s="75" t="s">
        <v>62</v>
      </c>
      <c r="P593" s="75"/>
      <c r="Q593" s="75"/>
      <c r="R593" s="75" t="str">
        <f t="shared" si="127"/>
        <v/>
      </c>
      <c r="S593" s="79"/>
      <c r="T593" s="75" t="s">
        <v>62</v>
      </c>
      <c r="U593" s="123" t="str">
        <f>IF($J$1="October","",Y592)</f>
        <v/>
      </c>
      <c r="V593" s="77"/>
      <c r="W593" s="123" t="str">
        <f t="shared" si="125"/>
        <v/>
      </c>
      <c r="X593" s="77"/>
      <c r="Y593" s="123" t="str">
        <f t="shared" si="126"/>
        <v/>
      </c>
      <c r="Z593" s="80"/>
      <c r="AA593" s="31"/>
    </row>
    <row r="594" spans="1:27" s="29" customFormat="1" ht="21" customHeight="1" x14ac:dyDescent="0.2">
      <c r="A594" s="30"/>
      <c r="B594" s="446"/>
      <c r="C594" s="446"/>
      <c r="D594" s="446"/>
      <c r="E594" s="446"/>
      <c r="F594" s="446"/>
      <c r="G594" s="446"/>
      <c r="H594" s="446"/>
      <c r="I594" s="446"/>
      <c r="J594" s="446"/>
      <c r="K594" s="446"/>
      <c r="L594" s="47"/>
      <c r="M594" s="31"/>
      <c r="N594" s="74"/>
      <c r="O594" s="75" t="s">
        <v>63</v>
      </c>
      <c r="P594" s="75"/>
      <c r="Q594" s="75"/>
      <c r="R594" s="75" t="str">
        <f t="shared" si="127"/>
        <v/>
      </c>
      <c r="S594" s="79"/>
      <c r="T594" s="75" t="s">
        <v>63</v>
      </c>
      <c r="U594" s="123" t="str">
        <f>IF($J$1="November","",Y593)</f>
        <v/>
      </c>
      <c r="V594" s="77"/>
      <c r="W594" s="123" t="str">
        <f t="shared" si="125"/>
        <v/>
      </c>
      <c r="X594" s="77"/>
      <c r="Y594" s="123" t="str">
        <f t="shared" si="126"/>
        <v/>
      </c>
      <c r="Z594" s="80"/>
      <c r="AA594" s="31"/>
    </row>
    <row r="595" spans="1:27" s="29" customFormat="1" ht="21" customHeight="1" thickBot="1" x14ac:dyDescent="0.25">
      <c r="A595" s="60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2"/>
      <c r="N595" s="81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3"/>
    </row>
    <row r="596" spans="1:27" s="31" customFormat="1" ht="21" hidden="1" customHeight="1" thickBot="1" x14ac:dyDescent="0.25"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7" s="29" customFormat="1" ht="21.4" hidden="1" customHeight="1" x14ac:dyDescent="0.2">
      <c r="A597" s="447" t="s">
        <v>45</v>
      </c>
      <c r="B597" s="448"/>
      <c r="C597" s="448"/>
      <c r="D597" s="448"/>
      <c r="E597" s="448"/>
      <c r="F597" s="448"/>
      <c r="G597" s="448"/>
      <c r="H597" s="448"/>
      <c r="I597" s="448"/>
      <c r="J597" s="448"/>
      <c r="K597" s="448"/>
      <c r="L597" s="449"/>
      <c r="M597" s="28"/>
      <c r="N597" s="67"/>
      <c r="O597" s="440" t="s">
        <v>47</v>
      </c>
      <c r="P597" s="441"/>
      <c r="Q597" s="441"/>
      <c r="R597" s="442"/>
      <c r="S597" s="68"/>
      <c r="T597" s="440" t="s">
        <v>48</v>
      </c>
      <c r="U597" s="441"/>
      <c r="V597" s="441"/>
      <c r="W597" s="441"/>
      <c r="X597" s="441"/>
      <c r="Y597" s="442"/>
      <c r="Z597" s="66"/>
    </row>
    <row r="598" spans="1:27" s="29" customFormat="1" ht="21.4" hidden="1" customHeight="1" x14ac:dyDescent="0.2">
      <c r="A598" s="30"/>
      <c r="B598" s="31"/>
      <c r="C598" s="443" t="s">
        <v>99</v>
      </c>
      <c r="D598" s="443"/>
      <c r="E598" s="443"/>
      <c r="F598" s="443"/>
      <c r="G598" s="32" t="str">
        <f>$J$1</f>
        <v>March</v>
      </c>
      <c r="H598" s="431">
        <f>$K$1</f>
        <v>2021</v>
      </c>
      <c r="I598" s="431"/>
      <c r="J598" s="31"/>
      <c r="K598" s="33"/>
      <c r="L598" s="34"/>
      <c r="M598" s="33"/>
      <c r="N598" s="70"/>
      <c r="O598" s="71" t="s">
        <v>58</v>
      </c>
      <c r="P598" s="71" t="s">
        <v>7</v>
      </c>
      <c r="Q598" s="71" t="s">
        <v>6</v>
      </c>
      <c r="R598" s="71" t="s">
        <v>59</v>
      </c>
      <c r="S598" s="72"/>
      <c r="T598" s="71" t="s">
        <v>58</v>
      </c>
      <c r="U598" s="71" t="s">
        <v>60</v>
      </c>
      <c r="V598" s="71" t="s">
        <v>23</v>
      </c>
      <c r="W598" s="71" t="s">
        <v>22</v>
      </c>
      <c r="X598" s="71" t="s">
        <v>24</v>
      </c>
      <c r="Y598" s="71" t="s">
        <v>64</v>
      </c>
      <c r="Z598" s="66"/>
    </row>
    <row r="599" spans="1:27" s="29" customFormat="1" ht="21.4" hidden="1" customHeight="1" x14ac:dyDescent="0.2">
      <c r="A599" s="30"/>
      <c r="B599" s="31"/>
      <c r="C599" s="31"/>
      <c r="D599" s="36"/>
      <c r="E599" s="36"/>
      <c r="F599" s="36"/>
      <c r="G599" s="36"/>
      <c r="H599" s="36"/>
      <c r="I599" s="31"/>
      <c r="J599" s="37" t="s">
        <v>1</v>
      </c>
      <c r="K599" s="38">
        <v>13000</v>
      </c>
      <c r="L599" s="39"/>
      <c r="M599" s="31"/>
      <c r="N599" s="74"/>
      <c r="O599" s="75" t="s">
        <v>50</v>
      </c>
      <c r="P599" s="75"/>
      <c r="Q599" s="75">
        <v>0</v>
      </c>
      <c r="R599" s="75">
        <v>0</v>
      </c>
      <c r="S599" s="76"/>
      <c r="T599" s="75" t="s">
        <v>50</v>
      </c>
      <c r="U599" s="77"/>
      <c r="V599" s="77"/>
      <c r="W599" s="77">
        <f>V599+U599</f>
        <v>0</v>
      </c>
      <c r="X599" s="77"/>
      <c r="Y599" s="77">
        <f>W599-X599</f>
        <v>0</v>
      </c>
      <c r="Z599" s="66"/>
    </row>
    <row r="600" spans="1:27" s="29" customFormat="1" ht="21.4" hidden="1" customHeight="1" x14ac:dyDescent="0.2">
      <c r="A600" s="30"/>
      <c r="B600" s="31" t="s">
        <v>0</v>
      </c>
      <c r="C600" s="41" t="s">
        <v>207</v>
      </c>
      <c r="D600" s="31"/>
      <c r="E600" s="31"/>
      <c r="F600" s="31"/>
      <c r="G600" s="31"/>
      <c r="H600" s="42"/>
      <c r="I600" s="36"/>
      <c r="J600" s="31"/>
      <c r="K600" s="31"/>
      <c r="L600" s="43"/>
      <c r="M600" s="28"/>
      <c r="N600" s="78"/>
      <c r="O600" s="75" t="s">
        <v>76</v>
      </c>
      <c r="P600" s="75"/>
      <c r="Q600" s="75">
        <v>0</v>
      </c>
      <c r="R600" s="75">
        <v>0</v>
      </c>
      <c r="S600" s="79"/>
      <c r="T600" s="75" t="s">
        <v>76</v>
      </c>
      <c r="U600" s="123">
        <f>IF($J$1="April",Y599,Y599)</f>
        <v>0</v>
      </c>
      <c r="V600" s="77"/>
      <c r="W600" s="77">
        <f>V600+U600</f>
        <v>0</v>
      </c>
      <c r="X600" s="77"/>
      <c r="Y600" s="123">
        <f>IF(W600="","",W600-X600)</f>
        <v>0</v>
      </c>
      <c r="Z600" s="66"/>
    </row>
    <row r="601" spans="1:27" s="29" customFormat="1" ht="21.4" hidden="1" customHeight="1" x14ac:dyDescent="0.2">
      <c r="A601" s="30"/>
      <c r="B601" s="45" t="s">
        <v>46</v>
      </c>
      <c r="C601" s="63"/>
      <c r="D601" s="31"/>
      <c r="E601" s="31"/>
      <c r="F601" s="432" t="s">
        <v>48</v>
      </c>
      <c r="G601" s="432"/>
      <c r="H601" s="31"/>
      <c r="I601" s="432" t="s">
        <v>49</v>
      </c>
      <c r="J601" s="432"/>
      <c r="K601" s="432"/>
      <c r="L601" s="47"/>
      <c r="M601" s="31"/>
      <c r="N601" s="74"/>
      <c r="O601" s="75" t="s">
        <v>51</v>
      </c>
      <c r="P601" s="75"/>
      <c r="Q601" s="75"/>
      <c r="R601" s="75" t="str">
        <f>IF(Q601="","",R600-Q601)</f>
        <v/>
      </c>
      <c r="S601" s="79"/>
      <c r="T601" s="75" t="s">
        <v>51</v>
      </c>
      <c r="U601" s="123">
        <f>IF($J$1="April",Y600,Y600)</f>
        <v>0</v>
      </c>
      <c r="V601" s="77"/>
      <c r="W601" s="77">
        <f>V601+U601</f>
        <v>0</v>
      </c>
      <c r="X601" s="77"/>
      <c r="Y601" s="123">
        <f t="shared" ref="Y601:Y610" si="128">IF(W601="","",W601-X601)</f>
        <v>0</v>
      </c>
      <c r="Z601" s="66"/>
    </row>
    <row r="602" spans="1:27" s="29" customFormat="1" ht="21.4" hidden="1" customHeight="1" x14ac:dyDescent="0.2">
      <c r="A602" s="30"/>
      <c r="B602" s="31"/>
      <c r="C602" s="31"/>
      <c r="D602" s="31"/>
      <c r="E602" s="31"/>
      <c r="F602" s="31"/>
      <c r="G602" s="31"/>
      <c r="H602" s="48"/>
      <c r="L602" s="35"/>
      <c r="M602" s="31"/>
      <c r="N602" s="74"/>
      <c r="O602" s="75" t="s">
        <v>52</v>
      </c>
      <c r="P602" s="75"/>
      <c r="Q602" s="75"/>
      <c r="R602" s="75">
        <v>0</v>
      </c>
      <c r="S602" s="79"/>
      <c r="T602" s="75" t="s">
        <v>52</v>
      </c>
      <c r="U602" s="123">
        <f>IF($J$1="April",Y601,Y601)</f>
        <v>0</v>
      </c>
      <c r="V602" s="77"/>
      <c r="W602" s="77">
        <f>V602+U602</f>
        <v>0</v>
      </c>
      <c r="X602" s="77"/>
      <c r="Y602" s="123">
        <f t="shared" si="128"/>
        <v>0</v>
      </c>
      <c r="Z602" s="66"/>
    </row>
    <row r="603" spans="1:27" s="29" customFormat="1" ht="21.4" hidden="1" customHeight="1" x14ac:dyDescent="0.2">
      <c r="A603" s="30"/>
      <c r="B603" s="433" t="s">
        <v>47</v>
      </c>
      <c r="C603" s="434"/>
      <c r="D603" s="31"/>
      <c r="E603" s="31"/>
      <c r="F603" s="49" t="s">
        <v>69</v>
      </c>
      <c r="G603" s="44">
        <f>IF($J$1="January",U599,IF($J$1="February",U600,IF($J$1="March",U601,IF($J$1="April",U602,IF($J$1="May",U603,IF($J$1="June",U604,IF($J$1="July",U605,IF($J$1="August",U606,IF($J$1="August",U606,IF($J$1="September",U607,IF($J$1="October",U608,IF($J$1="November",U609,IF($J$1="December",U610)))))))))))))</f>
        <v>0</v>
      </c>
      <c r="H603" s="48"/>
      <c r="I603" s="50">
        <f>IF(C607&gt;0,$K$2,C605)</f>
        <v>31</v>
      </c>
      <c r="J603" s="51" t="s">
        <v>66</v>
      </c>
      <c r="K603" s="52">
        <f>K599/$K$2*I603</f>
        <v>13000</v>
      </c>
      <c r="L603" s="53"/>
      <c r="M603" s="31"/>
      <c r="N603" s="74"/>
      <c r="O603" s="75" t="s">
        <v>53</v>
      </c>
      <c r="P603" s="75"/>
      <c r="Q603" s="75"/>
      <c r="R603" s="75">
        <v>0</v>
      </c>
      <c r="S603" s="79"/>
      <c r="T603" s="75" t="s">
        <v>53</v>
      </c>
      <c r="U603" s="123">
        <f>IF($J$1="May",Y602,Y602)</f>
        <v>0</v>
      </c>
      <c r="V603" s="77"/>
      <c r="W603" s="123">
        <f>V603</f>
        <v>0</v>
      </c>
      <c r="X603" s="77"/>
      <c r="Y603" s="123">
        <f t="shared" si="128"/>
        <v>0</v>
      </c>
      <c r="Z603" s="66"/>
    </row>
    <row r="604" spans="1:27" s="29" customFormat="1" ht="21.4" hidden="1" customHeight="1" x14ac:dyDescent="0.2">
      <c r="A604" s="30"/>
      <c r="B604" s="40"/>
      <c r="C604" s="40"/>
      <c r="D604" s="31"/>
      <c r="E604" s="31"/>
      <c r="F604" s="49" t="s">
        <v>23</v>
      </c>
      <c r="G604" s="44">
        <f>IF($J$1="January",V599,IF($J$1="February",V600,IF($J$1="March",V601,IF($J$1="April",V602,IF($J$1="May",V603,IF($J$1="June",V604,IF($J$1="July",V605,IF($J$1="August",V606,IF($J$1="August",V606,IF($J$1="September",V607,IF($J$1="October",V608,IF($J$1="November",V609,IF($J$1="December",V610)))))))))))))</f>
        <v>0</v>
      </c>
      <c r="H604" s="48"/>
      <c r="I604" s="93"/>
      <c r="J604" s="51" t="s">
        <v>67</v>
      </c>
      <c r="K604" s="54">
        <f>K599/$K$2/7*I604</f>
        <v>0</v>
      </c>
      <c r="L604" s="55"/>
      <c r="M604" s="31"/>
      <c r="N604" s="74"/>
      <c r="O604" s="75" t="s">
        <v>54</v>
      </c>
      <c r="P604" s="75"/>
      <c r="Q604" s="75"/>
      <c r="R604" s="75">
        <v>0</v>
      </c>
      <c r="S604" s="79"/>
      <c r="T604" s="75" t="s">
        <v>54</v>
      </c>
      <c r="U604" s="123" t="str">
        <f>IF($J$1="June",Y603,"")</f>
        <v/>
      </c>
      <c r="V604" s="77"/>
      <c r="W604" s="123" t="str">
        <f t="shared" ref="W604:W610" si="129">IF(U604="","",U604+V604)</f>
        <v/>
      </c>
      <c r="X604" s="77"/>
      <c r="Y604" s="123" t="str">
        <f t="shared" si="128"/>
        <v/>
      </c>
      <c r="Z604" s="66"/>
    </row>
    <row r="605" spans="1:27" s="29" customFormat="1" ht="21.4" hidden="1" customHeight="1" x14ac:dyDescent="0.2">
      <c r="A605" s="30"/>
      <c r="B605" s="49" t="s">
        <v>7</v>
      </c>
      <c r="C605" s="40">
        <f>IF($J$1="January",P599,IF($J$1="February",P600,IF($J$1="March",P601,IF($J$1="April",P602,IF($J$1="May",P603,IF($J$1="June",P604,IF($J$1="July",P605,IF($J$1="August",P606,IF($J$1="August",P606,IF($J$1="September",P607,IF($J$1="October",P608,IF($J$1="November",P609,IF($J$1="December",P610)))))))))))))</f>
        <v>0</v>
      </c>
      <c r="D605" s="31"/>
      <c r="E605" s="31"/>
      <c r="F605" s="49" t="s">
        <v>70</v>
      </c>
      <c r="G605" s="44">
        <f>IF($J$1="January",W599,IF($J$1="February",W600,IF($J$1="March",W601,IF($J$1="April",W602,IF($J$1="May",W603,IF($J$1="June",W604,IF($J$1="July",W605,IF($J$1="August",W606,IF($J$1="August",W606,IF($J$1="September",W607,IF($J$1="October",W608,IF($J$1="November",W609,IF($J$1="December",W610)))))))))))))</f>
        <v>0</v>
      </c>
      <c r="H605" s="48"/>
      <c r="I605" s="444" t="s">
        <v>74</v>
      </c>
      <c r="J605" s="445"/>
      <c r="K605" s="54">
        <f>K603+K604</f>
        <v>13000</v>
      </c>
      <c r="L605" s="55"/>
      <c r="M605" s="31"/>
      <c r="N605" s="74"/>
      <c r="O605" s="75" t="s">
        <v>55</v>
      </c>
      <c r="P605" s="75"/>
      <c r="Q605" s="75"/>
      <c r="R605" s="75">
        <v>0</v>
      </c>
      <c r="S605" s="79"/>
      <c r="T605" s="75" t="s">
        <v>55</v>
      </c>
      <c r="U605" s="123" t="str">
        <f>Y604</f>
        <v/>
      </c>
      <c r="V605" s="77"/>
      <c r="W605" s="123">
        <f>V605</f>
        <v>0</v>
      </c>
      <c r="X605" s="77"/>
      <c r="Y605" s="123">
        <f t="shared" si="128"/>
        <v>0</v>
      </c>
      <c r="Z605" s="66"/>
    </row>
    <row r="606" spans="1:27" s="29" customFormat="1" ht="21.4" hidden="1" customHeight="1" x14ac:dyDescent="0.2">
      <c r="A606" s="30"/>
      <c r="B606" s="49" t="s">
        <v>6</v>
      </c>
      <c r="C606" s="40">
        <f>IF($J$1="January",Q599,IF($J$1="February",Q600,IF($J$1="March",Q601,IF($J$1="April",Q602,IF($J$1="May",Q603,IF($J$1="June",Q604,IF($J$1="July",Q605,IF($J$1="August",Q606,IF($J$1="August",Q606,IF($J$1="September",Q607,IF($J$1="October",Q608,IF($J$1="November",Q609,IF($J$1="December",Q610)))))))))))))</f>
        <v>0</v>
      </c>
      <c r="D606" s="31"/>
      <c r="E606" s="31"/>
      <c r="F606" s="49" t="s">
        <v>24</v>
      </c>
      <c r="G606" s="44">
        <f>IF($J$1="January",X599,IF($J$1="February",X600,IF($J$1="March",X601,IF($J$1="April",X602,IF($J$1="May",X603,IF($J$1="June",X604,IF($J$1="July",X605,IF($J$1="August",X606,IF($J$1="August",X606,IF($J$1="September",X607,IF($J$1="October",X608,IF($J$1="November",X609,IF($J$1="December",X610)))))))))))))</f>
        <v>0</v>
      </c>
      <c r="H606" s="48"/>
      <c r="I606" s="444" t="s">
        <v>75</v>
      </c>
      <c r="J606" s="445"/>
      <c r="K606" s="44">
        <f>G606</f>
        <v>0</v>
      </c>
      <c r="L606" s="56"/>
      <c r="M606" s="31"/>
      <c r="N606" s="74"/>
      <c r="O606" s="75" t="s">
        <v>56</v>
      </c>
      <c r="P606" s="75"/>
      <c r="Q606" s="75"/>
      <c r="R606" s="75">
        <v>0</v>
      </c>
      <c r="S606" s="79"/>
      <c r="T606" s="75" t="s">
        <v>56</v>
      </c>
      <c r="U606" s="123">
        <f>Y605</f>
        <v>0</v>
      </c>
      <c r="V606" s="77"/>
      <c r="W606" s="123">
        <f t="shared" si="129"/>
        <v>0</v>
      </c>
      <c r="X606" s="77"/>
      <c r="Y606" s="123">
        <f t="shared" si="128"/>
        <v>0</v>
      </c>
      <c r="Z606" s="66"/>
    </row>
    <row r="607" spans="1:27" s="29" customFormat="1" ht="21.4" hidden="1" customHeight="1" x14ac:dyDescent="0.2">
      <c r="A607" s="30"/>
      <c r="B607" s="57" t="s">
        <v>73</v>
      </c>
      <c r="C607" s="40" t="str">
        <f>IF($J$1="January",R599,IF($J$1="February",R600,IF($J$1="March",R601,IF($J$1="April",R602,IF($J$1="May",R603,IF($J$1="June",R604,IF($J$1="July",R605,IF($J$1="August",R606,IF($J$1="August",R606,IF($J$1="September",R607,IF($J$1="October",R608,IF($J$1="November",R609,IF($J$1="December",R610)))))))))))))</f>
        <v/>
      </c>
      <c r="D607" s="31"/>
      <c r="E607" s="31"/>
      <c r="F607" s="49" t="s">
        <v>72</v>
      </c>
      <c r="G607" s="44">
        <f>IF($J$1="January",Y599,IF($J$1="February",Y600,IF($J$1="March",Y601,IF($J$1="April",Y602,IF($J$1="May",Y603,IF($J$1="June",Y604,IF($J$1="July",Y605,IF($J$1="August",Y606,IF($J$1="August",Y606,IF($J$1="September",Y607,IF($J$1="October",Y608,IF($J$1="November",Y609,IF($J$1="December",Y610)))))))))))))</f>
        <v>0</v>
      </c>
      <c r="H607" s="31"/>
      <c r="I607" s="435" t="s">
        <v>68</v>
      </c>
      <c r="J607" s="436"/>
      <c r="K607" s="58"/>
      <c r="L607" s="59"/>
      <c r="M607" s="31"/>
      <c r="N607" s="74"/>
      <c r="O607" s="75" t="s">
        <v>61</v>
      </c>
      <c r="P607" s="75">
        <v>15</v>
      </c>
      <c r="Q607" s="75">
        <v>0</v>
      </c>
      <c r="R607" s="75">
        <v>0</v>
      </c>
      <c r="S607" s="79"/>
      <c r="T607" s="75" t="s">
        <v>61</v>
      </c>
      <c r="U607" s="123">
        <f>Y606</f>
        <v>0</v>
      </c>
      <c r="V607" s="77"/>
      <c r="W607" s="123">
        <f t="shared" si="129"/>
        <v>0</v>
      </c>
      <c r="X607" s="77"/>
      <c r="Y607" s="123">
        <f t="shared" si="128"/>
        <v>0</v>
      </c>
      <c r="Z607" s="66"/>
    </row>
    <row r="608" spans="1:27" s="29" customFormat="1" ht="21.4" hidden="1" customHeight="1" x14ac:dyDescent="0.2">
      <c r="A608" s="3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47"/>
      <c r="M608" s="31"/>
      <c r="N608" s="74"/>
      <c r="O608" s="75" t="s">
        <v>57</v>
      </c>
      <c r="P608" s="75"/>
      <c r="Q608" s="75"/>
      <c r="R608" s="75">
        <v>0</v>
      </c>
      <c r="S608" s="79"/>
      <c r="T608" s="75" t="s">
        <v>57</v>
      </c>
      <c r="U608" s="123">
        <f>Y607</f>
        <v>0</v>
      </c>
      <c r="V608" s="77"/>
      <c r="W608" s="123">
        <f t="shared" si="129"/>
        <v>0</v>
      </c>
      <c r="X608" s="77"/>
      <c r="Y608" s="123">
        <f t="shared" si="128"/>
        <v>0</v>
      </c>
      <c r="Z608" s="66"/>
    </row>
    <row r="609" spans="1:26" s="29" customFormat="1" ht="21.4" hidden="1" customHeight="1" x14ac:dyDescent="0.2">
      <c r="A609" s="30"/>
      <c r="B609" s="446" t="s">
        <v>101</v>
      </c>
      <c r="C609" s="446"/>
      <c r="D609" s="446"/>
      <c r="E609" s="446"/>
      <c r="F609" s="446"/>
      <c r="G609" s="446"/>
      <c r="H609" s="446"/>
      <c r="I609" s="446"/>
      <c r="J609" s="446"/>
      <c r="K609" s="446"/>
      <c r="L609" s="47"/>
      <c r="M609" s="31"/>
      <c r="N609" s="74"/>
      <c r="O609" s="75" t="s">
        <v>62</v>
      </c>
      <c r="P609" s="75"/>
      <c r="Q609" s="75"/>
      <c r="R609" s="75">
        <v>0</v>
      </c>
      <c r="S609" s="79"/>
      <c r="T609" s="75" t="s">
        <v>62</v>
      </c>
      <c r="U609" s="123"/>
      <c r="V609" s="77"/>
      <c r="W609" s="123" t="str">
        <f t="shared" si="129"/>
        <v/>
      </c>
      <c r="X609" s="77"/>
      <c r="Y609" s="123" t="str">
        <f t="shared" si="128"/>
        <v/>
      </c>
      <c r="Z609" s="66"/>
    </row>
    <row r="610" spans="1:26" s="29" customFormat="1" ht="21.4" hidden="1" customHeight="1" x14ac:dyDescent="0.2">
      <c r="A610" s="30"/>
      <c r="B610" s="446"/>
      <c r="C610" s="446"/>
      <c r="D610" s="446"/>
      <c r="E610" s="446"/>
      <c r="F610" s="446"/>
      <c r="G610" s="446"/>
      <c r="H610" s="446"/>
      <c r="I610" s="446"/>
      <c r="J610" s="446"/>
      <c r="K610" s="446"/>
      <c r="L610" s="47"/>
      <c r="M610" s="31"/>
      <c r="N610" s="74"/>
      <c r="O610" s="75" t="s">
        <v>63</v>
      </c>
      <c r="P610" s="75"/>
      <c r="Q610" s="75"/>
      <c r="R610" s="75" t="str">
        <f>IF(Q610="","",R609-Q610)</f>
        <v/>
      </c>
      <c r="S610" s="79"/>
      <c r="T610" s="75" t="s">
        <v>63</v>
      </c>
      <c r="U610" s="123"/>
      <c r="V610" s="77"/>
      <c r="W610" s="123" t="str">
        <f t="shared" si="129"/>
        <v/>
      </c>
      <c r="X610" s="77"/>
      <c r="Y610" s="123" t="str">
        <f t="shared" si="128"/>
        <v/>
      </c>
      <c r="Z610" s="66"/>
    </row>
    <row r="611" spans="1:26" s="29" customFormat="1" ht="21.4" hidden="1" customHeight="1" thickBot="1" x14ac:dyDescent="0.25">
      <c r="A611" s="60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2"/>
      <c r="N611" s="81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66"/>
    </row>
    <row r="612" spans="1:26" s="29" customFormat="1" ht="21" hidden="1" customHeight="1" x14ac:dyDescent="0.2">
      <c r="A612" s="447" t="s">
        <v>45</v>
      </c>
      <c r="B612" s="448"/>
      <c r="C612" s="448"/>
      <c r="D612" s="448"/>
      <c r="E612" s="448"/>
      <c r="F612" s="448"/>
      <c r="G612" s="448"/>
      <c r="H612" s="448"/>
      <c r="I612" s="448"/>
      <c r="J612" s="448"/>
      <c r="K612" s="448"/>
      <c r="L612" s="449"/>
      <c r="M612" s="85"/>
      <c r="N612" s="67"/>
      <c r="O612" s="440" t="s">
        <v>47</v>
      </c>
      <c r="P612" s="441"/>
      <c r="Q612" s="441"/>
      <c r="R612" s="442"/>
      <c r="S612" s="68"/>
      <c r="T612" s="440" t="s">
        <v>48</v>
      </c>
      <c r="U612" s="441"/>
      <c r="V612" s="441"/>
      <c r="W612" s="441"/>
      <c r="X612" s="441"/>
      <c r="Y612" s="442"/>
      <c r="Z612" s="66"/>
    </row>
    <row r="613" spans="1:26" s="29" customFormat="1" ht="21" hidden="1" customHeight="1" x14ac:dyDescent="0.2">
      <c r="A613" s="30"/>
      <c r="B613" s="31"/>
      <c r="C613" s="443" t="s">
        <v>99</v>
      </c>
      <c r="D613" s="443"/>
      <c r="E613" s="443"/>
      <c r="F613" s="443"/>
      <c r="G613" s="32" t="str">
        <f>$J$1</f>
        <v>March</v>
      </c>
      <c r="H613" s="431">
        <f>$K$1</f>
        <v>2021</v>
      </c>
      <c r="I613" s="431"/>
      <c r="J613" s="31"/>
      <c r="K613" s="33"/>
      <c r="L613" s="34"/>
      <c r="M613" s="33"/>
      <c r="N613" s="70"/>
      <c r="O613" s="71" t="s">
        <v>58</v>
      </c>
      <c r="P613" s="71" t="s">
        <v>7</v>
      </c>
      <c r="Q613" s="71" t="s">
        <v>6</v>
      </c>
      <c r="R613" s="71" t="s">
        <v>59</v>
      </c>
      <c r="S613" s="72"/>
      <c r="T613" s="71" t="s">
        <v>58</v>
      </c>
      <c r="U613" s="71" t="s">
        <v>60</v>
      </c>
      <c r="V613" s="71" t="s">
        <v>23</v>
      </c>
      <c r="W613" s="71" t="s">
        <v>22</v>
      </c>
      <c r="X613" s="71" t="s">
        <v>24</v>
      </c>
      <c r="Y613" s="71" t="s">
        <v>64</v>
      </c>
      <c r="Z613" s="66"/>
    </row>
    <row r="614" spans="1:26" s="29" customFormat="1" ht="21" hidden="1" customHeight="1" x14ac:dyDescent="0.2">
      <c r="A614" s="30"/>
      <c r="B614" s="31"/>
      <c r="C614" s="31"/>
      <c r="D614" s="36"/>
      <c r="E614" s="36"/>
      <c r="F614" s="36"/>
      <c r="G614" s="36"/>
      <c r="H614" s="36"/>
      <c r="I614" s="31"/>
      <c r="J614" s="37" t="s">
        <v>1</v>
      </c>
      <c r="K614" s="38"/>
      <c r="L614" s="39"/>
      <c r="M614" s="31"/>
      <c r="N614" s="74"/>
      <c r="O614" s="75" t="s">
        <v>50</v>
      </c>
      <c r="P614" s="75"/>
      <c r="Q614" s="75"/>
      <c r="R614" s="75">
        <v>0</v>
      </c>
      <c r="S614" s="76"/>
      <c r="T614" s="75" t="s">
        <v>50</v>
      </c>
      <c r="U614" s="77"/>
      <c r="V614" s="77"/>
      <c r="W614" s="77">
        <f>V614+U614</f>
        <v>0</v>
      </c>
      <c r="X614" s="77"/>
      <c r="Y614" s="77">
        <f>W614-X614</f>
        <v>0</v>
      </c>
      <c r="Z614" s="66"/>
    </row>
    <row r="615" spans="1:26" s="29" customFormat="1" ht="21" hidden="1" customHeight="1" x14ac:dyDescent="0.2">
      <c r="A615" s="30"/>
      <c r="B615" s="31" t="s">
        <v>0</v>
      </c>
      <c r="C615" s="84"/>
      <c r="D615" s="31"/>
      <c r="E615" s="31"/>
      <c r="F615" s="31"/>
      <c r="G615" s="31"/>
      <c r="H615" s="42"/>
      <c r="I615" s="36"/>
      <c r="J615" s="31"/>
      <c r="K615" s="31"/>
      <c r="L615" s="43"/>
      <c r="M615" s="85"/>
      <c r="N615" s="78"/>
      <c r="O615" s="75" t="s">
        <v>76</v>
      </c>
      <c r="P615" s="75"/>
      <c r="Q615" s="75"/>
      <c r="R615" s="75" t="str">
        <f>IF(Q615="","",R614-Q615)</f>
        <v/>
      </c>
      <c r="S615" s="79"/>
      <c r="T615" s="75" t="s">
        <v>76</v>
      </c>
      <c r="U615" s="123">
        <f>IF($J$1="January","",Y614)</f>
        <v>0</v>
      </c>
      <c r="V615" s="77"/>
      <c r="W615" s="123">
        <f>IF(U615="","",U615+V615)</f>
        <v>0</v>
      </c>
      <c r="X615" s="77"/>
      <c r="Y615" s="123">
        <f>IF(W615="","",W615-X615)</f>
        <v>0</v>
      </c>
      <c r="Z615" s="66"/>
    </row>
    <row r="616" spans="1:26" s="29" customFormat="1" ht="21" hidden="1" customHeight="1" x14ac:dyDescent="0.2">
      <c r="A616" s="30"/>
      <c r="B616" s="45" t="s">
        <v>46</v>
      </c>
      <c r="C616" s="46"/>
      <c r="D616" s="31"/>
      <c r="E616" s="31"/>
      <c r="F616" s="432" t="s">
        <v>48</v>
      </c>
      <c r="G616" s="432"/>
      <c r="H616" s="31"/>
      <c r="I616" s="432" t="s">
        <v>49</v>
      </c>
      <c r="J616" s="432"/>
      <c r="K616" s="432"/>
      <c r="L616" s="47"/>
      <c r="M616" s="31"/>
      <c r="N616" s="74"/>
      <c r="O616" s="75" t="s">
        <v>51</v>
      </c>
      <c r="P616" s="75"/>
      <c r="Q616" s="75"/>
      <c r="R616" s="75" t="str">
        <f t="shared" ref="R616:R622" si="130">IF(Q616="","",R615-Q616)</f>
        <v/>
      </c>
      <c r="S616" s="79"/>
      <c r="T616" s="75" t="s">
        <v>51</v>
      </c>
      <c r="U616" s="123">
        <f>IF($J$1="February","",Y615)</f>
        <v>0</v>
      </c>
      <c r="V616" s="77"/>
      <c r="W616" s="123">
        <f t="shared" ref="W616:W625" si="131">IF(U616="","",U616+V616)</f>
        <v>0</v>
      </c>
      <c r="X616" s="77"/>
      <c r="Y616" s="123">
        <f t="shared" ref="Y616:Y625" si="132">IF(W616="","",W616-X616)</f>
        <v>0</v>
      </c>
      <c r="Z616" s="66"/>
    </row>
    <row r="617" spans="1:26" s="29" customFormat="1" ht="21" hidden="1" customHeight="1" x14ac:dyDescent="0.2">
      <c r="A617" s="30"/>
      <c r="B617" s="31"/>
      <c r="C617" s="31"/>
      <c r="D617" s="31"/>
      <c r="E617" s="31"/>
      <c r="F617" s="31"/>
      <c r="G617" s="31"/>
      <c r="H617" s="48"/>
      <c r="L617" s="35"/>
      <c r="M617" s="31"/>
      <c r="N617" s="74"/>
      <c r="O617" s="75" t="s">
        <v>52</v>
      </c>
      <c r="P617" s="75"/>
      <c r="Q617" s="75"/>
      <c r="R617" s="75">
        <v>0</v>
      </c>
      <c r="S617" s="79"/>
      <c r="T617" s="75" t="s">
        <v>52</v>
      </c>
      <c r="U617" s="123" t="str">
        <f>IF($J$1="March","",Y616)</f>
        <v/>
      </c>
      <c r="V617" s="77"/>
      <c r="W617" s="123" t="str">
        <f t="shared" si="131"/>
        <v/>
      </c>
      <c r="X617" s="77"/>
      <c r="Y617" s="123" t="str">
        <f t="shared" si="132"/>
        <v/>
      </c>
      <c r="Z617" s="66"/>
    </row>
    <row r="618" spans="1:26" s="29" customFormat="1" ht="21" hidden="1" customHeight="1" x14ac:dyDescent="0.2">
      <c r="A618" s="30"/>
      <c r="B618" s="433" t="s">
        <v>47</v>
      </c>
      <c r="C618" s="434"/>
      <c r="D618" s="31"/>
      <c r="E618" s="31"/>
      <c r="F618" s="49" t="s">
        <v>69</v>
      </c>
      <c r="G618" s="44">
        <f>IF($J$1="January",U614,IF($J$1="February",U615,IF($J$1="March",U616,IF($J$1="April",U617,IF($J$1="May",U618,IF($J$1="June",U619,IF($J$1="July",U620,IF($J$1="August",U621,IF($J$1="August",U621,IF($J$1="September",U622,IF($J$1="October",U623,IF($J$1="November",U624,IF($J$1="December",U625)))))))))))))</f>
        <v>0</v>
      </c>
      <c r="H618" s="48"/>
      <c r="I618" s="50">
        <f>IF(C622&gt;0,$K$2,C620)</f>
        <v>31</v>
      </c>
      <c r="J618" s="51" t="s">
        <v>66</v>
      </c>
      <c r="K618" s="52">
        <f>K614/$K$2*I618</f>
        <v>0</v>
      </c>
      <c r="L618" s="53"/>
      <c r="M618" s="31"/>
      <c r="N618" s="74"/>
      <c r="O618" s="75" t="s">
        <v>53</v>
      </c>
      <c r="P618" s="75"/>
      <c r="Q618" s="75"/>
      <c r="R618" s="75">
        <v>0</v>
      </c>
      <c r="S618" s="79"/>
      <c r="T618" s="75" t="s">
        <v>53</v>
      </c>
      <c r="U618" s="123" t="str">
        <f>IF($J$1="April","",Y617)</f>
        <v/>
      </c>
      <c r="V618" s="77"/>
      <c r="W618" s="123" t="str">
        <f t="shared" si="131"/>
        <v/>
      </c>
      <c r="X618" s="77"/>
      <c r="Y618" s="123" t="str">
        <f t="shared" si="132"/>
        <v/>
      </c>
      <c r="Z618" s="66"/>
    </row>
    <row r="619" spans="1:26" s="29" customFormat="1" ht="21" hidden="1" customHeight="1" x14ac:dyDescent="0.2">
      <c r="A619" s="30"/>
      <c r="B619" s="40"/>
      <c r="C619" s="40"/>
      <c r="D619" s="31"/>
      <c r="E619" s="31"/>
      <c r="F619" s="49" t="s">
        <v>23</v>
      </c>
      <c r="G619" s="44">
        <f>IF($J$1="January",V614,IF($J$1="February",V615,IF($J$1="March",V616,IF($J$1="April",V617,IF($J$1="May",V618,IF($J$1="June",V619,IF($J$1="July",V620,IF($J$1="August",V621,IF($J$1="August",V621,IF($J$1="September",V622,IF($J$1="October",V623,IF($J$1="November",V624,IF($J$1="December",V625)))))))))))))</f>
        <v>0</v>
      </c>
      <c r="H619" s="48"/>
      <c r="I619" s="93"/>
      <c r="J619" s="51" t="s">
        <v>67</v>
      </c>
      <c r="K619" s="54">
        <f>K614/$K$2/8*I619</f>
        <v>0</v>
      </c>
      <c r="L619" s="55"/>
      <c r="M619" s="31"/>
      <c r="N619" s="74"/>
      <c r="O619" s="75" t="s">
        <v>54</v>
      </c>
      <c r="P619" s="75"/>
      <c r="Q619" s="75"/>
      <c r="R619" s="75">
        <v>0</v>
      </c>
      <c r="S619" s="79"/>
      <c r="T619" s="75" t="s">
        <v>54</v>
      </c>
      <c r="U619" s="123" t="str">
        <f>IF($J$1="May","",Y618)</f>
        <v/>
      </c>
      <c r="V619" s="77"/>
      <c r="W619" s="123" t="str">
        <f t="shared" si="131"/>
        <v/>
      </c>
      <c r="X619" s="77"/>
      <c r="Y619" s="123" t="str">
        <f t="shared" si="132"/>
        <v/>
      </c>
      <c r="Z619" s="66"/>
    </row>
    <row r="620" spans="1:26" s="29" customFormat="1" ht="21" hidden="1" customHeight="1" x14ac:dyDescent="0.2">
      <c r="A620" s="30"/>
      <c r="B620" s="49" t="s">
        <v>7</v>
      </c>
      <c r="C620" s="40">
        <f>IF($J$1="January",P614,IF($J$1="February",P615,IF($J$1="March",P616,IF($J$1="April",P617,IF($J$1="May",P618,IF($J$1="June",P619,IF($J$1="July",P620,IF($J$1="August",P621,IF($J$1="August",P621,IF($J$1="September",P622,IF($J$1="October",P623,IF($J$1="November",P624,IF($J$1="December",P625)))))))))))))</f>
        <v>0</v>
      </c>
      <c r="D620" s="31"/>
      <c r="E620" s="31"/>
      <c r="F620" s="49" t="s">
        <v>70</v>
      </c>
      <c r="G620" s="44">
        <f>IF($J$1="January",W614,IF($J$1="February",W615,IF($J$1="March",W616,IF($J$1="April",W617,IF($J$1="May",W618,IF($J$1="June",W619,IF($J$1="July",W620,IF($J$1="August",W621,IF($J$1="August",W621,IF($J$1="September",W622,IF($J$1="October",W623,IF($J$1="November",W624,IF($J$1="December",W625)))))))))))))</f>
        <v>0</v>
      </c>
      <c r="H620" s="48"/>
      <c r="I620" s="444" t="s">
        <v>74</v>
      </c>
      <c r="J620" s="445"/>
      <c r="K620" s="54">
        <f>K618+K619</f>
        <v>0</v>
      </c>
      <c r="L620" s="55"/>
      <c r="M620" s="31"/>
      <c r="N620" s="74"/>
      <c r="O620" s="75" t="s">
        <v>55</v>
      </c>
      <c r="P620" s="75"/>
      <c r="Q620" s="75"/>
      <c r="R620" s="75">
        <v>0</v>
      </c>
      <c r="S620" s="79"/>
      <c r="T620" s="75" t="s">
        <v>55</v>
      </c>
      <c r="U620" s="123" t="str">
        <f>IF($J$1="June","",Y619)</f>
        <v/>
      </c>
      <c r="V620" s="77"/>
      <c r="W620" s="123" t="str">
        <f t="shared" si="131"/>
        <v/>
      </c>
      <c r="X620" s="77"/>
      <c r="Y620" s="123" t="str">
        <f t="shared" si="132"/>
        <v/>
      </c>
      <c r="Z620" s="66"/>
    </row>
    <row r="621" spans="1:26" s="29" customFormat="1" ht="21" hidden="1" customHeight="1" x14ac:dyDescent="0.2">
      <c r="A621" s="30"/>
      <c r="B621" s="49" t="s">
        <v>6</v>
      </c>
      <c r="C621" s="40">
        <f>IF($J$1="January",Q614,IF($J$1="February",Q615,IF($J$1="March",Q616,IF($J$1="April",Q617,IF($J$1="May",Q618,IF($J$1="June",Q619,IF($J$1="July",Q620,IF($J$1="August",Q621,IF($J$1="August",Q621,IF($J$1="September",Q622,IF($J$1="October",Q623,IF($J$1="November",Q624,IF($J$1="December",Q625)))))))))))))</f>
        <v>0</v>
      </c>
      <c r="D621" s="31"/>
      <c r="E621" s="31"/>
      <c r="F621" s="49" t="s">
        <v>24</v>
      </c>
      <c r="G621" s="44">
        <f>IF($J$1="January",X614,IF($J$1="February",X615,IF($J$1="March",X616,IF($J$1="April",X617,IF($J$1="May",X618,IF($J$1="June",X619,IF($J$1="July",X620,IF($J$1="August",X621,IF($J$1="August",X621,IF($J$1="September",X622,IF($J$1="October",X623,IF($J$1="November",X624,IF($J$1="December",X625)))))))))))))</f>
        <v>0</v>
      </c>
      <c r="H621" s="48"/>
      <c r="I621" s="444" t="s">
        <v>75</v>
      </c>
      <c r="J621" s="445"/>
      <c r="K621" s="44">
        <f>G621</f>
        <v>0</v>
      </c>
      <c r="L621" s="56"/>
      <c r="M621" s="31"/>
      <c r="N621" s="74"/>
      <c r="O621" s="75" t="s">
        <v>56</v>
      </c>
      <c r="P621" s="75"/>
      <c r="Q621" s="75"/>
      <c r="R621" s="75" t="str">
        <f t="shared" si="130"/>
        <v/>
      </c>
      <c r="S621" s="79"/>
      <c r="T621" s="75" t="s">
        <v>56</v>
      </c>
      <c r="U621" s="123" t="str">
        <f>IF($J$1="July","",Y620)</f>
        <v/>
      </c>
      <c r="V621" s="77"/>
      <c r="W621" s="123" t="str">
        <f t="shared" si="131"/>
        <v/>
      </c>
      <c r="X621" s="77"/>
      <c r="Y621" s="123" t="str">
        <f t="shared" si="132"/>
        <v/>
      </c>
      <c r="Z621" s="66"/>
    </row>
    <row r="622" spans="1:26" s="29" customFormat="1" ht="21" hidden="1" customHeight="1" x14ac:dyDescent="0.2">
      <c r="A622" s="30"/>
      <c r="B622" s="57" t="s">
        <v>73</v>
      </c>
      <c r="C622" s="40" t="str">
        <f>IF($J$1="January",R614,IF($J$1="February",R615,IF($J$1="March",R616,IF($J$1="April",R617,IF($J$1="May",R618,IF($J$1="June",R619,IF($J$1="July",R620,IF($J$1="August",R621,IF($J$1="August",R621,IF($J$1="September",R622,IF($J$1="October",R623,IF($J$1="November",R624,IF($J$1="December",R625)))))))))))))</f>
        <v/>
      </c>
      <c r="D622" s="31"/>
      <c r="E622" s="31"/>
      <c r="F622" s="49" t="s">
        <v>72</v>
      </c>
      <c r="G622" s="44">
        <f>IF($J$1="January",Y614,IF($J$1="February",Y615,IF($J$1="March",Y616,IF($J$1="April",Y617,IF($J$1="May",Y618,IF($J$1="June",Y619,IF($J$1="July",Y620,IF($J$1="August",Y621,IF($J$1="August",Y621,IF($J$1="September",Y622,IF($J$1="October",Y623,IF($J$1="November",Y624,IF($J$1="December",Y625)))))))))))))</f>
        <v>0</v>
      </c>
      <c r="H622" s="31"/>
      <c r="I622" s="432" t="s">
        <v>68</v>
      </c>
      <c r="J622" s="432"/>
      <c r="K622" s="58">
        <f>K620-K621</f>
        <v>0</v>
      </c>
      <c r="L622" s="59"/>
      <c r="M622" s="31"/>
      <c r="N622" s="74"/>
      <c r="O622" s="75" t="s">
        <v>61</v>
      </c>
      <c r="P622" s="75"/>
      <c r="Q622" s="75"/>
      <c r="R622" s="75" t="str">
        <f t="shared" si="130"/>
        <v/>
      </c>
      <c r="S622" s="79"/>
      <c r="T622" s="75" t="s">
        <v>61</v>
      </c>
      <c r="U622" s="123" t="str">
        <f>IF($J$1="August","",Y621)</f>
        <v/>
      </c>
      <c r="V622" s="77"/>
      <c r="W622" s="123" t="str">
        <f t="shared" si="131"/>
        <v/>
      </c>
      <c r="X622" s="77"/>
      <c r="Y622" s="123" t="str">
        <f t="shared" si="132"/>
        <v/>
      </c>
      <c r="Z622" s="66"/>
    </row>
    <row r="623" spans="1:26" s="29" customFormat="1" ht="21" hidden="1" customHeight="1" x14ac:dyDescent="0.2">
      <c r="A623" s="30"/>
      <c r="B623" s="31"/>
      <c r="C623" s="31"/>
      <c r="D623" s="31"/>
      <c r="E623" s="31"/>
      <c r="F623" s="31"/>
      <c r="G623" s="31"/>
      <c r="H623" s="31"/>
      <c r="I623" s="477"/>
      <c r="J623" s="477"/>
      <c r="K623" s="48"/>
      <c r="L623" s="47"/>
      <c r="M623" s="31"/>
      <c r="N623" s="74"/>
      <c r="O623" s="75" t="s">
        <v>57</v>
      </c>
      <c r="P623" s="75"/>
      <c r="Q623" s="75"/>
      <c r="R623" s="75">
        <v>0</v>
      </c>
      <c r="S623" s="79"/>
      <c r="T623" s="75" t="s">
        <v>57</v>
      </c>
      <c r="U623" s="123" t="str">
        <f>IF($J$1="September","",Y622)</f>
        <v/>
      </c>
      <c r="V623" s="77"/>
      <c r="W623" s="123" t="str">
        <f t="shared" si="131"/>
        <v/>
      </c>
      <c r="X623" s="77"/>
      <c r="Y623" s="123" t="str">
        <f t="shared" si="132"/>
        <v/>
      </c>
      <c r="Z623" s="66"/>
    </row>
    <row r="624" spans="1:26" s="29" customFormat="1" ht="21" hidden="1" customHeight="1" x14ac:dyDescent="0.35">
      <c r="A624" s="30"/>
      <c r="B624" s="146"/>
      <c r="C624" s="146"/>
      <c r="D624" s="146"/>
      <c r="E624" s="146"/>
      <c r="F624" s="146"/>
      <c r="G624" s="146"/>
      <c r="H624" s="146"/>
      <c r="I624" s="477"/>
      <c r="J624" s="477"/>
      <c r="K624" s="147"/>
      <c r="L624" s="47"/>
      <c r="M624" s="31"/>
      <c r="N624" s="74"/>
      <c r="O624" s="75" t="s">
        <v>62</v>
      </c>
      <c r="P624" s="75"/>
      <c r="Q624" s="75"/>
      <c r="R624" s="75">
        <v>0</v>
      </c>
      <c r="S624" s="79"/>
      <c r="T624" s="75" t="s">
        <v>62</v>
      </c>
      <c r="U624" s="123" t="str">
        <f>IF($J$1="October","",Y623)</f>
        <v/>
      </c>
      <c r="V624" s="77"/>
      <c r="W624" s="123" t="str">
        <f t="shared" si="131"/>
        <v/>
      </c>
      <c r="X624" s="77"/>
      <c r="Y624" s="123" t="str">
        <f t="shared" si="132"/>
        <v/>
      </c>
      <c r="Z624" s="66"/>
    </row>
    <row r="625" spans="1:27" s="29" customFormat="1" ht="21" hidden="1" customHeight="1" x14ac:dyDescent="0.35">
      <c r="A625" s="30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47"/>
      <c r="M625" s="31"/>
      <c r="N625" s="74"/>
      <c r="O625" s="75" t="s">
        <v>63</v>
      </c>
      <c r="P625" s="75"/>
      <c r="Q625" s="75"/>
      <c r="R625" s="75">
        <v>0</v>
      </c>
      <c r="S625" s="79"/>
      <c r="T625" s="75" t="s">
        <v>63</v>
      </c>
      <c r="U625" s="123" t="str">
        <f>IF($J$1="November","",Y624)</f>
        <v/>
      </c>
      <c r="V625" s="77"/>
      <c r="W625" s="123" t="str">
        <f t="shared" si="131"/>
        <v/>
      </c>
      <c r="X625" s="77"/>
      <c r="Y625" s="123" t="str">
        <f t="shared" si="132"/>
        <v/>
      </c>
      <c r="Z625" s="66"/>
    </row>
    <row r="626" spans="1:27" s="29" customFormat="1" ht="21" hidden="1" customHeight="1" thickBot="1" x14ac:dyDescent="0.25">
      <c r="A626" s="60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2"/>
      <c r="N626" s="81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66"/>
    </row>
    <row r="627" spans="1:27" s="31" customFormat="1" ht="21" customHeight="1" thickBot="1" x14ac:dyDescent="0.25"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7" s="29" customFormat="1" ht="21" customHeight="1" x14ac:dyDescent="0.2">
      <c r="A628" s="450" t="s">
        <v>45</v>
      </c>
      <c r="B628" s="451"/>
      <c r="C628" s="451"/>
      <c r="D628" s="451"/>
      <c r="E628" s="451"/>
      <c r="F628" s="451"/>
      <c r="G628" s="451"/>
      <c r="H628" s="451"/>
      <c r="I628" s="451"/>
      <c r="J628" s="451"/>
      <c r="K628" s="451"/>
      <c r="L628" s="452"/>
      <c r="M628" s="28"/>
      <c r="N628" s="67"/>
      <c r="O628" s="440" t="s">
        <v>47</v>
      </c>
      <c r="P628" s="441"/>
      <c r="Q628" s="441"/>
      <c r="R628" s="442"/>
      <c r="S628" s="68"/>
      <c r="T628" s="440" t="s">
        <v>48</v>
      </c>
      <c r="U628" s="441"/>
      <c r="V628" s="441"/>
      <c r="W628" s="441"/>
      <c r="X628" s="441"/>
      <c r="Y628" s="442"/>
      <c r="Z628" s="69"/>
      <c r="AA628" s="28"/>
    </row>
    <row r="629" spans="1:27" s="29" customFormat="1" ht="21" customHeight="1" x14ac:dyDescent="0.2">
      <c r="A629" s="30"/>
      <c r="B629" s="31"/>
      <c r="C629" s="443" t="s">
        <v>99</v>
      </c>
      <c r="D629" s="443"/>
      <c r="E629" s="443"/>
      <c r="F629" s="443"/>
      <c r="G629" s="32" t="str">
        <f>$J$1</f>
        <v>March</v>
      </c>
      <c r="H629" s="431">
        <f>$K$1</f>
        <v>2021</v>
      </c>
      <c r="I629" s="431"/>
      <c r="J629" s="31"/>
      <c r="K629" s="33"/>
      <c r="L629" s="34"/>
      <c r="M629" s="33"/>
      <c r="N629" s="70"/>
      <c r="O629" s="71" t="s">
        <v>58</v>
      </c>
      <c r="P629" s="71" t="s">
        <v>7</v>
      </c>
      <c r="Q629" s="71" t="s">
        <v>6</v>
      </c>
      <c r="R629" s="71" t="s">
        <v>59</v>
      </c>
      <c r="S629" s="72"/>
      <c r="T629" s="71" t="s">
        <v>58</v>
      </c>
      <c r="U629" s="71" t="s">
        <v>60</v>
      </c>
      <c r="V629" s="71" t="s">
        <v>23</v>
      </c>
      <c r="W629" s="71" t="s">
        <v>22</v>
      </c>
      <c r="X629" s="71" t="s">
        <v>24</v>
      </c>
      <c r="Y629" s="71" t="s">
        <v>64</v>
      </c>
      <c r="Z629" s="73"/>
      <c r="AA629" s="33"/>
    </row>
    <row r="630" spans="1:27" s="29" customFormat="1" ht="21" customHeight="1" x14ac:dyDescent="0.2">
      <c r="A630" s="30"/>
      <c r="B630" s="31"/>
      <c r="C630" s="31"/>
      <c r="D630" s="36"/>
      <c r="E630" s="36"/>
      <c r="F630" s="36"/>
      <c r="G630" s="36"/>
      <c r="H630" s="36"/>
      <c r="I630" s="31"/>
      <c r="J630" s="37" t="s">
        <v>1</v>
      </c>
      <c r="K630" s="38">
        <v>24000</v>
      </c>
      <c r="L630" s="39"/>
      <c r="M630" s="31"/>
      <c r="N630" s="74"/>
      <c r="O630" s="75" t="s">
        <v>50</v>
      </c>
      <c r="P630" s="75">
        <v>30</v>
      </c>
      <c r="Q630" s="75">
        <v>1</v>
      </c>
      <c r="R630" s="75">
        <f>15-Q630</f>
        <v>14</v>
      </c>
      <c r="S630" s="76"/>
      <c r="T630" s="75" t="s">
        <v>50</v>
      </c>
      <c r="U630" s="77">
        <v>2500</v>
      </c>
      <c r="V630" s="77">
        <f>10000+7500</f>
        <v>17500</v>
      </c>
      <c r="W630" s="77">
        <f>V630+U630</f>
        <v>20000</v>
      </c>
      <c r="X630" s="77">
        <v>5000</v>
      </c>
      <c r="Y630" s="77">
        <f>W630-X630</f>
        <v>15000</v>
      </c>
      <c r="Z630" s="73"/>
      <c r="AA630" s="31"/>
    </row>
    <row r="631" spans="1:27" s="29" customFormat="1" ht="21" customHeight="1" x14ac:dyDescent="0.2">
      <c r="A631" s="30"/>
      <c r="B631" s="31" t="s">
        <v>0</v>
      </c>
      <c r="C631" s="41" t="s">
        <v>96</v>
      </c>
      <c r="D631" s="31"/>
      <c r="E631" s="31"/>
      <c r="F631" s="31"/>
      <c r="G631" s="31"/>
      <c r="H631" s="42"/>
      <c r="I631" s="36"/>
      <c r="J631" s="31"/>
      <c r="K631" s="31"/>
      <c r="L631" s="43"/>
      <c r="M631" s="28"/>
      <c r="N631" s="78"/>
      <c r="O631" s="75" t="s">
        <v>76</v>
      </c>
      <c r="P631" s="75">
        <v>27</v>
      </c>
      <c r="Q631" s="75">
        <v>1</v>
      </c>
      <c r="R631" s="75">
        <f t="shared" ref="R631:R638" si="133">IF(Q631="","",R630-Q631)</f>
        <v>13</v>
      </c>
      <c r="S631" s="79"/>
      <c r="T631" s="75" t="s">
        <v>76</v>
      </c>
      <c r="U631" s="123">
        <f>Y630</f>
        <v>15000</v>
      </c>
      <c r="V631" s="77"/>
      <c r="W631" s="123">
        <f>IF(U631="","",U631+V631)</f>
        <v>15000</v>
      </c>
      <c r="X631" s="77">
        <v>5000</v>
      </c>
      <c r="Y631" s="123">
        <f>IF(W631="","",W631-X631)</f>
        <v>10000</v>
      </c>
      <c r="Z631" s="80"/>
      <c r="AA631" s="28"/>
    </row>
    <row r="632" spans="1:27" s="29" customFormat="1" ht="21" customHeight="1" x14ac:dyDescent="0.2">
      <c r="A632" s="30"/>
      <c r="B632" s="45" t="s">
        <v>46</v>
      </c>
      <c r="C632" s="46"/>
      <c r="D632" s="31"/>
      <c r="E632" s="31"/>
      <c r="F632" s="432" t="s">
        <v>48</v>
      </c>
      <c r="G632" s="432"/>
      <c r="H632" s="31"/>
      <c r="I632" s="432" t="s">
        <v>49</v>
      </c>
      <c r="J632" s="432"/>
      <c r="K632" s="432"/>
      <c r="L632" s="47"/>
      <c r="M632" s="31"/>
      <c r="N632" s="74"/>
      <c r="O632" s="75" t="s">
        <v>51</v>
      </c>
      <c r="P632" s="75">
        <v>31</v>
      </c>
      <c r="Q632" s="75">
        <v>0</v>
      </c>
      <c r="R632" s="75">
        <f t="shared" si="133"/>
        <v>13</v>
      </c>
      <c r="S632" s="79"/>
      <c r="T632" s="75" t="s">
        <v>51</v>
      </c>
      <c r="U632" s="123">
        <f>IF($J$1="February","",Y631)</f>
        <v>10000</v>
      </c>
      <c r="V632" s="77"/>
      <c r="W632" s="123">
        <f t="shared" ref="W632:W641" si="134">IF(U632="","",U632+V632)</f>
        <v>10000</v>
      </c>
      <c r="X632" s="77"/>
      <c r="Y632" s="123">
        <f t="shared" ref="Y632:Y641" si="135">IF(W632="","",W632-X632)</f>
        <v>10000</v>
      </c>
      <c r="Z632" s="80"/>
      <c r="AA632" s="31"/>
    </row>
    <row r="633" spans="1:27" s="29" customFormat="1" ht="21" customHeight="1" x14ac:dyDescent="0.2">
      <c r="A633" s="30"/>
      <c r="B633" s="31"/>
      <c r="C633" s="31"/>
      <c r="D633" s="31"/>
      <c r="E633" s="31"/>
      <c r="F633" s="31"/>
      <c r="G633" s="31"/>
      <c r="H633" s="48"/>
      <c r="L633" s="35"/>
      <c r="M633" s="31"/>
      <c r="N633" s="74"/>
      <c r="O633" s="75" t="s">
        <v>52</v>
      </c>
      <c r="P633" s="75"/>
      <c r="Q633" s="75"/>
      <c r="R633" s="75" t="str">
        <f t="shared" si="133"/>
        <v/>
      </c>
      <c r="S633" s="79"/>
      <c r="T633" s="75" t="s">
        <v>52</v>
      </c>
      <c r="U633" s="123" t="str">
        <f>IF($J$1="March","",Y632)</f>
        <v/>
      </c>
      <c r="V633" s="77"/>
      <c r="W633" s="123" t="str">
        <f t="shared" si="134"/>
        <v/>
      </c>
      <c r="X633" s="77"/>
      <c r="Y633" s="123" t="str">
        <f t="shared" si="135"/>
        <v/>
      </c>
      <c r="Z633" s="80"/>
      <c r="AA633" s="31"/>
    </row>
    <row r="634" spans="1:27" s="29" customFormat="1" ht="21" customHeight="1" x14ac:dyDescent="0.2">
      <c r="A634" s="30"/>
      <c r="B634" s="433" t="s">
        <v>47</v>
      </c>
      <c r="C634" s="434"/>
      <c r="D634" s="31"/>
      <c r="E634" s="31"/>
      <c r="F634" s="49" t="s">
        <v>69</v>
      </c>
      <c r="G634" s="44">
        <f>IF($J$1="January",U630,IF($J$1="February",U631,IF($J$1="March",U632,IF($J$1="April",U633,IF($J$1="May",U634,IF($J$1="June",U635,IF($J$1="July",U636,IF($J$1="August",U637,IF($J$1="August",U637,IF($J$1="September",U638,IF($J$1="October",U639,IF($J$1="November",U640,IF($J$1="December",U641)))))))))))))</f>
        <v>10000</v>
      </c>
      <c r="H634" s="48"/>
      <c r="I634" s="50">
        <f>IF(C638&gt;0,$K$2,C636)</f>
        <v>31</v>
      </c>
      <c r="J634" s="51" t="s">
        <v>66</v>
      </c>
      <c r="K634" s="52">
        <f>K630/$K$2*I634</f>
        <v>24000</v>
      </c>
      <c r="L634" s="53"/>
      <c r="M634" s="31"/>
      <c r="N634" s="74"/>
      <c r="O634" s="75" t="s">
        <v>53</v>
      </c>
      <c r="P634" s="75"/>
      <c r="Q634" s="75"/>
      <c r="R634" s="75" t="str">
        <f t="shared" si="133"/>
        <v/>
      </c>
      <c r="S634" s="79"/>
      <c r="T634" s="75" t="s">
        <v>53</v>
      </c>
      <c r="U634" s="123" t="str">
        <f>IF($J$1="April","",Y633)</f>
        <v/>
      </c>
      <c r="V634" s="77"/>
      <c r="W634" s="123" t="str">
        <f t="shared" si="134"/>
        <v/>
      </c>
      <c r="X634" s="77"/>
      <c r="Y634" s="123" t="str">
        <f t="shared" si="135"/>
        <v/>
      </c>
      <c r="Z634" s="80"/>
      <c r="AA634" s="31"/>
    </row>
    <row r="635" spans="1:27" s="29" customFormat="1" ht="21" customHeight="1" x14ac:dyDescent="0.2">
      <c r="A635" s="30"/>
      <c r="B635" s="40"/>
      <c r="C635" s="40"/>
      <c r="D635" s="31"/>
      <c r="E635" s="31"/>
      <c r="F635" s="49" t="s">
        <v>23</v>
      </c>
      <c r="G635" s="44">
        <f>IF($J$1="January",V630,IF($J$1="February",V631,IF($J$1="March",V632,IF($J$1="April",V633,IF($J$1="May",V634,IF($J$1="June",V635,IF($J$1="July",V636,IF($J$1="August",V637,IF($J$1="August",V637,IF($J$1="September",V638,IF($J$1="October",V639,IF($J$1="November",V640,IF($J$1="December",V641)))))))))))))</f>
        <v>0</v>
      </c>
      <c r="H635" s="48"/>
      <c r="I635" s="93">
        <v>90</v>
      </c>
      <c r="J635" s="51" t="s">
        <v>67</v>
      </c>
      <c r="K635" s="54">
        <f>K630/$K$2/8*I635</f>
        <v>8709.677419354839</v>
      </c>
      <c r="L635" s="55"/>
      <c r="M635" s="31"/>
      <c r="N635" s="74"/>
      <c r="O635" s="75" t="s">
        <v>54</v>
      </c>
      <c r="P635" s="75"/>
      <c r="Q635" s="75"/>
      <c r="R635" s="75" t="str">
        <f t="shared" si="133"/>
        <v/>
      </c>
      <c r="S635" s="79"/>
      <c r="T635" s="75" t="s">
        <v>54</v>
      </c>
      <c r="U635" s="123" t="str">
        <f>Y634</f>
        <v/>
      </c>
      <c r="V635" s="77"/>
      <c r="W635" s="123" t="str">
        <f t="shared" si="134"/>
        <v/>
      </c>
      <c r="X635" s="77"/>
      <c r="Y635" s="123" t="str">
        <f t="shared" si="135"/>
        <v/>
      </c>
      <c r="Z635" s="80"/>
      <c r="AA635" s="31"/>
    </row>
    <row r="636" spans="1:27" s="29" customFormat="1" ht="21" customHeight="1" x14ac:dyDescent="0.2">
      <c r="A636" s="30"/>
      <c r="B636" s="49" t="s">
        <v>7</v>
      </c>
      <c r="C636" s="40">
        <f>IF($J$1="January",P630,IF($J$1="February",P631,IF($J$1="March",P632,IF($J$1="April",P633,IF($J$1="May",P634,IF($J$1="June",P635,IF($J$1="July",P636,IF($J$1="August",P637,IF($J$1="August",P637,IF($J$1="September",P638,IF($J$1="October",P639,IF($J$1="November",P640,IF($J$1="December",P641)))))))))))))</f>
        <v>31</v>
      </c>
      <c r="D636" s="31"/>
      <c r="E636" s="31"/>
      <c r="F636" s="49" t="s">
        <v>70</v>
      </c>
      <c r="G636" s="44">
        <f>IF($J$1="January",W630,IF($J$1="February",W631,IF($J$1="March",W632,IF($J$1="April",W633,IF($J$1="May",W634,IF($J$1="June",W635,IF($J$1="July",W636,IF($J$1="August",W637,IF($J$1="August",W637,IF($J$1="September",W638,IF($J$1="October",W639,IF($J$1="November",W640,IF($J$1="December",W641)))))))))))))</f>
        <v>10000</v>
      </c>
      <c r="H636" s="48"/>
      <c r="I636" s="444" t="s">
        <v>74</v>
      </c>
      <c r="J636" s="445"/>
      <c r="K636" s="54">
        <f>K634+K635</f>
        <v>32709.677419354841</v>
      </c>
      <c r="L636" s="55"/>
      <c r="M636" s="31"/>
      <c r="N636" s="74"/>
      <c r="O636" s="75" t="s">
        <v>55</v>
      </c>
      <c r="P636" s="75"/>
      <c r="Q636" s="75"/>
      <c r="R636" s="75" t="str">
        <f t="shared" si="133"/>
        <v/>
      </c>
      <c r="S636" s="79"/>
      <c r="T636" s="75" t="s">
        <v>55</v>
      </c>
      <c r="U636" s="123" t="str">
        <f>IF($J$1="June","",Y635)</f>
        <v/>
      </c>
      <c r="V636" s="77"/>
      <c r="W636" s="123" t="str">
        <f t="shared" si="134"/>
        <v/>
      </c>
      <c r="X636" s="77"/>
      <c r="Y636" s="123" t="str">
        <f t="shared" si="135"/>
        <v/>
      </c>
      <c r="Z636" s="80"/>
      <c r="AA636" s="31"/>
    </row>
    <row r="637" spans="1:27" s="29" customFormat="1" ht="21" customHeight="1" x14ac:dyDescent="0.2">
      <c r="A637" s="30"/>
      <c r="B637" s="49" t="s">
        <v>6</v>
      </c>
      <c r="C637" s="40">
        <f>IF($J$1="January",Q630,IF($J$1="February",Q631,IF($J$1="March",Q632,IF($J$1="April",Q633,IF($J$1="May",Q634,IF($J$1="June",Q635,IF($J$1="July",Q636,IF($J$1="August",Q637,IF($J$1="August",Q637,IF($J$1="September",Q638,IF($J$1="October",Q639,IF($J$1="November",Q640,IF($J$1="December",Q641)))))))))))))</f>
        <v>0</v>
      </c>
      <c r="D637" s="31"/>
      <c r="E637" s="31"/>
      <c r="F637" s="49" t="s">
        <v>24</v>
      </c>
      <c r="G637" s="44">
        <f>IF($J$1="January",X630,IF($J$1="February",X631,IF($J$1="March",X632,IF($J$1="April",X633,IF($J$1="May",X634,IF($J$1="June",X635,IF($J$1="July",X636,IF($J$1="August",X637,IF($J$1="August",X637,IF($J$1="September",X638,IF($J$1="October",X639,IF($J$1="November",X640,IF($J$1="December",X641)))))))))))))</f>
        <v>0</v>
      </c>
      <c r="H637" s="48"/>
      <c r="I637" s="444" t="s">
        <v>75</v>
      </c>
      <c r="J637" s="445"/>
      <c r="K637" s="44">
        <f>G637</f>
        <v>0</v>
      </c>
      <c r="L637" s="56"/>
      <c r="M637" s="31"/>
      <c r="N637" s="74"/>
      <c r="O637" s="75" t="s">
        <v>56</v>
      </c>
      <c r="P637" s="75"/>
      <c r="Q637" s="75"/>
      <c r="R637" s="75" t="str">
        <f t="shared" si="133"/>
        <v/>
      </c>
      <c r="S637" s="79"/>
      <c r="T637" s="75" t="s">
        <v>56</v>
      </c>
      <c r="U637" s="123" t="str">
        <f>IF($J$1="July","",Y636)</f>
        <v/>
      </c>
      <c r="V637" s="77"/>
      <c r="W637" s="123" t="str">
        <f t="shared" si="134"/>
        <v/>
      </c>
      <c r="X637" s="77"/>
      <c r="Y637" s="123" t="str">
        <f t="shared" si="135"/>
        <v/>
      </c>
      <c r="Z637" s="80"/>
      <c r="AA637" s="31"/>
    </row>
    <row r="638" spans="1:27" s="29" customFormat="1" ht="21" customHeight="1" x14ac:dyDescent="0.2">
      <c r="A638" s="30"/>
      <c r="B638" s="57" t="s">
        <v>73</v>
      </c>
      <c r="C638" s="40">
        <f>IF($J$1="January",R630,IF($J$1="February",R631,IF($J$1="March",R632,IF($J$1="April",R633,IF($J$1="May",R634,IF($J$1="June",R635,IF($J$1="July",R636,IF($J$1="August",R637,IF($J$1="August",R637,IF($J$1="September",R638,IF($J$1="October",R639,IF($J$1="November",R640,IF($J$1="December",R641)))))))))))))</f>
        <v>13</v>
      </c>
      <c r="D638" s="31"/>
      <c r="E638" s="31"/>
      <c r="F638" s="49" t="s">
        <v>72</v>
      </c>
      <c r="G638" s="44">
        <f>IF($J$1="January",Y630,IF($J$1="February",Y631,IF($J$1="March",Y632,IF($J$1="April",Y633,IF($J$1="May",Y634,IF($J$1="June",Y635,IF($J$1="July",Y636,IF($J$1="August",Y637,IF($J$1="August",Y637,IF($J$1="September",Y638,IF($J$1="October",Y639,IF($J$1="November",Y640,IF($J$1="December",Y641)))))))))))))</f>
        <v>10000</v>
      </c>
      <c r="H638" s="31"/>
      <c r="I638" s="435" t="s">
        <v>68</v>
      </c>
      <c r="J638" s="436"/>
      <c r="K638" s="58">
        <f>K636-K637</f>
        <v>32709.677419354841</v>
      </c>
      <c r="L638" s="59"/>
      <c r="M638" s="31"/>
      <c r="N638" s="74"/>
      <c r="O638" s="75" t="s">
        <v>61</v>
      </c>
      <c r="P638" s="75"/>
      <c r="Q638" s="75"/>
      <c r="R638" s="75" t="str">
        <f t="shared" si="133"/>
        <v/>
      </c>
      <c r="S638" s="79"/>
      <c r="T638" s="75" t="s">
        <v>61</v>
      </c>
      <c r="U638" s="123" t="str">
        <f>IF($J$1="August","",Y637)</f>
        <v/>
      </c>
      <c r="V638" s="77"/>
      <c r="W638" s="123" t="str">
        <f t="shared" si="134"/>
        <v/>
      </c>
      <c r="X638" s="77"/>
      <c r="Y638" s="123" t="str">
        <f t="shared" si="135"/>
        <v/>
      </c>
      <c r="Z638" s="80"/>
      <c r="AA638" s="31"/>
    </row>
    <row r="639" spans="1:27" s="29" customFormat="1" ht="21" customHeight="1" x14ac:dyDescent="0.2">
      <c r="A639" s="30"/>
      <c r="B639" s="31"/>
      <c r="C639" s="31"/>
      <c r="D639" s="31"/>
      <c r="E639" s="31"/>
      <c r="F639" s="31"/>
      <c r="G639" s="31"/>
      <c r="H639" s="31"/>
      <c r="I639" s="31"/>
      <c r="J639" s="31">
        <v>19000</v>
      </c>
      <c r="K639" s="128">
        <f>K638-J639</f>
        <v>13709.677419354841</v>
      </c>
      <c r="L639" s="47"/>
      <c r="M639" s="31"/>
      <c r="N639" s="74"/>
      <c r="O639" s="75" t="s">
        <v>57</v>
      </c>
      <c r="P639" s="75"/>
      <c r="Q639" s="75"/>
      <c r="R639" s="75"/>
      <c r="S639" s="79"/>
      <c r="T639" s="75" t="s">
        <v>57</v>
      </c>
      <c r="U639" s="123" t="str">
        <f>IF($J$1="September","",Y638)</f>
        <v/>
      </c>
      <c r="V639" s="77"/>
      <c r="W639" s="123" t="str">
        <f t="shared" si="134"/>
        <v/>
      </c>
      <c r="X639" s="77"/>
      <c r="Y639" s="123" t="str">
        <f t="shared" si="135"/>
        <v/>
      </c>
      <c r="Z639" s="80"/>
      <c r="AA639" s="31"/>
    </row>
    <row r="640" spans="1:27" s="29" customFormat="1" ht="21" customHeight="1" x14ac:dyDescent="0.2">
      <c r="A640" s="30"/>
      <c r="B640" s="446" t="s">
        <v>101</v>
      </c>
      <c r="C640" s="446"/>
      <c r="D640" s="446"/>
      <c r="E640" s="446"/>
      <c r="F640" s="446"/>
      <c r="G640" s="446"/>
      <c r="H640" s="446"/>
      <c r="I640" s="446"/>
      <c r="J640" s="446"/>
      <c r="K640" s="446"/>
      <c r="L640" s="47"/>
      <c r="M640" s="31"/>
      <c r="N640" s="74"/>
      <c r="O640" s="75" t="s">
        <v>62</v>
      </c>
      <c r="P640" s="75"/>
      <c r="Q640" s="75"/>
      <c r="R640" s="75"/>
      <c r="S640" s="79"/>
      <c r="T640" s="75" t="s">
        <v>62</v>
      </c>
      <c r="U640" s="123" t="str">
        <f>IF($J$1="October","",Y639)</f>
        <v/>
      </c>
      <c r="V640" s="77"/>
      <c r="W640" s="123" t="str">
        <f t="shared" si="134"/>
        <v/>
      </c>
      <c r="X640" s="77"/>
      <c r="Y640" s="123" t="str">
        <f t="shared" si="135"/>
        <v/>
      </c>
      <c r="Z640" s="80"/>
      <c r="AA640" s="31"/>
    </row>
    <row r="641" spans="1:27" s="29" customFormat="1" ht="21" customHeight="1" x14ac:dyDescent="0.2">
      <c r="A641" s="30"/>
      <c r="B641" s="446"/>
      <c r="C641" s="446"/>
      <c r="D641" s="446"/>
      <c r="E641" s="446"/>
      <c r="F641" s="446"/>
      <c r="G641" s="446"/>
      <c r="H641" s="446"/>
      <c r="I641" s="446"/>
      <c r="J641" s="446"/>
      <c r="K641" s="446"/>
      <c r="L641" s="47"/>
      <c r="M641" s="31"/>
      <c r="N641" s="74"/>
      <c r="O641" s="75" t="s">
        <v>63</v>
      </c>
      <c r="P641" s="75"/>
      <c r="Q641" s="75"/>
      <c r="R641" s="75" t="str">
        <f t="shared" ref="R641" si="136">IF(Q641="","",R640-Q641)</f>
        <v/>
      </c>
      <c r="S641" s="79"/>
      <c r="T641" s="75" t="s">
        <v>63</v>
      </c>
      <c r="U641" s="123" t="str">
        <f>IF($J$1="November","",Y640)</f>
        <v/>
      </c>
      <c r="V641" s="77"/>
      <c r="W641" s="123" t="str">
        <f t="shared" si="134"/>
        <v/>
      </c>
      <c r="X641" s="77"/>
      <c r="Y641" s="123" t="str">
        <f t="shared" si="135"/>
        <v/>
      </c>
      <c r="Z641" s="80"/>
      <c r="AA641" s="31"/>
    </row>
    <row r="642" spans="1:27" s="29" customFormat="1" ht="21" customHeight="1" thickBot="1" x14ac:dyDescent="0.25">
      <c r="A642" s="60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2"/>
      <c r="N642" s="81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3"/>
    </row>
    <row r="643" spans="1:27" s="31" customFormat="1" ht="21.4" customHeight="1" thickBot="1" x14ac:dyDescent="0.25"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7" s="31" customFormat="1" ht="21.4" hidden="1" customHeight="1" x14ac:dyDescent="0.2"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7" s="31" customFormat="1" ht="21" hidden="1" customHeight="1" thickBot="1" x14ac:dyDescent="0.25"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7" s="29" customFormat="1" ht="21.4" hidden="1" customHeight="1" x14ac:dyDescent="0.2">
      <c r="A646" s="450" t="s">
        <v>45</v>
      </c>
      <c r="B646" s="451"/>
      <c r="C646" s="451"/>
      <c r="D646" s="451"/>
      <c r="E646" s="451"/>
      <c r="F646" s="451"/>
      <c r="G646" s="451"/>
      <c r="H646" s="451"/>
      <c r="I646" s="451"/>
      <c r="J646" s="451"/>
      <c r="K646" s="451"/>
      <c r="L646" s="452"/>
      <c r="M646" s="28"/>
      <c r="N646" s="67"/>
      <c r="O646" s="440" t="s">
        <v>47</v>
      </c>
      <c r="P646" s="441"/>
      <c r="Q646" s="441"/>
      <c r="R646" s="442"/>
      <c r="S646" s="68"/>
      <c r="T646" s="440" t="s">
        <v>48</v>
      </c>
      <c r="U646" s="441"/>
      <c r="V646" s="441"/>
      <c r="W646" s="441"/>
      <c r="X646" s="441"/>
      <c r="Y646" s="442"/>
      <c r="Z646" s="69"/>
      <c r="AA646" s="28"/>
    </row>
    <row r="647" spans="1:27" s="29" customFormat="1" ht="21.4" hidden="1" customHeight="1" x14ac:dyDescent="0.2">
      <c r="A647" s="30"/>
      <c r="B647" s="31"/>
      <c r="C647" s="443" t="s">
        <v>99</v>
      </c>
      <c r="D647" s="443"/>
      <c r="E647" s="443"/>
      <c r="F647" s="443"/>
      <c r="G647" s="32" t="str">
        <f>$J$1</f>
        <v>March</v>
      </c>
      <c r="H647" s="431">
        <f>$K$1</f>
        <v>2021</v>
      </c>
      <c r="I647" s="431"/>
      <c r="J647" s="31"/>
      <c r="K647" s="33"/>
      <c r="L647" s="34"/>
      <c r="M647" s="33"/>
      <c r="N647" s="70"/>
      <c r="O647" s="71" t="s">
        <v>58</v>
      </c>
      <c r="P647" s="71" t="s">
        <v>7</v>
      </c>
      <c r="Q647" s="71" t="s">
        <v>6</v>
      </c>
      <c r="R647" s="71" t="s">
        <v>59</v>
      </c>
      <c r="S647" s="72"/>
      <c r="T647" s="71" t="s">
        <v>58</v>
      </c>
      <c r="U647" s="71" t="s">
        <v>60</v>
      </c>
      <c r="V647" s="71" t="s">
        <v>23</v>
      </c>
      <c r="W647" s="71" t="s">
        <v>22</v>
      </c>
      <c r="X647" s="71" t="s">
        <v>24</v>
      </c>
      <c r="Y647" s="71" t="s">
        <v>64</v>
      </c>
      <c r="Z647" s="73"/>
      <c r="AA647" s="33"/>
    </row>
    <row r="648" spans="1:27" s="29" customFormat="1" ht="21.4" hidden="1" customHeight="1" x14ac:dyDescent="0.2">
      <c r="A648" s="30"/>
      <c r="B648" s="31"/>
      <c r="C648" s="31"/>
      <c r="D648" s="36"/>
      <c r="E648" s="36"/>
      <c r="F648" s="36"/>
      <c r="G648" s="36"/>
      <c r="H648" s="36"/>
      <c r="I648" s="31"/>
      <c r="J648" s="37" t="s">
        <v>1</v>
      </c>
      <c r="K648" s="38">
        <v>24000</v>
      </c>
      <c r="L648" s="39"/>
      <c r="M648" s="31"/>
      <c r="N648" s="74"/>
      <c r="O648" s="75" t="s">
        <v>50</v>
      </c>
      <c r="P648" s="75"/>
      <c r="Q648" s="75"/>
      <c r="R648" s="75"/>
      <c r="S648" s="76"/>
      <c r="T648" s="75" t="s">
        <v>50</v>
      </c>
      <c r="U648" s="77"/>
      <c r="V648" s="77"/>
      <c r="W648" s="77">
        <f>V648+U648</f>
        <v>0</v>
      </c>
      <c r="X648" s="77"/>
      <c r="Y648" s="77">
        <f>W648-X648</f>
        <v>0</v>
      </c>
      <c r="Z648" s="73"/>
      <c r="AA648" s="31"/>
    </row>
    <row r="649" spans="1:27" s="29" customFormat="1" ht="21.4" hidden="1" customHeight="1" x14ac:dyDescent="0.2">
      <c r="A649" s="30"/>
      <c r="B649" s="31" t="s">
        <v>0</v>
      </c>
      <c r="C649" s="41" t="s">
        <v>175</v>
      </c>
      <c r="D649" s="31"/>
      <c r="E649" s="31"/>
      <c r="F649" s="31"/>
      <c r="G649" s="31"/>
      <c r="H649" s="42"/>
      <c r="I649" s="36"/>
      <c r="J649" s="31"/>
      <c r="K649" s="31"/>
      <c r="L649" s="43"/>
      <c r="M649" s="28"/>
      <c r="N649" s="78"/>
      <c r="O649" s="75" t="s">
        <v>76</v>
      </c>
      <c r="P649" s="75"/>
      <c r="Q649" s="75"/>
      <c r="R649" s="75"/>
      <c r="S649" s="79"/>
      <c r="T649" s="75" t="s">
        <v>76</v>
      </c>
      <c r="U649" s="123">
        <f>IF($J$1="January","",Y648)</f>
        <v>0</v>
      </c>
      <c r="V649" s="77"/>
      <c r="W649" s="123">
        <f>IF(U649="","",U649+V649)</f>
        <v>0</v>
      </c>
      <c r="X649" s="77"/>
      <c r="Y649" s="123">
        <f>IF(W649="","",W649-X649)</f>
        <v>0</v>
      </c>
      <c r="Z649" s="80"/>
      <c r="AA649" s="28"/>
    </row>
    <row r="650" spans="1:27" s="29" customFormat="1" ht="21.4" hidden="1" customHeight="1" x14ac:dyDescent="0.2">
      <c r="A650" s="30"/>
      <c r="B650" s="45" t="s">
        <v>46</v>
      </c>
      <c r="C650" s="46"/>
      <c r="D650" s="31"/>
      <c r="E650" s="31"/>
      <c r="F650" s="432" t="s">
        <v>48</v>
      </c>
      <c r="G650" s="432"/>
      <c r="H650" s="31"/>
      <c r="I650" s="432" t="s">
        <v>49</v>
      </c>
      <c r="J650" s="432"/>
      <c r="K650" s="432"/>
      <c r="L650" s="47"/>
      <c r="M650" s="31"/>
      <c r="N650" s="74"/>
      <c r="O650" s="75" t="s">
        <v>51</v>
      </c>
      <c r="P650" s="75"/>
      <c r="Q650" s="75"/>
      <c r="R650" s="75">
        <v>0</v>
      </c>
      <c r="S650" s="79"/>
      <c r="T650" s="75" t="s">
        <v>51</v>
      </c>
      <c r="U650" s="123">
        <f>IF($J$1="February","",Y649)</f>
        <v>0</v>
      </c>
      <c r="V650" s="77"/>
      <c r="W650" s="123">
        <f t="shared" ref="W650:W659" si="137">IF(U650="","",U650+V650)</f>
        <v>0</v>
      </c>
      <c r="X650" s="77"/>
      <c r="Y650" s="123">
        <f t="shared" ref="Y650:Y659" si="138">IF(W650="","",W650-X650)</f>
        <v>0</v>
      </c>
      <c r="Z650" s="80"/>
      <c r="AA650" s="31"/>
    </row>
    <row r="651" spans="1:27" s="29" customFormat="1" ht="21.4" hidden="1" customHeight="1" x14ac:dyDescent="0.2">
      <c r="A651" s="30"/>
      <c r="B651" s="31"/>
      <c r="C651" s="31"/>
      <c r="D651" s="31"/>
      <c r="E651" s="31"/>
      <c r="F651" s="31"/>
      <c r="G651" s="31"/>
      <c r="H651" s="48"/>
      <c r="L651" s="35"/>
      <c r="M651" s="31"/>
      <c r="N651" s="74"/>
      <c r="O651" s="75" t="s">
        <v>52</v>
      </c>
      <c r="P651" s="75"/>
      <c r="Q651" s="75"/>
      <c r="R651" s="75">
        <v>0</v>
      </c>
      <c r="S651" s="79"/>
      <c r="T651" s="75" t="s">
        <v>52</v>
      </c>
      <c r="U651" s="123" t="str">
        <f>IF($J$1="March","",Y650)</f>
        <v/>
      </c>
      <c r="V651" s="77"/>
      <c r="W651" s="123" t="str">
        <f t="shared" si="137"/>
        <v/>
      </c>
      <c r="X651" s="77"/>
      <c r="Y651" s="123" t="str">
        <f t="shared" si="138"/>
        <v/>
      </c>
      <c r="Z651" s="80"/>
      <c r="AA651" s="31"/>
    </row>
    <row r="652" spans="1:27" s="29" customFormat="1" ht="21.4" hidden="1" customHeight="1" x14ac:dyDescent="0.2">
      <c r="A652" s="30"/>
      <c r="B652" s="433" t="s">
        <v>47</v>
      </c>
      <c r="C652" s="434"/>
      <c r="D652" s="31"/>
      <c r="E652" s="31"/>
      <c r="F652" s="49" t="s">
        <v>69</v>
      </c>
      <c r="G652" s="44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48"/>
      <c r="I652" s="197">
        <f>IF(C656&gt;0,$K$2,C654)</f>
        <v>0</v>
      </c>
      <c r="J652" s="51" t="s">
        <v>66</v>
      </c>
      <c r="K652" s="52">
        <f>K648/$K$2*I652</f>
        <v>0</v>
      </c>
      <c r="L652" s="53"/>
      <c r="M652" s="31"/>
      <c r="N652" s="74"/>
      <c r="O652" s="75" t="s">
        <v>53</v>
      </c>
      <c r="P652" s="75"/>
      <c r="Q652" s="75"/>
      <c r="R652" s="75">
        <v>0</v>
      </c>
      <c r="S652" s="79"/>
      <c r="T652" s="75" t="s">
        <v>53</v>
      </c>
      <c r="U652" s="123" t="str">
        <f>IF($J$1="April","",Y651)</f>
        <v/>
      </c>
      <c r="V652" s="77"/>
      <c r="W652" s="123" t="str">
        <f t="shared" si="137"/>
        <v/>
      </c>
      <c r="X652" s="77"/>
      <c r="Y652" s="123" t="str">
        <f t="shared" si="138"/>
        <v/>
      </c>
      <c r="Z652" s="80"/>
      <c r="AA652" s="31"/>
    </row>
    <row r="653" spans="1:27" s="29" customFormat="1" ht="21.4" hidden="1" customHeight="1" x14ac:dyDescent="0.2">
      <c r="A653" s="30"/>
      <c r="B653" s="40"/>
      <c r="C653" s="40"/>
      <c r="D653" s="31"/>
      <c r="E653" s="31"/>
      <c r="F653" s="49" t="s">
        <v>23</v>
      </c>
      <c r="G653" s="44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48"/>
      <c r="I653" s="93"/>
      <c r="J653" s="51" t="s">
        <v>67</v>
      </c>
      <c r="K653" s="54">
        <f>K648/$K$2/8*I653</f>
        <v>0</v>
      </c>
      <c r="L653" s="55"/>
      <c r="M653" s="31"/>
      <c r="N653" s="74"/>
      <c r="O653" s="75" t="s">
        <v>54</v>
      </c>
      <c r="P653" s="75"/>
      <c r="Q653" s="75"/>
      <c r="R653" s="75">
        <v>0</v>
      </c>
      <c r="S653" s="79"/>
      <c r="T653" s="75" t="s">
        <v>54</v>
      </c>
      <c r="U653" s="123" t="str">
        <f>IF($J$1="May","",Y652)</f>
        <v/>
      </c>
      <c r="V653" s="77"/>
      <c r="W653" s="123" t="str">
        <f t="shared" si="137"/>
        <v/>
      </c>
      <c r="X653" s="77"/>
      <c r="Y653" s="123" t="str">
        <f t="shared" si="138"/>
        <v/>
      </c>
      <c r="Z653" s="80"/>
      <c r="AA653" s="31"/>
    </row>
    <row r="654" spans="1:27" s="29" customFormat="1" ht="21.4" hidden="1" customHeight="1" x14ac:dyDescent="0.2">
      <c r="A654" s="30"/>
      <c r="B654" s="49" t="s">
        <v>7</v>
      </c>
      <c r="C654" s="40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31"/>
      <c r="E654" s="31"/>
      <c r="F654" s="49" t="s">
        <v>70</v>
      </c>
      <c r="G654" s="44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48"/>
      <c r="I654" s="444" t="s">
        <v>74</v>
      </c>
      <c r="J654" s="445"/>
      <c r="K654" s="54">
        <f>K652+K653</f>
        <v>0</v>
      </c>
      <c r="L654" s="55"/>
      <c r="M654" s="31"/>
      <c r="N654" s="74"/>
      <c r="O654" s="75" t="s">
        <v>55</v>
      </c>
      <c r="P654" s="75"/>
      <c r="Q654" s="75"/>
      <c r="R654" s="75">
        <v>0</v>
      </c>
      <c r="S654" s="79"/>
      <c r="T654" s="75" t="s">
        <v>55</v>
      </c>
      <c r="U654" s="123" t="str">
        <f>IF($J$1="June","",Y653)</f>
        <v/>
      </c>
      <c r="V654" s="77"/>
      <c r="W654" s="123" t="str">
        <f t="shared" si="137"/>
        <v/>
      </c>
      <c r="X654" s="77"/>
      <c r="Y654" s="123">
        <v>2500</v>
      </c>
      <c r="Z654" s="80"/>
      <c r="AA654" s="31"/>
    </row>
    <row r="655" spans="1:27" s="29" customFormat="1" ht="21.4" hidden="1" customHeight="1" x14ac:dyDescent="0.2">
      <c r="A655" s="30"/>
      <c r="B655" s="49" t="s">
        <v>6</v>
      </c>
      <c r="C655" s="40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31"/>
      <c r="E655" s="31"/>
      <c r="F655" s="49" t="s">
        <v>24</v>
      </c>
      <c r="G655" s="44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48"/>
      <c r="I655" s="444" t="s">
        <v>75</v>
      </c>
      <c r="J655" s="445"/>
      <c r="K655" s="44">
        <f>G655</f>
        <v>0</v>
      </c>
      <c r="L655" s="56"/>
      <c r="M655" s="31"/>
      <c r="N655" s="74"/>
      <c r="O655" s="75" t="s">
        <v>56</v>
      </c>
      <c r="P655" s="75">
        <v>26</v>
      </c>
      <c r="Q655" s="75">
        <v>5</v>
      </c>
      <c r="R655" s="75">
        <v>3</v>
      </c>
      <c r="S655" s="79"/>
      <c r="T655" s="75" t="s">
        <v>56</v>
      </c>
      <c r="U655" s="123">
        <f>IF($J$1="July","",Y654)</f>
        <v>2500</v>
      </c>
      <c r="V655" s="77">
        <v>3200</v>
      </c>
      <c r="W655" s="123">
        <f t="shared" si="137"/>
        <v>5700</v>
      </c>
      <c r="X655" s="77">
        <v>3100</v>
      </c>
      <c r="Y655" s="123">
        <f t="shared" si="138"/>
        <v>2600</v>
      </c>
      <c r="Z655" s="80"/>
      <c r="AA655" s="31"/>
    </row>
    <row r="656" spans="1:27" s="29" customFormat="1" ht="21.4" hidden="1" customHeight="1" x14ac:dyDescent="0.2">
      <c r="A656" s="30"/>
      <c r="B656" s="57" t="s">
        <v>73</v>
      </c>
      <c r="C656" s="40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31"/>
      <c r="E656" s="31"/>
      <c r="F656" s="49" t="s">
        <v>72</v>
      </c>
      <c r="G656" s="44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31"/>
      <c r="I656" s="435" t="s">
        <v>68</v>
      </c>
      <c r="J656" s="436"/>
      <c r="K656" s="58">
        <f>K654-K655</f>
        <v>0</v>
      </c>
      <c r="L656" s="59"/>
      <c r="M656" s="31"/>
      <c r="N656" s="74"/>
      <c r="O656" s="75" t="s">
        <v>61</v>
      </c>
      <c r="P656" s="75">
        <v>27</v>
      </c>
      <c r="Q656" s="75">
        <v>3</v>
      </c>
      <c r="R656" s="75">
        <v>0</v>
      </c>
      <c r="S656" s="79"/>
      <c r="T656" s="75" t="s">
        <v>61</v>
      </c>
      <c r="U656" s="123">
        <f>IF($J$1="August","",Y655)</f>
        <v>2600</v>
      </c>
      <c r="V656" s="77">
        <f>5000+350+1500+500</f>
        <v>7350</v>
      </c>
      <c r="W656" s="123">
        <f t="shared" si="137"/>
        <v>9950</v>
      </c>
      <c r="X656" s="77">
        <v>4000</v>
      </c>
      <c r="Y656" s="123">
        <f t="shared" si="138"/>
        <v>5950</v>
      </c>
      <c r="Z656" s="80"/>
      <c r="AA656" s="31"/>
    </row>
    <row r="657" spans="1:27" s="29" customFormat="1" ht="21.4" hidden="1" customHeight="1" x14ac:dyDescent="0.2">
      <c r="A657" s="3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47"/>
      <c r="M657" s="31"/>
      <c r="N657" s="74"/>
      <c r="O657" s="75" t="s">
        <v>57</v>
      </c>
      <c r="P657" s="75">
        <v>28</v>
      </c>
      <c r="Q657" s="75">
        <v>3</v>
      </c>
      <c r="R657" s="75">
        <v>0</v>
      </c>
      <c r="S657" s="79"/>
      <c r="T657" s="75" t="s">
        <v>57</v>
      </c>
      <c r="U657" s="123">
        <f>IF($J$1="September","",Y656)</f>
        <v>5950</v>
      </c>
      <c r="V657" s="77">
        <f>500+600+250+500</f>
        <v>1850</v>
      </c>
      <c r="W657" s="123">
        <f t="shared" si="137"/>
        <v>7800</v>
      </c>
      <c r="X657" s="77">
        <v>4000</v>
      </c>
      <c r="Y657" s="123">
        <f t="shared" si="138"/>
        <v>3800</v>
      </c>
      <c r="Z657" s="80"/>
      <c r="AA657" s="31"/>
    </row>
    <row r="658" spans="1:27" s="29" customFormat="1" ht="21.4" hidden="1" customHeight="1" x14ac:dyDescent="0.2">
      <c r="A658" s="30"/>
      <c r="B658" s="446" t="s">
        <v>101</v>
      </c>
      <c r="C658" s="446"/>
      <c r="D658" s="446"/>
      <c r="E658" s="446"/>
      <c r="F658" s="446"/>
      <c r="G658" s="446"/>
      <c r="H658" s="446"/>
      <c r="I658" s="446"/>
      <c r="J658" s="446"/>
      <c r="K658" s="446"/>
      <c r="L658" s="47"/>
      <c r="M658" s="31"/>
      <c r="N658" s="74"/>
      <c r="O658" s="75" t="s">
        <v>62</v>
      </c>
      <c r="P658" s="75"/>
      <c r="Q658" s="75"/>
      <c r="R658" s="75">
        <v>0</v>
      </c>
      <c r="S658" s="79"/>
      <c r="T658" s="75" t="s">
        <v>62</v>
      </c>
      <c r="U658" s="123">
        <f>IF($J$1="October","",Y657)</f>
        <v>3800</v>
      </c>
      <c r="V658" s="77"/>
      <c r="W658" s="123">
        <f t="shared" si="137"/>
        <v>3800</v>
      </c>
      <c r="X658" s="77"/>
      <c r="Y658" s="123">
        <f t="shared" si="138"/>
        <v>3800</v>
      </c>
      <c r="Z658" s="80"/>
      <c r="AA658" s="31"/>
    </row>
    <row r="659" spans="1:27" s="29" customFormat="1" ht="21.4" hidden="1" customHeight="1" x14ac:dyDescent="0.2">
      <c r="A659" s="30"/>
      <c r="B659" s="446"/>
      <c r="C659" s="446"/>
      <c r="D659" s="446"/>
      <c r="E659" s="446"/>
      <c r="F659" s="446"/>
      <c r="G659" s="446"/>
      <c r="H659" s="446"/>
      <c r="I659" s="446"/>
      <c r="J659" s="446"/>
      <c r="K659" s="446"/>
      <c r="L659" s="47"/>
      <c r="M659" s="31"/>
      <c r="N659" s="74"/>
      <c r="O659" s="75" t="s">
        <v>63</v>
      </c>
      <c r="P659" s="75"/>
      <c r="Q659" s="75"/>
      <c r="R659" s="75">
        <v>0</v>
      </c>
      <c r="S659" s="79"/>
      <c r="T659" s="75" t="s">
        <v>63</v>
      </c>
      <c r="U659" s="123">
        <f>IF($J$1="November","",Y658)</f>
        <v>3800</v>
      </c>
      <c r="V659" s="77"/>
      <c r="W659" s="123">
        <f t="shared" si="137"/>
        <v>3800</v>
      </c>
      <c r="X659" s="77"/>
      <c r="Y659" s="123">
        <f t="shared" si="138"/>
        <v>3800</v>
      </c>
      <c r="Z659" s="80"/>
      <c r="AA659" s="31"/>
    </row>
    <row r="660" spans="1:27" s="29" customFormat="1" ht="21.4" hidden="1" customHeight="1" thickBot="1" x14ac:dyDescent="0.25">
      <c r="A660" s="60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2"/>
      <c r="N660" s="81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3"/>
    </row>
    <row r="661" spans="1:27" s="31" customFormat="1" ht="21.4" hidden="1" customHeight="1" thickBot="1" x14ac:dyDescent="0.25"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7" s="29" customFormat="1" ht="21" customHeight="1" x14ac:dyDescent="0.2">
      <c r="A662" s="447" t="s">
        <v>45</v>
      </c>
      <c r="B662" s="448"/>
      <c r="C662" s="448"/>
      <c r="D662" s="448"/>
      <c r="E662" s="448"/>
      <c r="F662" s="448"/>
      <c r="G662" s="448"/>
      <c r="H662" s="448"/>
      <c r="I662" s="448"/>
      <c r="J662" s="448"/>
      <c r="K662" s="448"/>
      <c r="L662" s="449"/>
      <c r="M662" s="28"/>
      <c r="N662" s="67"/>
      <c r="O662" s="440" t="s">
        <v>47</v>
      </c>
      <c r="P662" s="441"/>
      <c r="Q662" s="441"/>
      <c r="R662" s="442"/>
      <c r="S662" s="68"/>
      <c r="T662" s="440" t="s">
        <v>48</v>
      </c>
      <c r="U662" s="441"/>
      <c r="V662" s="441"/>
      <c r="W662" s="441"/>
      <c r="X662" s="441"/>
      <c r="Y662" s="442"/>
      <c r="Z662" s="69"/>
      <c r="AA662" s="28"/>
    </row>
    <row r="663" spans="1:27" s="29" customFormat="1" ht="21" customHeight="1" x14ac:dyDescent="0.2">
      <c r="A663" s="30"/>
      <c r="B663" s="31"/>
      <c r="C663" s="443" t="s">
        <v>99</v>
      </c>
      <c r="D663" s="443"/>
      <c r="E663" s="443"/>
      <c r="F663" s="443"/>
      <c r="G663" s="32" t="str">
        <f>$J$1</f>
        <v>March</v>
      </c>
      <c r="H663" s="431">
        <f>$K$1</f>
        <v>2021</v>
      </c>
      <c r="I663" s="431"/>
      <c r="J663" s="31"/>
      <c r="K663" s="33"/>
      <c r="L663" s="34"/>
      <c r="M663" s="33"/>
      <c r="N663" s="70"/>
      <c r="O663" s="71" t="s">
        <v>58</v>
      </c>
      <c r="P663" s="71" t="s">
        <v>7</v>
      </c>
      <c r="Q663" s="71" t="s">
        <v>6</v>
      </c>
      <c r="R663" s="71" t="s">
        <v>59</v>
      </c>
      <c r="S663" s="72"/>
      <c r="T663" s="71" t="s">
        <v>58</v>
      </c>
      <c r="U663" s="71" t="s">
        <v>60</v>
      </c>
      <c r="V663" s="71" t="s">
        <v>23</v>
      </c>
      <c r="W663" s="71" t="s">
        <v>22</v>
      </c>
      <c r="X663" s="71" t="s">
        <v>24</v>
      </c>
      <c r="Y663" s="71" t="s">
        <v>64</v>
      </c>
      <c r="Z663" s="73"/>
      <c r="AA663" s="33"/>
    </row>
    <row r="664" spans="1:27" s="29" customFormat="1" ht="21" customHeight="1" x14ac:dyDescent="0.2">
      <c r="A664" s="30"/>
      <c r="B664" s="31"/>
      <c r="C664" s="31"/>
      <c r="D664" s="36"/>
      <c r="E664" s="36"/>
      <c r="F664" s="36"/>
      <c r="G664" s="36"/>
      <c r="H664" s="36"/>
      <c r="I664" s="31"/>
      <c r="J664" s="37" t="s">
        <v>1</v>
      </c>
      <c r="K664" s="38">
        <f>18500+1500</f>
        <v>20000</v>
      </c>
      <c r="L664" s="39"/>
      <c r="M664" s="31"/>
      <c r="N664" s="74"/>
      <c r="O664" s="75" t="s">
        <v>50</v>
      </c>
      <c r="P664" s="75">
        <v>30</v>
      </c>
      <c r="Q664" s="75">
        <v>1</v>
      </c>
      <c r="R664" s="75">
        <f>10-Q664</f>
        <v>9</v>
      </c>
      <c r="S664" s="76"/>
      <c r="T664" s="75" t="s">
        <v>50</v>
      </c>
      <c r="U664" s="77">
        <v>71800</v>
      </c>
      <c r="V664" s="77"/>
      <c r="W664" s="77">
        <f>V664+U664</f>
        <v>71800</v>
      </c>
      <c r="X664" s="77">
        <v>5000</v>
      </c>
      <c r="Y664" s="77">
        <f>W664-X664</f>
        <v>66800</v>
      </c>
      <c r="Z664" s="73"/>
      <c r="AA664" s="31"/>
    </row>
    <row r="665" spans="1:27" s="29" customFormat="1" ht="21" customHeight="1" x14ac:dyDescent="0.2">
      <c r="A665" s="30"/>
      <c r="B665" s="31" t="s">
        <v>0</v>
      </c>
      <c r="C665" s="41" t="s">
        <v>86</v>
      </c>
      <c r="D665" s="31"/>
      <c r="E665" s="31"/>
      <c r="F665" s="31"/>
      <c r="G665" s="31"/>
      <c r="H665" s="42"/>
      <c r="I665" s="36"/>
      <c r="J665" s="31"/>
      <c r="K665" s="31"/>
      <c r="L665" s="43"/>
      <c r="M665" s="28"/>
      <c r="N665" s="78"/>
      <c r="O665" s="75" t="s">
        <v>76</v>
      </c>
      <c r="P665" s="75">
        <v>27</v>
      </c>
      <c r="Q665" s="75">
        <v>1</v>
      </c>
      <c r="R665" s="75">
        <f t="shared" ref="R665:R672" si="139">IF(Q665="","",R664-Q665)</f>
        <v>8</v>
      </c>
      <c r="S665" s="79"/>
      <c r="T665" s="75" t="s">
        <v>76</v>
      </c>
      <c r="U665" s="123">
        <f>Y664</f>
        <v>66800</v>
      </c>
      <c r="V665" s="77">
        <v>5000</v>
      </c>
      <c r="W665" s="123">
        <f>IF(U665="","",U665+V665)</f>
        <v>71800</v>
      </c>
      <c r="X665" s="77">
        <v>5000</v>
      </c>
      <c r="Y665" s="123">
        <f>IF(W665="","",W665-X665)</f>
        <v>66800</v>
      </c>
      <c r="Z665" s="80"/>
      <c r="AA665" s="28"/>
    </row>
    <row r="666" spans="1:27" s="29" customFormat="1" ht="21" customHeight="1" x14ac:dyDescent="0.2">
      <c r="A666" s="30"/>
      <c r="B666" s="45" t="s">
        <v>46</v>
      </c>
      <c r="C666" s="46"/>
      <c r="D666" s="31"/>
      <c r="E666" s="31"/>
      <c r="F666" s="432" t="s">
        <v>48</v>
      </c>
      <c r="G666" s="432"/>
      <c r="H666" s="31"/>
      <c r="I666" s="432" t="s">
        <v>49</v>
      </c>
      <c r="J666" s="432"/>
      <c r="K666" s="432"/>
      <c r="L666" s="47"/>
      <c r="M666" s="31"/>
      <c r="N666" s="74"/>
      <c r="O666" s="75" t="s">
        <v>51</v>
      </c>
      <c r="P666" s="75">
        <v>29</v>
      </c>
      <c r="Q666" s="75">
        <v>2</v>
      </c>
      <c r="R666" s="75">
        <f t="shared" si="139"/>
        <v>6</v>
      </c>
      <c r="S666" s="79"/>
      <c r="T666" s="75" t="s">
        <v>51</v>
      </c>
      <c r="U666" s="123">
        <f>IF($J$1="February","",Y665)</f>
        <v>66800</v>
      </c>
      <c r="V666" s="77">
        <v>25000</v>
      </c>
      <c r="W666" s="123">
        <f t="shared" ref="W666:W675" si="140">IF(U666="","",U666+V666)</f>
        <v>91800</v>
      </c>
      <c r="X666" s="245">
        <v>5000</v>
      </c>
      <c r="Y666" s="123">
        <f t="shared" ref="Y666:Y675" si="141">IF(W666="","",W666-X666)</f>
        <v>86800</v>
      </c>
      <c r="Z666" s="80"/>
      <c r="AA666" s="31"/>
    </row>
    <row r="667" spans="1:27" s="29" customFormat="1" ht="21" customHeight="1" x14ac:dyDescent="0.2">
      <c r="A667" s="30"/>
      <c r="B667" s="31"/>
      <c r="C667" s="31"/>
      <c r="D667" s="31"/>
      <c r="E667" s="31"/>
      <c r="F667" s="31"/>
      <c r="G667" s="31"/>
      <c r="H667" s="48"/>
      <c r="L667" s="35"/>
      <c r="M667" s="31"/>
      <c r="N667" s="74"/>
      <c r="O667" s="75" t="s">
        <v>52</v>
      </c>
      <c r="P667" s="75"/>
      <c r="Q667" s="75"/>
      <c r="R667" s="75" t="str">
        <f t="shared" si="139"/>
        <v/>
      </c>
      <c r="S667" s="79"/>
      <c r="T667" s="75" t="s">
        <v>52</v>
      </c>
      <c r="U667" s="123" t="str">
        <f>IF($J$1="March","",Y666)</f>
        <v/>
      </c>
      <c r="V667" s="77"/>
      <c r="W667" s="123" t="str">
        <f t="shared" si="140"/>
        <v/>
      </c>
      <c r="X667" s="77"/>
      <c r="Y667" s="123" t="str">
        <f t="shared" si="141"/>
        <v/>
      </c>
      <c r="Z667" s="80"/>
      <c r="AA667" s="31"/>
    </row>
    <row r="668" spans="1:27" s="29" customFormat="1" ht="21" customHeight="1" x14ac:dyDescent="0.2">
      <c r="A668" s="30"/>
      <c r="B668" s="433" t="s">
        <v>47</v>
      </c>
      <c r="C668" s="434"/>
      <c r="D668" s="31"/>
      <c r="E668" s="31"/>
      <c r="F668" s="49" t="s">
        <v>69</v>
      </c>
      <c r="G668" s="13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66800</v>
      </c>
      <c r="H668" s="48"/>
      <c r="I668" s="50">
        <f>IF(C672&gt;0,$K$2,C670)</f>
        <v>31</v>
      </c>
      <c r="J668" s="51" t="s">
        <v>66</v>
      </c>
      <c r="K668" s="52">
        <f>K664/$K$2*I668</f>
        <v>20000</v>
      </c>
      <c r="L668" s="53"/>
      <c r="M668" s="31"/>
      <c r="N668" s="74"/>
      <c r="O668" s="75" t="s">
        <v>53</v>
      </c>
      <c r="P668" s="75"/>
      <c r="Q668" s="75"/>
      <c r="R668" s="75" t="str">
        <f t="shared" si="139"/>
        <v/>
      </c>
      <c r="S668" s="79"/>
      <c r="T668" s="75" t="s">
        <v>53</v>
      </c>
      <c r="U668" s="123" t="str">
        <f>IF($J$1="April","",Y667)</f>
        <v/>
      </c>
      <c r="V668" s="77"/>
      <c r="W668" s="123" t="str">
        <f t="shared" si="140"/>
        <v/>
      </c>
      <c r="X668" s="77"/>
      <c r="Y668" s="123" t="str">
        <f t="shared" si="141"/>
        <v/>
      </c>
      <c r="Z668" s="80"/>
      <c r="AA668" s="31"/>
    </row>
    <row r="669" spans="1:27" s="29" customFormat="1" ht="21" customHeight="1" x14ac:dyDescent="0.2">
      <c r="A669" s="30"/>
      <c r="B669" s="40"/>
      <c r="C669" s="40"/>
      <c r="D669" s="31"/>
      <c r="E669" s="31"/>
      <c r="F669" s="49" t="s">
        <v>23</v>
      </c>
      <c r="G669" s="13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25000</v>
      </c>
      <c r="H669" s="48"/>
      <c r="I669" s="93"/>
      <c r="J669" s="51" t="s">
        <v>67</v>
      </c>
      <c r="K669" s="54">
        <f>K664/$K$2/8*I669</f>
        <v>0</v>
      </c>
      <c r="L669" s="55"/>
      <c r="M669" s="31"/>
      <c r="N669" s="74"/>
      <c r="O669" s="75" t="s">
        <v>54</v>
      </c>
      <c r="P669" s="75"/>
      <c r="Q669" s="75"/>
      <c r="R669" s="75" t="str">
        <f t="shared" si="139"/>
        <v/>
      </c>
      <c r="S669" s="79"/>
      <c r="T669" s="75" t="s">
        <v>54</v>
      </c>
      <c r="U669" s="123" t="str">
        <f>IF($J$1="May","",Y668)</f>
        <v/>
      </c>
      <c r="V669" s="77"/>
      <c r="W669" s="123" t="str">
        <f t="shared" si="140"/>
        <v/>
      </c>
      <c r="X669" s="77"/>
      <c r="Y669" s="123" t="str">
        <f t="shared" si="141"/>
        <v/>
      </c>
      <c r="Z669" s="80"/>
      <c r="AA669" s="31"/>
    </row>
    <row r="670" spans="1:27" s="29" customFormat="1" ht="21" customHeight="1" x14ac:dyDescent="0.2">
      <c r="A670" s="30"/>
      <c r="B670" s="49" t="s">
        <v>7</v>
      </c>
      <c r="C670" s="40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29</v>
      </c>
      <c r="D670" s="31"/>
      <c r="E670" s="31"/>
      <c r="F670" s="49" t="s">
        <v>70</v>
      </c>
      <c r="G670" s="13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91800</v>
      </c>
      <c r="H670" s="48"/>
      <c r="I670" s="444" t="s">
        <v>74</v>
      </c>
      <c r="J670" s="445"/>
      <c r="K670" s="54">
        <f>K668+K669</f>
        <v>20000</v>
      </c>
      <c r="L670" s="55"/>
      <c r="M670" s="31"/>
      <c r="N670" s="74"/>
      <c r="O670" s="75" t="s">
        <v>55</v>
      </c>
      <c r="P670" s="75"/>
      <c r="Q670" s="75"/>
      <c r="R670" s="75" t="str">
        <f t="shared" si="139"/>
        <v/>
      </c>
      <c r="S670" s="79"/>
      <c r="T670" s="75" t="s">
        <v>55</v>
      </c>
      <c r="U670" s="123" t="str">
        <f>IF($J$1="June","",Y669)</f>
        <v/>
      </c>
      <c r="V670" s="77"/>
      <c r="W670" s="123" t="str">
        <f t="shared" si="140"/>
        <v/>
      </c>
      <c r="X670" s="77"/>
      <c r="Y670" s="123" t="str">
        <f t="shared" si="141"/>
        <v/>
      </c>
      <c r="Z670" s="80"/>
      <c r="AA670" s="31"/>
    </row>
    <row r="671" spans="1:27" s="29" customFormat="1" ht="21" customHeight="1" x14ac:dyDescent="0.2">
      <c r="A671" s="30"/>
      <c r="B671" s="49" t="s">
        <v>6</v>
      </c>
      <c r="C671" s="40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2</v>
      </c>
      <c r="D671" s="31"/>
      <c r="E671" s="31"/>
      <c r="F671" s="49" t="s">
        <v>24</v>
      </c>
      <c r="G671" s="13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5000</v>
      </c>
      <c r="H671" s="48"/>
      <c r="I671" s="444" t="s">
        <v>75</v>
      </c>
      <c r="J671" s="445"/>
      <c r="K671" s="44">
        <f>G671</f>
        <v>5000</v>
      </c>
      <c r="L671" s="56"/>
      <c r="M671" s="31"/>
      <c r="N671" s="74"/>
      <c r="O671" s="75" t="s">
        <v>56</v>
      </c>
      <c r="P671" s="75"/>
      <c r="Q671" s="75"/>
      <c r="R671" s="75" t="str">
        <f t="shared" si="139"/>
        <v/>
      </c>
      <c r="S671" s="79"/>
      <c r="T671" s="75" t="s">
        <v>56</v>
      </c>
      <c r="U671" s="123" t="str">
        <f>IF($J$1="July","",Y670)</f>
        <v/>
      </c>
      <c r="V671" s="77"/>
      <c r="W671" s="123" t="str">
        <f t="shared" si="140"/>
        <v/>
      </c>
      <c r="X671" s="77"/>
      <c r="Y671" s="123" t="str">
        <f t="shared" si="141"/>
        <v/>
      </c>
      <c r="Z671" s="80"/>
      <c r="AA671" s="31"/>
    </row>
    <row r="672" spans="1:27" s="29" customFormat="1" ht="21" customHeight="1" x14ac:dyDescent="0.2">
      <c r="A672" s="30"/>
      <c r="B672" s="57" t="s">
        <v>73</v>
      </c>
      <c r="C672" s="40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6</v>
      </c>
      <c r="D672" s="31"/>
      <c r="E672" s="31"/>
      <c r="F672" s="49" t="s">
        <v>72</v>
      </c>
      <c r="G672" s="13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86800</v>
      </c>
      <c r="H672" s="31"/>
      <c r="I672" s="435" t="s">
        <v>68</v>
      </c>
      <c r="J672" s="436"/>
      <c r="K672" s="58">
        <f>K670-K671</f>
        <v>15000</v>
      </c>
      <c r="L672" s="59"/>
      <c r="M672" s="31"/>
      <c r="N672" s="74"/>
      <c r="O672" s="75" t="s">
        <v>61</v>
      </c>
      <c r="P672" s="75"/>
      <c r="Q672" s="75"/>
      <c r="R672" s="75" t="str">
        <f t="shared" si="139"/>
        <v/>
      </c>
      <c r="S672" s="79"/>
      <c r="T672" s="75" t="s">
        <v>61</v>
      </c>
      <c r="U672" s="123" t="str">
        <f>IF($J$1="August","",Y671)</f>
        <v/>
      </c>
      <c r="V672" s="77"/>
      <c r="W672" s="123" t="str">
        <f t="shared" si="140"/>
        <v/>
      </c>
      <c r="X672" s="77"/>
      <c r="Y672" s="123" t="str">
        <f t="shared" si="141"/>
        <v/>
      </c>
      <c r="Z672" s="80"/>
      <c r="AA672" s="31"/>
    </row>
    <row r="673" spans="1:27" s="29" customFormat="1" ht="21" customHeight="1" x14ac:dyDescent="0.2">
      <c r="A673" s="3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47"/>
      <c r="M673" s="31"/>
      <c r="N673" s="74"/>
      <c r="O673" s="75" t="s">
        <v>57</v>
      </c>
      <c r="P673" s="75"/>
      <c r="Q673" s="75"/>
      <c r="R673" s="75"/>
      <c r="S673" s="79"/>
      <c r="T673" s="75" t="s">
        <v>57</v>
      </c>
      <c r="U673" s="123" t="str">
        <f>IF($J$1="September","",Y672)</f>
        <v/>
      </c>
      <c r="V673" s="77"/>
      <c r="W673" s="123" t="str">
        <f t="shared" si="140"/>
        <v/>
      </c>
      <c r="X673" s="77"/>
      <c r="Y673" s="123" t="str">
        <f t="shared" si="141"/>
        <v/>
      </c>
      <c r="Z673" s="80"/>
      <c r="AA673" s="31"/>
    </row>
    <row r="674" spans="1:27" s="29" customFormat="1" ht="21" customHeight="1" x14ac:dyDescent="0.2">
      <c r="A674" s="30"/>
      <c r="B674" s="446" t="s">
        <v>101</v>
      </c>
      <c r="C674" s="446"/>
      <c r="D674" s="446"/>
      <c r="E674" s="446"/>
      <c r="F674" s="446"/>
      <c r="G674" s="446"/>
      <c r="H674" s="446"/>
      <c r="I674" s="446"/>
      <c r="J674" s="446"/>
      <c r="K674" s="446"/>
      <c r="L674" s="47"/>
      <c r="M674" s="31"/>
      <c r="N674" s="74"/>
      <c r="O674" s="75" t="s">
        <v>62</v>
      </c>
      <c r="P674" s="75"/>
      <c r="Q674" s="75"/>
      <c r="R674" s="75"/>
      <c r="S674" s="79"/>
      <c r="T674" s="75" t="s">
        <v>62</v>
      </c>
      <c r="U674" s="123" t="str">
        <f>IF($J$1="October","",Y673)</f>
        <v/>
      </c>
      <c r="V674" s="77"/>
      <c r="W674" s="123" t="str">
        <f t="shared" si="140"/>
        <v/>
      </c>
      <c r="X674" s="77"/>
      <c r="Y674" s="123" t="str">
        <f t="shared" si="141"/>
        <v/>
      </c>
      <c r="Z674" s="80"/>
      <c r="AA674" s="31"/>
    </row>
    <row r="675" spans="1:27" s="29" customFormat="1" ht="21" customHeight="1" x14ac:dyDescent="0.2">
      <c r="A675" s="30"/>
      <c r="B675" s="446"/>
      <c r="C675" s="446"/>
      <c r="D675" s="446"/>
      <c r="E675" s="446"/>
      <c r="F675" s="446"/>
      <c r="G675" s="446"/>
      <c r="H675" s="446"/>
      <c r="I675" s="446"/>
      <c r="J675" s="446"/>
      <c r="K675" s="446"/>
      <c r="L675" s="47"/>
      <c r="M675" s="31"/>
      <c r="N675" s="74"/>
      <c r="O675" s="75" t="s">
        <v>63</v>
      </c>
      <c r="P675" s="75"/>
      <c r="Q675" s="75"/>
      <c r="R675" s="75" t="str">
        <f t="shared" ref="R675" si="142">IF(Q675="","",R674-Q675)</f>
        <v/>
      </c>
      <c r="S675" s="79"/>
      <c r="T675" s="75" t="s">
        <v>63</v>
      </c>
      <c r="U675" s="123" t="str">
        <f>IF($J$1="November","",Y674)</f>
        <v/>
      </c>
      <c r="V675" s="77"/>
      <c r="W675" s="123" t="str">
        <f t="shared" si="140"/>
        <v/>
      </c>
      <c r="X675" s="77"/>
      <c r="Y675" s="123" t="str">
        <f t="shared" si="141"/>
        <v/>
      </c>
      <c r="Z675" s="80"/>
      <c r="AA675" s="31"/>
    </row>
    <row r="676" spans="1:27" s="29" customFormat="1" ht="21" customHeight="1" thickBot="1" x14ac:dyDescent="0.25">
      <c r="A676" s="60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2"/>
      <c r="N676" s="81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3"/>
    </row>
    <row r="677" spans="1:27" s="31" customFormat="1" ht="21" customHeight="1" thickBot="1" x14ac:dyDescent="0.25"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7" s="29" customFormat="1" ht="21" customHeight="1" x14ac:dyDescent="0.2">
      <c r="A678" s="447" t="s">
        <v>45</v>
      </c>
      <c r="B678" s="448"/>
      <c r="C678" s="448"/>
      <c r="D678" s="448"/>
      <c r="E678" s="448"/>
      <c r="F678" s="448"/>
      <c r="G678" s="448"/>
      <c r="H678" s="448"/>
      <c r="I678" s="448"/>
      <c r="J678" s="448"/>
      <c r="K678" s="448"/>
      <c r="L678" s="449"/>
      <c r="M678" s="28"/>
      <c r="N678" s="67"/>
      <c r="O678" s="440" t="s">
        <v>47</v>
      </c>
      <c r="P678" s="441"/>
      <c r="Q678" s="441"/>
      <c r="R678" s="442"/>
      <c r="S678" s="68"/>
      <c r="T678" s="440" t="s">
        <v>48</v>
      </c>
      <c r="U678" s="441"/>
      <c r="V678" s="441"/>
      <c r="W678" s="441"/>
      <c r="X678" s="441"/>
      <c r="Y678" s="442"/>
      <c r="Z678" s="69"/>
      <c r="AA678" s="28"/>
    </row>
    <row r="679" spans="1:27" s="29" customFormat="1" ht="21" customHeight="1" x14ac:dyDescent="0.2">
      <c r="A679" s="30"/>
      <c r="B679" s="31"/>
      <c r="C679" s="443" t="s">
        <v>99</v>
      </c>
      <c r="D679" s="443"/>
      <c r="E679" s="443"/>
      <c r="F679" s="443"/>
      <c r="G679" s="32" t="str">
        <f>$J$1</f>
        <v>March</v>
      </c>
      <c r="H679" s="431">
        <f>$K$1</f>
        <v>2021</v>
      </c>
      <c r="I679" s="431"/>
      <c r="J679" s="31"/>
      <c r="K679" s="33"/>
      <c r="L679" s="34"/>
      <c r="M679" s="33"/>
      <c r="N679" s="70"/>
      <c r="O679" s="71" t="s">
        <v>58</v>
      </c>
      <c r="P679" s="71" t="s">
        <v>7</v>
      </c>
      <c r="Q679" s="71" t="s">
        <v>6</v>
      </c>
      <c r="R679" s="71" t="s">
        <v>59</v>
      </c>
      <c r="S679" s="72"/>
      <c r="T679" s="71" t="s">
        <v>58</v>
      </c>
      <c r="U679" s="71" t="s">
        <v>60</v>
      </c>
      <c r="V679" s="71" t="s">
        <v>23</v>
      </c>
      <c r="W679" s="71" t="s">
        <v>22</v>
      </c>
      <c r="X679" s="71" t="s">
        <v>24</v>
      </c>
      <c r="Y679" s="71" t="s">
        <v>64</v>
      </c>
      <c r="Z679" s="73"/>
      <c r="AA679" s="33"/>
    </row>
    <row r="680" spans="1:27" s="29" customFormat="1" ht="21" customHeight="1" x14ac:dyDescent="0.2">
      <c r="A680" s="30"/>
      <c r="B680" s="31"/>
      <c r="C680" s="31"/>
      <c r="D680" s="36"/>
      <c r="E680" s="36"/>
      <c r="F680" s="36"/>
      <c r="G680" s="36"/>
      <c r="H680" s="36"/>
      <c r="I680" s="31"/>
      <c r="J680" s="37" t="s">
        <v>1</v>
      </c>
      <c r="K680" s="38">
        <v>15000</v>
      </c>
      <c r="L680" s="39"/>
      <c r="M680" s="31"/>
      <c r="N680" s="74"/>
      <c r="O680" s="75" t="s">
        <v>50</v>
      </c>
      <c r="P680" s="75">
        <v>31</v>
      </c>
      <c r="Q680" s="75">
        <v>0</v>
      </c>
      <c r="R680" s="75"/>
      <c r="S680" s="76"/>
      <c r="T680" s="75" t="s">
        <v>50</v>
      </c>
      <c r="U680" s="77"/>
      <c r="V680" s="77"/>
      <c r="W680" s="77">
        <f>V680+U680</f>
        <v>0</v>
      </c>
      <c r="X680" s="77"/>
      <c r="Y680" s="77">
        <f>W680-X680</f>
        <v>0</v>
      </c>
      <c r="Z680" s="73"/>
      <c r="AA680" s="31"/>
    </row>
    <row r="681" spans="1:27" s="29" customFormat="1" ht="21" customHeight="1" x14ac:dyDescent="0.2">
      <c r="A681" s="30"/>
      <c r="B681" s="31" t="s">
        <v>0</v>
      </c>
      <c r="C681" s="41" t="s">
        <v>225</v>
      </c>
      <c r="D681" s="31"/>
      <c r="E681" s="31"/>
      <c r="F681" s="31"/>
      <c r="G681" s="31"/>
      <c r="H681" s="42"/>
      <c r="I681" s="36"/>
      <c r="J681" s="31"/>
      <c r="K681" s="31"/>
      <c r="L681" s="43"/>
      <c r="M681" s="28"/>
      <c r="N681" s="78"/>
      <c r="O681" s="75" t="s">
        <v>76</v>
      </c>
      <c r="P681" s="75">
        <v>28</v>
      </c>
      <c r="Q681" s="75">
        <v>0</v>
      </c>
      <c r="R681" s="75"/>
      <c r="S681" s="79"/>
      <c r="T681" s="75" t="s">
        <v>76</v>
      </c>
      <c r="U681" s="123">
        <f>IF($J$1="January","",Y680)</f>
        <v>0</v>
      </c>
      <c r="V681" s="77"/>
      <c r="W681" s="123">
        <f>IF(U681="","",U681+V681)</f>
        <v>0</v>
      </c>
      <c r="X681" s="77"/>
      <c r="Y681" s="123">
        <f>IF(W681="","",W681-X681)</f>
        <v>0</v>
      </c>
      <c r="Z681" s="80"/>
      <c r="AA681" s="28"/>
    </row>
    <row r="682" spans="1:27" s="29" customFormat="1" ht="21" customHeight="1" x14ac:dyDescent="0.2">
      <c r="A682" s="30"/>
      <c r="B682" s="45" t="s">
        <v>46</v>
      </c>
      <c r="C682" s="46"/>
      <c r="D682" s="31"/>
      <c r="E682" s="31"/>
      <c r="F682" s="432" t="s">
        <v>48</v>
      </c>
      <c r="G682" s="432"/>
      <c r="H682" s="31"/>
      <c r="I682" s="432" t="s">
        <v>49</v>
      </c>
      <c r="J682" s="432"/>
      <c r="K682" s="432"/>
      <c r="L682" s="47"/>
      <c r="M682" s="31"/>
      <c r="N682" s="74"/>
      <c r="O682" s="75" t="s">
        <v>51</v>
      </c>
      <c r="P682" s="75">
        <v>28</v>
      </c>
      <c r="Q682" s="75">
        <v>3</v>
      </c>
      <c r="R682" s="75"/>
      <c r="S682" s="79"/>
      <c r="T682" s="75" t="s">
        <v>51</v>
      </c>
      <c r="U682" s="123">
        <f>IF($J$1="February","",Y681)</f>
        <v>0</v>
      </c>
      <c r="V682" s="77"/>
      <c r="W682" s="123">
        <f t="shared" ref="W682:W691" si="143">IF(U682="","",U682+V682)</f>
        <v>0</v>
      </c>
      <c r="X682" s="77"/>
      <c r="Y682" s="123">
        <f t="shared" ref="Y682:Y691" si="144">IF(W682="","",W682-X682)</f>
        <v>0</v>
      </c>
      <c r="Z682" s="80"/>
      <c r="AA682" s="31"/>
    </row>
    <row r="683" spans="1:27" s="29" customFormat="1" ht="21" customHeight="1" x14ac:dyDescent="0.2">
      <c r="A683" s="30"/>
      <c r="B683" s="31"/>
      <c r="C683" s="31"/>
      <c r="D683" s="31"/>
      <c r="E683" s="31"/>
      <c r="F683" s="31"/>
      <c r="G683" s="31"/>
      <c r="H683" s="48"/>
      <c r="L683" s="35"/>
      <c r="M683" s="31"/>
      <c r="N683" s="74"/>
      <c r="O683" s="75" t="s">
        <v>52</v>
      </c>
      <c r="P683" s="75"/>
      <c r="Q683" s="75"/>
      <c r="R683" s="75"/>
      <c r="S683" s="79"/>
      <c r="T683" s="75" t="s">
        <v>52</v>
      </c>
      <c r="U683" s="123" t="str">
        <f>IF($J$1="March","",Y682)</f>
        <v/>
      </c>
      <c r="V683" s="77"/>
      <c r="W683" s="123" t="str">
        <f t="shared" si="143"/>
        <v/>
      </c>
      <c r="X683" s="77"/>
      <c r="Y683" s="123" t="str">
        <f t="shared" si="144"/>
        <v/>
      </c>
      <c r="Z683" s="80"/>
      <c r="AA683" s="31"/>
    </row>
    <row r="684" spans="1:27" s="29" customFormat="1" ht="21" customHeight="1" x14ac:dyDescent="0.2">
      <c r="A684" s="30"/>
      <c r="B684" s="433" t="s">
        <v>47</v>
      </c>
      <c r="C684" s="434"/>
      <c r="D684" s="31"/>
      <c r="E684" s="31"/>
      <c r="F684" s="49" t="s">
        <v>69</v>
      </c>
      <c r="G684" s="44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0</v>
      </c>
      <c r="H684" s="48"/>
      <c r="I684" s="222">
        <f>IF(C688&gt;0,$K$2,C686)</f>
        <v>28</v>
      </c>
      <c r="J684" s="51" t="s">
        <v>66</v>
      </c>
      <c r="K684" s="52">
        <f>K680/$K$2*I684</f>
        <v>13548.387096774193</v>
      </c>
      <c r="L684" s="53"/>
      <c r="M684" s="31"/>
      <c r="N684" s="74"/>
      <c r="O684" s="75" t="s">
        <v>53</v>
      </c>
      <c r="P684" s="75"/>
      <c r="Q684" s="75"/>
      <c r="R684" s="75"/>
      <c r="S684" s="79"/>
      <c r="T684" s="75" t="s">
        <v>53</v>
      </c>
      <c r="U684" s="123" t="str">
        <f>IF($J$1="April","",Y683)</f>
        <v/>
      </c>
      <c r="V684" s="77"/>
      <c r="W684" s="123" t="str">
        <f t="shared" si="143"/>
        <v/>
      </c>
      <c r="X684" s="77"/>
      <c r="Y684" s="123" t="str">
        <f t="shared" si="144"/>
        <v/>
      </c>
      <c r="Z684" s="80"/>
      <c r="AA684" s="31"/>
    </row>
    <row r="685" spans="1:27" s="29" customFormat="1" ht="21" customHeight="1" x14ac:dyDescent="0.2">
      <c r="A685" s="30"/>
      <c r="B685" s="40"/>
      <c r="C685" s="40"/>
      <c r="D685" s="31"/>
      <c r="E685" s="31"/>
      <c r="F685" s="49" t="s">
        <v>23</v>
      </c>
      <c r="G685" s="44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48"/>
      <c r="I685" s="93">
        <v>10</v>
      </c>
      <c r="J685" s="51" t="s">
        <v>67</v>
      </c>
      <c r="K685" s="54">
        <f>K680/$K$2/8*I685</f>
        <v>604.83870967741939</v>
      </c>
      <c r="L685" s="55"/>
      <c r="M685" s="31"/>
      <c r="N685" s="74"/>
      <c r="O685" s="75" t="s">
        <v>54</v>
      </c>
      <c r="P685" s="75"/>
      <c r="Q685" s="75"/>
      <c r="R685" s="75"/>
      <c r="S685" s="79"/>
      <c r="T685" s="75" t="s">
        <v>54</v>
      </c>
      <c r="U685" s="123" t="str">
        <f>IF($J$1="May","",Y684)</f>
        <v/>
      </c>
      <c r="V685" s="77"/>
      <c r="W685" s="123" t="str">
        <f t="shared" si="143"/>
        <v/>
      </c>
      <c r="X685" s="77"/>
      <c r="Y685" s="123" t="str">
        <f t="shared" si="144"/>
        <v/>
      </c>
      <c r="Z685" s="80"/>
      <c r="AA685" s="31"/>
    </row>
    <row r="686" spans="1:27" s="29" customFormat="1" ht="21" customHeight="1" x14ac:dyDescent="0.2">
      <c r="A686" s="30"/>
      <c r="B686" s="49" t="s">
        <v>7</v>
      </c>
      <c r="C686" s="40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28</v>
      </c>
      <c r="D686" s="31"/>
      <c r="E686" s="31"/>
      <c r="F686" s="49" t="s">
        <v>70</v>
      </c>
      <c r="G686" s="44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0</v>
      </c>
      <c r="H686" s="48"/>
      <c r="I686" s="444" t="s">
        <v>74</v>
      </c>
      <c r="J686" s="445"/>
      <c r="K686" s="54">
        <f>K684+K685</f>
        <v>14153.225806451612</v>
      </c>
      <c r="L686" s="55"/>
      <c r="M686" s="31"/>
      <c r="N686" s="74"/>
      <c r="O686" s="75" t="s">
        <v>55</v>
      </c>
      <c r="P686" s="75"/>
      <c r="Q686" s="75"/>
      <c r="R686" s="75"/>
      <c r="S686" s="79"/>
      <c r="T686" s="75" t="s">
        <v>55</v>
      </c>
      <c r="U686" s="123" t="str">
        <f>IF($J$1="June","",Y685)</f>
        <v/>
      </c>
      <c r="V686" s="77"/>
      <c r="W686" s="123" t="str">
        <f t="shared" si="143"/>
        <v/>
      </c>
      <c r="X686" s="77"/>
      <c r="Y686" s="123" t="str">
        <f t="shared" si="144"/>
        <v/>
      </c>
      <c r="Z686" s="80"/>
      <c r="AA686" s="31"/>
    </row>
    <row r="687" spans="1:27" s="29" customFormat="1" ht="21" customHeight="1" x14ac:dyDescent="0.2">
      <c r="A687" s="30"/>
      <c r="B687" s="49" t="s">
        <v>6</v>
      </c>
      <c r="C687" s="40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3</v>
      </c>
      <c r="D687" s="31"/>
      <c r="E687" s="31"/>
      <c r="F687" s="49" t="s">
        <v>24</v>
      </c>
      <c r="G687" s="44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48"/>
      <c r="I687" s="444" t="s">
        <v>75</v>
      </c>
      <c r="J687" s="445"/>
      <c r="K687" s="44">
        <f>G687</f>
        <v>0</v>
      </c>
      <c r="L687" s="56"/>
      <c r="M687" s="31"/>
      <c r="N687" s="74"/>
      <c r="O687" s="75" t="s">
        <v>56</v>
      </c>
      <c r="P687" s="75"/>
      <c r="Q687" s="75"/>
      <c r="R687" s="75"/>
      <c r="S687" s="79"/>
      <c r="T687" s="75" t="s">
        <v>56</v>
      </c>
      <c r="U687" s="123" t="str">
        <f>IF($J$1="July","",Y686)</f>
        <v/>
      </c>
      <c r="V687" s="77"/>
      <c r="W687" s="123" t="str">
        <f t="shared" si="143"/>
        <v/>
      </c>
      <c r="X687" s="77"/>
      <c r="Y687" s="123" t="str">
        <f t="shared" si="144"/>
        <v/>
      </c>
      <c r="Z687" s="80"/>
      <c r="AA687" s="31"/>
    </row>
    <row r="688" spans="1:27" s="29" customFormat="1" ht="21" customHeight="1" x14ac:dyDescent="0.2">
      <c r="A688" s="30"/>
      <c r="B688" s="57" t="s">
        <v>73</v>
      </c>
      <c r="C688" s="40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0</v>
      </c>
      <c r="D688" s="31"/>
      <c r="E688" s="31"/>
      <c r="F688" s="49" t="s">
        <v>72</v>
      </c>
      <c r="G688" s="44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0</v>
      </c>
      <c r="H688" s="31"/>
      <c r="I688" s="435" t="s">
        <v>68</v>
      </c>
      <c r="J688" s="436"/>
      <c r="K688" s="58">
        <f>K686-K687</f>
        <v>14153.225806451612</v>
      </c>
      <c r="L688" s="59"/>
      <c r="M688" s="31"/>
      <c r="N688" s="74"/>
      <c r="O688" s="75" t="s">
        <v>61</v>
      </c>
      <c r="P688" s="75"/>
      <c r="Q688" s="75"/>
      <c r="R688" s="75"/>
      <c r="S688" s="79"/>
      <c r="T688" s="75" t="s">
        <v>61</v>
      </c>
      <c r="U688" s="123" t="str">
        <f>IF($J$1="August","",Y687)</f>
        <v/>
      </c>
      <c r="V688" s="77"/>
      <c r="W688" s="123" t="str">
        <f t="shared" si="143"/>
        <v/>
      </c>
      <c r="X688" s="77"/>
      <c r="Y688" s="123" t="str">
        <f t="shared" si="144"/>
        <v/>
      </c>
      <c r="Z688" s="80"/>
      <c r="AA688" s="31"/>
    </row>
    <row r="689" spans="1:27" s="29" customFormat="1" ht="21" customHeight="1" x14ac:dyDescent="0.2">
      <c r="A689" s="3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47"/>
      <c r="M689" s="31"/>
      <c r="N689" s="74"/>
      <c r="O689" s="75" t="s">
        <v>57</v>
      </c>
      <c r="P689" s="75"/>
      <c r="Q689" s="75"/>
      <c r="R689" s="75" t="str">
        <f t="shared" ref="R689:R691" si="145">IF(Q689="","",R688-Q689)</f>
        <v/>
      </c>
      <c r="S689" s="79"/>
      <c r="T689" s="75" t="s">
        <v>57</v>
      </c>
      <c r="U689" s="123" t="str">
        <f>IF($J$1="September","",Y688)</f>
        <v/>
      </c>
      <c r="V689" s="77"/>
      <c r="W689" s="123" t="str">
        <f t="shared" si="143"/>
        <v/>
      </c>
      <c r="X689" s="77"/>
      <c r="Y689" s="123" t="str">
        <f t="shared" si="144"/>
        <v/>
      </c>
      <c r="Z689" s="80"/>
      <c r="AA689" s="31"/>
    </row>
    <row r="690" spans="1:27" s="29" customFormat="1" ht="21" customHeight="1" x14ac:dyDescent="0.2">
      <c r="A690" s="30"/>
      <c r="B690" s="446" t="s">
        <v>101</v>
      </c>
      <c r="C690" s="446"/>
      <c r="D690" s="446"/>
      <c r="E690" s="446"/>
      <c r="F690" s="446"/>
      <c r="G690" s="446"/>
      <c r="H690" s="446"/>
      <c r="I690" s="446"/>
      <c r="J690" s="446"/>
      <c r="K690" s="446"/>
      <c r="L690" s="47"/>
      <c r="M690" s="31"/>
      <c r="N690" s="74"/>
      <c r="O690" s="75" t="s">
        <v>62</v>
      </c>
      <c r="P690" s="75"/>
      <c r="Q690" s="75"/>
      <c r="R690" s="75" t="str">
        <f t="shared" si="145"/>
        <v/>
      </c>
      <c r="S690" s="79"/>
      <c r="T690" s="75" t="s">
        <v>62</v>
      </c>
      <c r="U690" s="123" t="str">
        <f>IF($J$1="October","",Y689)</f>
        <v/>
      </c>
      <c r="V690" s="77"/>
      <c r="W690" s="123" t="str">
        <f t="shared" si="143"/>
        <v/>
      </c>
      <c r="X690" s="77"/>
      <c r="Y690" s="123" t="str">
        <f t="shared" si="144"/>
        <v/>
      </c>
      <c r="Z690" s="80"/>
      <c r="AA690" s="31"/>
    </row>
    <row r="691" spans="1:27" s="29" customFormat="1" ht="21" customHeight="1" x14ac:dyDescent="0.2">
      <c r="A691" s="30"/>
      <c r="B691" s="446"/>
      <c r="C691" s="446"/>
      <c r="D691" s="446"/>
      <c r="E691" s="446"/>
      <c r="F691" s="446"/>
      <c r="G691" s="446"/>
      <c r="H691" s="446"/>
      <c r="I691" s="446"/>
      <c r="J691" s="446"/>
      <c r="K691" s="446"/>
      <c r="L691" s="47"/>
      <c r="M691" s="31"/>
      <c r="N691" s="74"/>
      <c r="O691" s="75" t="s">
        <v>63</v>
      </c>
      <c r="P691" s="75"/>
      <c r="Q691" s="75"/>
      <c r="R691" s="75" t="str">
        <f t="shared" si="145"/>
        <v/>
      </c>
      <c r="S691" s="79"/>
      <c r="T691" s="75" t="s">
        <v>63</v>
      </c>
      <c r="U691" s="123" t="str">
        <f>IF($J$1="November","",Y690)</f>
        <v/>
      </c>
      <c r="V691" s="77"/>
      <c r="W691" s="123" t="str">
        <f t="shared" si="143"/>
        <v/>
      </c>
      <c r="X691" s="77"/>
      <c r="Y691" s="123" t="str">
        <f t="shared" si="144"/>
        <v/>
      </c>
      <c r="Z691" s="80"/>
      <c r="AA691" s="31"/>
    </row>
    <row r="692" spans="1:27" s="29" customFormat="1" ht="21" customHeight="1" thickBot="1" x14ac:dyDescent="0.25">
      <c r="A692" s="60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2"/>
      <c r="N692" s="81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3"/>
    </row>
    <row r="693" spans="1:27" s="31" customFormat="1" ht="21" customHeight="1" thickBot="1" x14ac:dyDescent="0.25"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7" s="29" customFormat="1" ht="21" customHeight="1" x14ac:dyDescent="0.2">
      <c r="A694" s="447" t="s">
        <v>45</v>
      </c>
      <c r="B694" s="448"/>
      <c r="C694" s="448"/>
      <c r="D694" s="448"/>
      <c r="E694" s="448"/>
      <c r="F694" s="448"/>
      <c r="G694" s="448"/>
      <c r="H694" s="448"/>
      <c r="I694" s="448"/>
      <c r="J694" s="448"/>
      <c r="K694" s="448"/>
      <c r="L694" s="449"/>
      <c r="M694" s="108"/>
      <c r="N694" s="67"/>
      <c r="O694" s="440" t="s">
        <v>47</v>
      </c>
      <c r="P694" s="441"/>
      <c r="Q694" s="441"/>
      <c r="R694" s="442"/>
      <c r="S694" s="68"/>
      <c r="T694" s="440" t="s">
        <v>48</v>
      </c>
      <c r="U694" s="441"/>
      <c r="V694" s="441"/>
      <c r="W694" s="441"/>
      <c r="X694" s="441"/>
      <c r="Y694" s="442"/>
      <c r="Z694" s="69"/>
    </row>
    <row r="695" spans="1:27" s="29" customFormat="1" ht="21" customHeight="1" x14ac:dyDescent="0.2">
      <c r="A695" s="30"/>
      <c r="B695" s="31"/>
      <c r="C695" s="443" t="s">
        <v>99</v>
      </c>
      <c r="D695" s="443"/>
      <c r="E695" s="443"/>
      <c r="F695" s="443"/>
      <c r="G695" s="32" t="str">
        <f>$J$1</f>
        <v>March</v>
      </c>
      <c r="H695" s="431">
        <f>$K$1</f>
        <v>2021</v>
      </c>
      <c r="I695" s="431"/>
      <c r="J695" s="31"/>
      <c r="K695" s="33"/>
      <c r="L695" s="34"/>
      <c r="M695" s="33"/>
      <c r="N695" s="70"/>
      <c r="O695" s="71" t="s">
        <v>58</v>
      </c>
      <c r="P695" s="71" t="s">
        <v>7</v>
      </c>
      <c r="Q695" s="71" t="s">
        <v>6</v>
      </c>
      <c r="R695" s="71" t="s">
        <v>59</v>
      </c>
      <c r="S695" s="72"/>
      <c r="T695" s="71" t="s">
        <v>58</v>
      </c>
      <c r="U695" s="71" t="s">
        <v>60</v>
      </c>
      <c r="V695" s="71" t="s">
        <v>23</v>
      </c>
      <c r="W695" s="71" t="s">
        <v>22</v>
      </c>
      <c r="X695" s="71" t="s">
        <v>24</v>
      </c>
      <c r="Y695" s="71" t="s">
        <v>64</v>
      </c>
      <c r="Z695" s="73"/>
    </row>
    <row r="696" spans="1:27" s="29" customFormat="1" ht="21" customHeight="1" x14ac:dyDescent="0.2">
      <c r="A696" s="30"/>
      <c r="B696" s="31"/>
      <c r="C696" s="31"/>
      <c r="D696" s="36"/>
      <c r="E696" s="36"/>
      <c r="F696" s="36"/>
      <c r="G696" s="36"/>
      <c r="H696" s="36"/>
      <c r="I696" s="31"/>
      <c r="J696" s="37" t="s">
        <v>1</v>
      </c>
      <c r="K696" s="38">
        <v>17000</v>
      </c>
      <c r="L696" s="39"/>
      <c r="M696" s="31"/>
      <c r="N696" s="74"/>
      <c r="O696" s="75" t="s">
        <v>50</v>
      </c>
      <c r="P696" s="75">
        <v>29</v>
      </c>
      <c r="Q696" s="75">
        <v>2</v>
      </c>
      <c r="R696" s="75">
        <f>15-Q696</f>
        <v>13</v>
      </c>
      <c r="S696" s="76"/>
      <c r="T696" s="75" t="s">
        <v>50</v>
      </c>
      <c r="U696" s="77">
        <v>6000</v>
      </c>
      <c r="V696" s="77"/>
      <c r="W696" s="77">
        <f>V696+U696</f>
        <v>6000</v>
      </c>
      <c r="X696" s="77">
        <v>1000</v>
      </c>
      <c r="Y696" s="77">
        <f>W696-X696</f>
        <v>5000</v>
      </c>
      <c r="Z696" s="73"/>
    </row>
    <row r="697" spans="1:27" s="29" customFormat="1" ht="21" customHeight="1" x14ac:dyDescent="0.2">
      <c r="A697" s="30"/>
      <c r="B697" s="31" t="s">
        <v>0</v>
      </c>
      <c r="C697" s="86" t="s">
        <v>132</v>
      </c>
      <c r="D697" s="31"/>
      <c r="E697" s="31"/>
      <c r="F697" s="31"/>
      <c r="G697" s="31"/>
      <c r="H697" s="42"/>
      <c r="I697" s="36"/>
      <c r="J697" s="31"/>
      <c r="K697" s="31"/>
      <c r="L697" s="43"/>
      <c r="M697" s="108"/>
      <c r="N697" s="78"/>
      <c r="O697" s="75" t="s">
        <v>76</v>
      </c>
      <c r="P697" s="75">
        <v>27</v>
      </c>
      <c r="Q697" s="75">
        <v>1</v>
      </c>
      <c r="R697" s="75">
        <f t="shared" ref="R697:R704" si="146">IF(Q697="","",R696-Q697)</f>
        <v>12</v>
      </c>
      <c r="S697" s="79"/>
      <c r="T697" s="75" t="s">
        <v>76</v>
      </c>
      <c r="U697" s="123">
        <f>Y696</f>
        <v>5000</v>
      </c>
      <c r="V697" s="77"/>
      <c r="W697" s="123">
        <f>IF(U697="","",U697+V697)</f>
        <v>5000</v>
      </c>
      <c r="X697" s="77">
        <v>1000</v>
      </c>
      <c r="Y697" s="123">
        <f>IF(W697="","",W697-X697)</f>
        <v>4000</v>
      </c>
      <c r="Z697" s="80"/>
    </row>
    <row r="698" spans="1:27" s="29" customFormat="1" ht="21" customHeight="1" x14ac:dyDescent="0.2">
      <c r="A698" s="30"/>
      <c r="B698" s="45" t="s">
        <v>46</v>
      </c>
      <c r="C698" s="86"/>
      <c r="D698" s="31"/>
      <c r="E698" s="31"/>
      <c r="F698" s="432" t="s">
        <v>48</v>
      </c>
      <c r="G698" s="432"/>
      <c r="H698" s="31"/>
      <c r="I698" s="432" t="s">
        <v>49</v>
      </c>
      <c r="J698" s="432"/>
      <c r="K698" s="432"/>
      <c r="L698" s="47"/>
      <c r="M698" s="31"/>
      <c r="N698" s="74"/>
      <c r="O698" s="75" t="s">
        <v>51</v>
      </c>
      <c r="P698" s="75">
        <v>30</v>
      </c>
      <c r="Q698" s="75">
        <v>1</v>
      </c>
      <c r="R698" s="75">
        <f t="shared" si="146"/>
        <v>11</v>
      </c>
      <c r="S698" s="79"/>
      <c r="T698" s="75" t="s">
        <v>51</v>
      </c>
      <c r="U698" s="123">
        <f>IF($J$1="February","",Y697)</f>
        <v>4000</v>
      </c>
      <c r="V698" s="77">
        <v>10000</v>
      </c>
      <c r="W698" s="123">
        <f t="shared" ref="W698:W707" si="147">IF(U698="","",U698+V698)</f>
        <v>14000</v>
      </c>
      <c r="X698" s="77">
        <v>2000</v>
      </c>
      <c r="Y698" s="123">
        <f t="shared" ref="Y698:Y707" si="148">IF(W698="","",W698-X698)</f>
        <v>12000</v>
      </c>
      <c r="Z698" s="80"/>
    </row>
    <row r="699" spans="1:27" s="29" customFormat="1" ht="21" customHeight="1" x14ac:dyDescent="0.2">
      <c r="A699" s="30"/>
      <c r="B699" s="31"/>
      <c r="C699" s="31"/>
      <c r="D699" s="31"/>
      <c r="E699" s="31"/>
      <c r="F699" s="31"/>
      <c r="G699" s="31"/>
      <c r="H699" s="48"/>
      <c r="L699" s="35"/>
      <c r="M699" s="31"/>
      <c r="N699" s="74"/>
      <c r="O699" s="75" t="s">
        <v>52</v>
      </c>
      <c r="P699" s="75"/>
      <c r="Q699" s="75"/>
      <c r="R699" s="75" t="str">
        <f t="shared" si="146"/>
        <v/>
      </c>
      <c r="S699" s="79"/>
      <c r="T699" s="75" t="s">
        <v>52</v>
      </c>
      <c r="U699" s="123" t="str">
        <f>IF($J$1="March","",Y698)</f>
        <v/>
      </c>
      <c r="V699" s="77"/>
      <c r="W699" s="123" t="str">
        <f t="shared" si="147"/>
        <v/>
      </c>
      <c r="X699" s="77"/>
      <c r="Y699" s="123" t="str">
        <f t="shared" si="148"/>
        <v/>
      </c>
      <c r="Z699" s="80"/>
    </row>
    <row r="700" spans="1:27" s="29" customFormat="1" ht="21" customHeight="1" x14ac:dyDescent="0.2">
      <c r="A700" s="30"/>
      <c r="B700" s="433" t="s">
        <v>47</v>
      </c>
      <c r="C700" s="434"/>
      <c r="D700" s="31"/>
      <c r="E700" s="31"/>
      <c r="F700" s="49" t="s">
        <v>69</v>
      </c>
      <c r="G700" s="44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4000</v>
      </c>
      <c r="H700" s="48"/>
      <c r="I700" s="50">
        <f>IF(C704&gt;0,$K$2,C702)</f>
        <v>31</v>
      </c>
      <c r="J700" s="51" t="s">
        <v>66</v>
      </c>
      <c r="K700" s="52">
        <f>K696/$K$2*I700</f>
        <v>17000</v>
      </c>
      <c r="L700" s="53"/>
      <c r="M700" s="31"/>
      <c r="N700" s="74"/>
      <c r="O700" s="75" t="s">
        <v>53</v>
      </c>
      <c r="P700" s="75"/>
      <c r="Q700" s="75"/>
      <c r="R700" s="75" t="str">
        <f t="shared" si="146"/>
        <v/>
      </c>
      <c r="S700" s="79"/>
      <c r="T700" s="75" t="s">
        <v>53</v>
      </c>
      <c r="U700" s="123" t="str">
        <f>IF($J$1="April","",Y699)</f>
        <v/>
      </c>
      <c r="V700" s="77"/>
      <c r="W700" s="123" t="str">
        <f t="shared" si="147"/>
        <v/>
      </c>
      <c r="X700" s="77"/>
      <c r="Y700" s="123" t="str">
        <f t="shared" si="148"/>
        <v/>
      </c>
      <c r="Z700" s="80"/>
    </row>
    <row r="701" spans="1:27" s="29" customFormat="1" ht="21" customHeight="1" x14ac:dyDescent="0.2">
      <c r="A701" s="30"/>
      <c r="B701" s="40"/>
      <c r="C701" s="40"/>
      <c r="D701" s="31"/>
      <c r="E701" s="31"/>
      <c r="F701" s="49" t="s">
        <v>23</v>
      </c>
      <c r="G701" s="44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10000</v>
      </c>
      <c r="H701" s="48"/>
      <c r="I701" s="93">
        <v>21</v>
      </c>
      <c r="J701" s="51" t="s">
        <v>67</v>
      </c>
      <c r="K701" s="54">
        <f>K696/$K$2/8*I701</f>
        <v>1439.516129032258</v>
      </c>
      <c r="L701" s="55"/>
      <c r="M701" s="31"/>
      <c r="N701" s="74"/>
      <c r="O701" s="75" t="s">
        <v>54</v>
      </c>
      <c r="P701" s="75"/>
      <c r="Q701" s="75"/>
      <c r="R701" s="75" t="str">
        <f t="shared" si="146"/>
        <v/>
      </c>
      <c r="S701" s="79"/>
      <c r="T701" s="75" t="s">
        <v>54</v>
      </c>
      <c r="U701" s="123" t="str">
        <f>IF($J$1="May","",Y700)</f>
        <v/>
      </c>
      <c r="V701" s="77"/>
      <c r="W701" s="123" t="str">
        <f t="shared" si="147"/>
        <v/>
      </c>
      <c r="X701" s="77"/>
      <c r="Y701" s="123" t="str">
        <f t="shared" si="148"/>
        <v/>
      </c>
      <c r="Z701" s="80"/>
    </row>
    <row r="702" spans="1:27" s="29" customFormat="1" ht="21" customHeight="1" x14ac:dyDescent="0.2">
      <c r="A702" s="30"/>
      <c r="B702" s="49" t="s">
        <v>7</v>
      </c>
      <c r="C702" s="40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30</v>
      </c>
      <c r="D702" s="31"/>
      <c r="E702" s="31"/>
      <c r="F702" s="49" t="s">
        <v>70</v>
      </c>
      <c r="G702" s="44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14000</v>
      </c>
      <c r="H702" s="48"/>
      <c r="I702" s="444" t="s">
        <v>74</v>
      </c>
      <c r="J702" s="445"/>
      <c r="K702" s="54">
        <f>K700+K701</f>
        <v>18439.516129032258</v>
      </c>
      <c r="L702" s="55"/>
      <c r="M702" s="31"/>
      <c r="N702" s="74"/>
      <c r="O702" s="75" t="s">
        <v>55</v>
      </c>
      <c r="P702" s="75"/>
      <c r="Q702" s="75"/>
      <c r="R702" s="75" t="str">
        <f t="shared" si="146"/>
        <v/>
      </c>
      <c r="S702" s="79"/>
      <c r="T702" s="75" t="s">
        <v>55</v>
      </c>
      <c r="U702" s="123" t="str">
        <f>IF($J$1="June","",Y701)</f>
        <v/>
      </c>
      <c r="V702" s="77"/>
      <c r="W702" s="123" t="str">
        <f t="shared" si="147"/>
        <v/>
      </c>
      <c r="X702" s="77"/>
      <c r="Y702" s="123" t="str">
        <f t="shared" si="148"/>
        <v/>
      </c>
      <c r="Z702" s="80"/>
    </row>
    <row r="703" spans="1:27" s="29" customFormat="1" ht="21" customHeight="1" x14ac:dyDescent="0.2">
      <c r="A703" s="30"/>
      <c r="B703" s="49" t="s">
        <v>6</v>
      </c>
      <c r="C703" s="40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</v>
      </c>
      <c r="D703" s="31"/>
      <c r="E703" s="31"/>
      <c r="F703" s="49" t="s">
        <v>24</v>
      </c>
      <c r="G703" s="44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2000</v>
      </c>
      <c r="H703" s="48"/>
      <c r="I703" s="444" t="s">
        <v>75</v>
      </c>
      <c r="J703" s="445"/>
      <c r="K703" s="44">
        <f>G703</f>
        <v>2000</v>
      </c>
      <c r="L703" s="56"/>
      <c r="M703" s="31"/>
      <c r="N703" s="74"/>
      <c r="O703" s="75" t="s">
        <v>56</v>
      </c>
      <c r="P703" s="75"/>
      <c r="Q703" s="75"/>
      <c r="R703" s="75" t="str">
        <f t="shared" si="146"/>
        <v/>
      </c>
      <c r="S703" s="79"/>
      <c r="T703" s="75" t="s">
        <v>56</v>
      </c>
      <c r="U703" s="123" t="str">
        <f>IF($J$1="July","",Y702)</f>
        <v/>
      </c>
      <c r="V703" s="77"/>
      <c r="W703" s="123" t="str">
        <f t="shared" si="147"/>
        <v/>
      </c>
      <c r="X703" s="77"/>
      <c r="Y703" s="123" t="str">
        <f t="shared" si="148"/>
        <v/>
      </c>
      <c r="Z703" s="80"/>
    </row>
    <row r="704" spans="1:27" s="29" customFormat="1" ht="21" customHeight="1" x14ac:dyDescent="0.2">
      <c r="A704" s="30"/>
      <c r="B704" s="57" t="s">
        <v>73</v>
      </c>
      <c r="C704" s="40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11</v>
      </c>
      <c r="D704" s="31"/>
      <c r="E704" s="31"/>
      <c r="F704" s="49" t="s">
        <v>72</v>
      </c>
      <c r="G704" s="44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12000</v>
      </c>
      <c r="H704" s="31"/>
      <c r="I704" s="435" t="s">
        <v>68</v>
      </c>
      <c r="J704" s="436"/>
      <c r="K704" s="58">
        <f>K702-K703</f>
        <v>16439.516129032258</v>
      </c>
      <c r="L704" s="59"/>
      <c r="M704" s="31"/>
      <c r="N704" s="74"/>
      <c r="O704" s="75" t="s">
        <v>61</v>
      </c>
      <c r="P704" s="75"/>
      <c r="Q704" s="75"/>
      <c r="R704" s="75" t="str">
        <f t="shared" si="146"/>
        <v/>
      </c>
      <c r="S704" s="79"/>
      <c r="T704" s="75" t="s">
        <v>61</v>
      </c>
      <c r="U704" s="123" t="str">
        <f>IF($J$1="August","",Y703)</f>
        <v/>
      </c>
      <c r="V704" s="77"/>
      <c r="W704" s="123" t="str">
        <f t="shared" si="147"/>
        <v/>
      </c>
      <c r="X704" s="77"/>
      <c r="Y704" s="123" t="str">
        <f t="shared" si="148"/>
        <v/>
      </c>
      <c r="Z704" s="80"/>
    </row>
    <row r="705" spans="1:27" s="29" customFormat="1" ht="21" customHeight="1" x14ac:dyDescent="0.2">
      <c r="A705" s="30"/>
      <c r="B705" s="31"/>
      <c r="C705" s="31"/>
      <c r="D705" s="31"/>
      <c r="E705" s="31"/>
      <c r="F705" s="31"/>
      <c r="G705" s="31"/>
      <c r="H705" s="31"/>
      <c r="I705" s="31"/>
      <c r="J705" s="31"/>
      <c r="K705" s="128"/>
      <c r="L705" s="47"/>
      <c r="M705" s="31"/>
      <c r="N705" s="74"/>
      <c r="O705" s="75" t="s">
        <v>57</v>
      </c>
      <c r="P705" s="75"/>
      <c r="Q705" s="75"/>
      <c r="R705" s="75"/>
      <c r="S705" s="79"/>
      <c r="T705" s="75" t="s">
        <v>57</v>
      </c>
      <c r="U705" s="123" t="str">
        <f>IF($J$1="September","",Y704)</f>
        <v/>
      </c>
      <c r="V705" s="77"/>
      <c r="W705" s="123" t="str">
        <f t="shared" si="147"/>
        <v/>
      </c>
      <c r="X705" s="77"/>
      <c r="Y705" s="123" t="str">
        <f t="shared" si="148"/>
        <v/>
      </c>
      <c r="Z705" s="80"/>
    </row>
    <row r="706" spans="1:27" s="29" customFormat="1" ht="21" customHeight="1" x14ac:dyDescent="0.2">
      <c r="A706" s="30"/>
      <c r="B706" s="446" t="s">
        <v>101</v>
      </c>
      <c r="C706" s="446"/>
      <c r="D706" s="446"/>
      <c r="E706" s="446"/>
      <c r="F706" s="446"/>
      <c r="G706" s="446"/>
      <c r="H706" s="446"/>
      <c r="I706" s="446"/>
      <c r="J706" s="446"/>
      <c r="K706" s="446"/>
      <c r="L706" s="47"/>
      <c r="M706" s="31"/>
      <c r="N706" s="74"/>
      <c r="O706" s="75" t="s">
        <v>62</v>
      </c>
      <c r="P706" s="75"/>
      <c r="Q706" s="75"/>
      <c r="R706" s="75"/>
      <c r="S706" s="79"/>
      <c r="T706" s="75" t="s">
        <v>62</v>
      </c>
      <c r="U706" s="123" t="str">
        <f>IF($J$1="October","",Y705)</f>
        <v/>
      </c>
      <c r="V706" s="77"/>
      <c r="W706" s="123" t="str">
        <f t="shared" si="147"/>
        <v/>
      </c>
      <c r="X706" s="77"/>
      <c r="Y706" s="123" t="str">
        <f t="shared" si="148"/>
        <v/>
      </c>
      <c r="Z706" s="80"/>
    </row>
    <row r="707" spans="1:27" s="29" customFormat="1" ht="21" customHeight="1" x14ac:dyDescent="0.2">
      <c r="A707" s="30"/>
      <c r="B707" s="446"/>
      <c r="C707" s="446"/>
      <c r="D707" s="446"/>
      <c r="E707" s="446"/>
      <c r="F707" s="446"/>
      <c r="G707" s="446"/>
      <c r="H707" s="446"/>
      <c r="I707" s="446"/>
      <c r="J707" s="446"/>
      <c r="K707" s="446"/>
      <c r="L707" s="47"/>
      <c r="M707" s="31"/>
      <c r="N707" s="74"/>
      <c r="O707" s="75" t="s">
        <v>63</v>
      </c>
      <c r="P707" s="75"/>
      <c r="Q707" s="75"/>
      <c r="R707" s="75" t="str">
        <f t="shared" ref="R707" si="149">IF(Q707="","",R706-Q707)</f>
        <v/>
      </c>
      <c r="S707" s="79"/>
      <c r="T707" s="75" t="s">
        <v>63</v>
      </c>
      <c r="U707" s="123" t="str">
        <f>IF($J$1="November","",Y706)</f>
        <v/>
      </c>
      <c r="V707" s="77"/>
      <c r="W707" s="123" t="str">
        <f t="shared" si="147"/>
        <v/>
      </c>
      <c r="X707" s="77"/>
      <c r="Y707" s="123" t="str">
        <f t="shared" si="148"/>
        <v/>
      </c>
      <c r="Z707" s="80"/>
    </row>
    <row r="708" spans="1:27" s="29" customFormat="1" ht="21" customHeight="1" thickBot="1" x14ac:dyDescent="0.25">
      <c r="A708" s="60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2"/>
      <c r="N708" s="81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3"/>
    </row>
    <row r="709" spans="1:27" s="29" customFormat="1" ht="21" customHeight="1" thickBot="1" x14ac:dyDescent="0.25">
      <c r="A709" s="3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47"/>
      <c r="N709" s="74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94"/>
    </row>
    <row r="710" spans="1:27" s="29" customFormat="1" ht="21" customHeight="1" x14ac:dyDescent="0.2">
      <c r="A710" s="437" t="s">
        <v>45</v>
      </c>
      <c r="B710" s="438"/>
      <c r="C710" s="438"/>
      <c r="D710" s="438"/>
      <c r="E710" s="438"/>
      <c r="F710" s="438"/>
      <c r="G710" s="438"/>
      <c r="H710" s="438"/>
      <c r="I710" s="438"/>
      <c r="J710" s="438"/>
      <c r="K710" s="438"/>
      <c r="L710" s="439"/>
      <c r="M710" s="28"/>
      <c r="N710" s="67"/>
      <c r="O710" s="440" t="s">
        <v>47</v>
      </c>
      <c r="P710" s="441"/>
      <c r="Q710" s="441"/>
      <c r="R710" s="442"/>
      <c r="S710" s="68"/>
      <c r="T710" s="440" t="s">
        <v>48</v>
      </c>
      <c r="U710" s="441"/>
      <c r="V710" s="441"/>
      <c r="W710" s="441"/>
      <c r="X710" s="441"/>
      <c r="Y710" s="442"/>
      <c r="Z710" s="69"/>
      <c r="AA710" s="28"/>
    </row>
    <row r="711" spans="1:27" s="29" customFormat="1" ht="21" customHeight="1" x14ac:dyDescent="0.2">
      <c r="A711" s="30"/>
      <c r="B711" s="31"/>
      <c r="C711" s="443" t="s">
        <v>99</v>
      </c>
      <c r="D711" s="443"/>
      <c r="E711" s="443"/>
      <c r="F711" s="443"/>
      <c r="G711" s="32" t="str">
        <f>$J$1</f>
        <v>March</v>
      </c>
      <c r="H711" s="431">
        <f>$K$1</f>
        <v>2021</v>
      </c>
      <c r="I711" s="431"/>
      <c r="J711" s="31"/>
      <c r="K711" s="33"/>
      <c r="L711" s="34"/>
      <c r="M711" s="33"/>
      <c r="N711" s="70"/>
      <c r="O711" s="71" t="s">
        <v>58</v>
      </c>
      <c r="P711" s="71" t="s">
        <v>7</v>
      </c>
      <c r="Q711" s="71" t="s">
        <v>6</v>
      </c>
      <c r="R711" s="71" t="s">
        <v>59</v>
      </c>
      <c r="S711" s="72"/>
      <c r="T711" s="71" t="s">
        <v>58</v>
      </c>
      <c r="U711" s="71" t="s">
        <v>60</v>
      </c>
      <c r="V711" s="71" t="s">
        <v>23</v>
      </c>
      <c r="W711" s="71" t="s">
        <v>22</v>
      </c>
      <c r="X711" s="71" t="s">
        <v>24</v>
      </c>
      <c r="Y711" s="71" t="s">
        <v>64</v>
      </c>
      <c r="Z711" s="73"/>
      <c r="AA711" s="33"/>
    </row>
    <row r="712" spans="1:27" s="29" customFormat="1" ht="21" customHeight="1" x14ac:dyDescent="0.2">
      <c r="A712" s="30"/>
      <c r="B712" s="31"/>
      <c r="C712" s="31"/>
      <c r="D712" s="36"/>
      <c r="E712" s="36"/>
      <c r="F712" s="36"/>
      <c r="G712" s="36"/>
      <c r="H712" s="36"/>
      <c r="I712" s="31"/>
      <c r="J712" s="37" t="s">
        <v>1</v>
      </c>
      <c r="K712" s="38">
        <v>18000</v>
      </c>
      <c r="L712" s="39"/>
      <c r="M712" s="31"/>
      <c r="N712" s="74"/>
      <c r="O712" s="75" t="s">
        <v>50</v>
      </c>
      <c r="P712" s="75">
        <v>30</v>
      </c>
      <c r="Q712" s="75">
        <v>1</v>
      </c>
      <c r="R712" s="75">
        <f>15-Q712</f>
        <v>14</v>
      </c>
      <c r="S712" s="76"/>
      <c r="T712" s="75" t="s">
        <v>50</v>
      </c>
      <c r="U712" s="77">
        <v>8017</v>
      </c>
      <c r="V712" s="77"/>
      <c r="W712" s="77">
        <f>V712+U712</f>
        <v>8017</v>
      </c>
      <c r="X712" s="77">
        <v>1000</v>
      </c>
      <c r="Y712" s="77">
        <f>W712-X712</f>
        <v>7017</v>
      </c>
      <c r="Z712" s="73"/>
      <c r="AA712" s="31"/>
    </row>
    <row r="713" spans="1:27" s="29" customFormat="1" ht="21" customHeight="1" x14ac:dyDescent="0.2">
      <c r="A713" s="30"/>
      <c r="B713" s="31" t="s">
        <v>0</v>
      </c>
      <c r="C713" s="41" t="s">
        <v>114</v>
      </c>
      <c r="D713" s="31"/>
      <c r="E713" s="31"/>
      <c r="F713" s="31"/>
      <c r="G713" s="31"/>
      <c r="H713" s="42"/>
      <c r="I713" s="36"/>
      <c r="J713" s="31"/>
      <c r="K713" s="31"/>
      <c r="L713" s="43"/>
      <c r="M713" s="28"/>
      <c r="N713" s="78"/>
      <c r="O713" s="75" t="s">
        <v>76</v>
      </c>
      <c r="P713" s="75">
        <v>28</v>
      </c>
      <c r="Q713" s="75">
        <v>0</v>
      </c>
      <c r="R713" s="75">
        <f t="shared" ref="R713:R720" si="150">IF(Q713="","",R712-Q713)</f>
        <v>14</v>
      </c>
      <c r="S713" s="79"/>
      <c r="T713" s="75" t="s">
        <v>76</v>
      </c>
      <c r="U713" s="123">
        <f>Y712</f>
        <v>7017</v>
      </c>
      <c r="V713" s="77"/>
      <c r="W713" s="123">
        <f>IF(U713="","",U713+V713)</f>
        <v>7017</v>
      </c>
      <c r="X713" s="77">
        <v>1000</v>
      </c>
      <c r="Y713" s="123">
        <f>IF(W713="","",W713-X713)</f>
        <v>6017</v>
      </c>
      <c r="Z713" s="80"/>
      <c r="AA713" s="28"/>
    </row>
    <row r="714" spans="1:27" s="29" customFormat="1" ht="21" customHeight="1" x14ac:dyDescent="0.2">
      <c r="A714" s="30"/>
      <c r="B714" s="45" t="s">
        <v>46</v>
      </c>
      <c r="C714" s="46"/>
      <c r="D714" s="31"/>
      <c r="E714" s="31"/>
      <c r="F714" s="432" t="s">
        <v>48</v>
      </c>
      <c r="G714" s="432"/>
      <c r="H714" s="31"/>
      <c r="I714" s="432" t="s">
        <v>49</v>
      </c>
      <c r="J714" s="432"/>
      <c r="K714" s="432"/>
      <c r="L714" s="47"/>
      <c r="M714" s="31"/>
      <c r="N714" s="74"/>
      <c r="O714" s="75" t="s">
        <v>51</v>
      </c>
      <c r="P714" s="75">
        <v>29</v>
      </c>
      <c r="Q714" s="75">
        <v>2</v>
      </c>
      <c r="R714" s="75">
        <f t="shared" si="150"/>
        <v>12</v>
      </c>
      <c r="S714" s="79"/>
      <c r="T714" s="75" t="s">
        <v>51</v>
      </c>
      <c r="U714" s="123">
        <f>IF($J$1="February","",Y713)</f>
        <v>6017</v>
      </c>
      <c r="V714" s="77"/>
      <c r="W714" s="123">
        <f t="shared" ref="W714:W723" si="151">IF(U714="","",U714+V714)</f>
        <v>6017</v>
      </c>
      <c r="X714" s="77">
        <v>1000</v>
      </c>
      <c r="Y714" s="123">
        <f t="shared" ref="Y714:Y723" si="152">IF(W714="","",W714-X714)</f>
        <v>5017</v>
      </c>
      <c r="Z714" s="80"/>
      <c r="AA714" s="31"/>
    </row>
    <row r="715" spans="1:27" s="29" customFormat="1" ht="21" customHeight="1" x14ac:dyDescent="0.2">
      <c r="A715" s="30"/>
      <c r="B715" s="31"/>
      <c r="C715" s="31"/>
      <c r="D715" s="31"/>
      <c r="E715" s="31"/>
      <c r="F715" s="31"/>
      <c r="G715" s="31"/>
      <c r="H715" s="48"/>
      <c r="L715" s="35"/>
      <c r="M715" s="31"/>
      <c r="N715" s="74"/>
      <c r="O715" s="75" t="s">
        <v>52</v>
      </c>
      <c r="P715" s="75"/>
      <c r="Q715" s="75"/>
      <c r="R715" s="75" t="str">
        <f t="shared" si="150"/>
        <v/>
      </c>
      <c r="S715" s="79"/>
      <c r="T715" s="75" t="s">
        <v>52</v>
      </c>
      <c r="U715" s="123" t="str">
        <f>IF($J$1="March","",Y714)</f>
        <v/>
      </c>
      <c r="V715" s="77"/>
      <c r="W715" s="123" t="str">
        <f t="shared" si="151"/>
        <v/>
      </c>
      <c r="X715" s="77"/>
      <c r="Y715" s="123" t="str">
        <f t="shared" si="152"/>
        <v/>
      </c>
      <c r="Z715" s="80"/>
      <c r="AA715" s="31"/>
    </row>
    <row r="716" spans="1:27" s="29" customFormat="1" ht="21" customHeight="1" x14ac:dyDescent="0.2">
      <c r="A716" s="30"/>
      <c r="B716" s="433" t="s">
        <v>47</v>
      </c>
      <c r="C716" s="434"/>
      <c r="D716" s="31"/>
      <c r="E716" s="31"/>
      <c r="F716" s="49" t="s">
        <v>69</v>
      </c>
      <c r="G716" s="44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6017</v>
      </c>
      <c r="H716" s="48"/>
      <c r="I716" s="50">
        <f>IF(C720&gt;0,$K$2,C718)</f>
        <v>31</v>
      </c>
      <c r="J716" s="51" t="s">
        <v>66</v>
      </c>
      <c r="K716" s="52">
        <f>K712/$K$2*I716</f>
        <v>18000</v>
      </c>
      <c r="L716" s="53"/>
      <c r="M716" s="31"/>
      <c r="N716" s="74"/>
      <c r="O716" s="75" t="s">
        <v>53</v>
      </c>
      <c r="P716" s="75"/>
      <c r="Q716" s="75"/>
      <c r="R716" s="75" t="str">
        <f t="shared" si="150"/>
        <v/>
      </c>
      <c r="S716" s="79"/>
      <c r="T716" s="75" t="s">
        <v>53</v>
      </c>
      <c r="U716" s="123" t="str">
        <f>IF($J$1="April","",Y715)</f>
        <v/>
      </c>
      <c r="V716" s="77"/>
      <c r="W716" s="123" t="str">
        <f t="shared" si="151"/>
        <v/>
      </c>
      <c r="X716" s="77"/>
      <c r="Y716" s="123" t="str">
        <f t="shared" si="152"/>
        <v/>
      </c>
      <c r="Z716" s="80"/>
      <c r="AA716" s="31"/>
    </row>
    <row r="717" spans="1:27" s="29" customFormat="1" ht="21" customHeight="1" x14ac:dyDescent="0.2">
      <c r="A717" s="30"/>
      <c r="B717" s="40"/>
      <c r="C717" s="40"/>
      <c r="D717" s="31"/>
      <c r="E717" s="31"/>
      <c r="F717" s="49" t="s">
        <v>23</v>
      </c>
      <c r="G717" s="44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48"/>
      <c r="I717" s="93">
        <v>146</v>
      </c>
      <c r="J717" s="51" t="s">
        <v>67</v>
      </c>
      <c r="K717" s="54">
        <f>K712/$K$2/8*I717</f>
        <v>10596.774193548386</v>
      </c>
      <c r="L717" s="55"/>
      <c r="M717" s="31"/>
      <c r="N717" s="74"/>
      <c r="O717" s="75" t="s">
        <v>54</v>
      </c>
      <c r="P717" s="75"/>
      <c r="Q717" s="75"/>
      <c r="R717" s="75" t="str">
        <f t="shared" si="150"/>
        <v/>
      </c>
      <c r="S717" s="79"/>
      <c r="T717" s="75" t="s">
        <v>54</v>
      </c>
      <c r="U717" s="123" t="str">
        <f>IF($J$1="May","",Y716)</f>
        <v/>
      </c>
      <c r="V717" s="77"/>
      <c r="W717" s="123" t="str">
        <f t="shared" si="151"/>
        <v/>
      </c>
      <c r="X717" s="77"/>
      <c r="Y717" s="123" t="str">
        <f t="shared" si="152"/>
        <v/>
      </c>
      <c r="Z717" s="80"/>
      <c r="AA717" s="31"/>
    </row>
    <row r="718" spans="1:27" s="29" customFormat="1" ht="21" customHeight="1" x14ac:dyDescent="0.2">
      <c r="A718" s="30"/>
      <c r="B718" s="49" t="s">
        <v>7</v>
      </c>
      <c r="C718" s="40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29</v>
      </c>
      <c r="D718" s="31"/>
      <c r="E718" s="31"/>
      <c r="F718" s="49" t="s">
        <v>70</v>
      </c>
      <c r="G718" s="44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6017</v>
      </c>
      <c r="H718" s="48"/>
      <c r="I718" s="444" t="s">
        <v>74</v>
      </c>
      <c r="J718" s="445"/>
      <c r="K718" s="54">
        <f>K716+K717</f>
        <v>28596.774193548386</v>
      </c>
      <c r="L718" s="55"/>
      <c r="M718" s="31"/>
      <c r="N718" s="74"/>
      <c r="O718" s="75" t="s">
        <v>55</v>
      </c>
      <c r="P718" s="75"/>
      <c r="Q718" s="75"/>
      <c r="R718" s="75" t="str">
        <f t="shared" si="150"/>
        <v/>
      </c>
      <c r="S718" s="79"/>
      <c r="T718" s="75" t="s">
        <v>55</v>
      </c>
      <c r="U718" s="123" t="str">
        <f>IF($J$1="June","",Y717)</f>
        <v/>
      </c>
      <c r="V718" s="77"/>
      <c r="W718" s="123" t="str">
        <f t="shared" si="151"/>
        <v/>
      </c>
      <c r="X718" s="77"/>
      <c r="Y718" s="123" t="str">
        <f t="shared" si="152"/>
        <v/>
      </c>
      <c r="Z718" s="80"/>
      <c r="AA718" s="31"/>
    </row>
    <row r="719" spans="1:27" s="29" customFormat="1" ht="21" customHeight="1" x14ac:dyDescent="0.2">
      <c r="A719" s="30"/>
      <c r="B719" s="49" t="s">
        <v>6</v>
      </c>
      <c r="C719" s="40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2</v>
      </c>
      <c r="D719" s="31"/>
      <c r="E719" s="31"/>
      <c r="F719" s="49" t="s">
        <v>24</v>
      </c>
      <c r="G719" s="44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1000</v>
      </c>
      <c r="H719" s="48"/>
      <c r="I719" s="444" t="s">
        <v>75</v>
      </c>
      <c r="J719" s="445"/>
      <c r="K719" s="44">
        <f>G719</f>
        <v>1000</v>
      </c>
      <c r="L719" s="56"/>
      <c r="M719" s="31"/>
      <c r="N719" s="74"/>
      <c r="O719" s="75" t="s">
        <v>56</v>
      </c>
      <c r="P719" s="75"/>
      <c r="Q719" s="75"/>
      <c r="R719" s="75" t="str">
        <f t="shared" si="150"/>
        <v/>
      </c>
      <c r="S719" s="79"/>
      <c r="T719" s="75" t="s">
        <v>56</v>
      </c>
      <c r="U719" s="123" t="str">
        <f>IF($J$1="July","",Y718)</f>
        <v/>
      </c>
      <c r="V719" s="77"/>
      <c r="W719" s="123" t="str">
        <f t="shared" si="151"/>
        <v/>
      </c>
      <c r="X719" s="77"/>
      <c r="Y719" s="123" t="str">
        <f t="shared" si="152"/>
        <v/>
      </c>
      <c r="Z719" s="80"/>
      <c r="AA719" s="31"/>
    </row>
    <row r="720" spans="1:27" s="29" customFormat="1" ht="21" customHeight="1" x14ac:dyDescent="0.2">
      <c r="A720" s="30"/>
      <c r="B720" s="57" t="s">
        <v>73</v>
      </c>
      <c r="C720" s="40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12</v>
      </c>
      <c r="D720" s="31"/>
      <c r="E720" s="31"/>
      <c r="F720" s="49" t="s">
        <v>72</v>
      </c>
      <c r="G720" s="44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5017</v>
      </c>
      <c r="H720" s="31"/>
      <c r="I720" s="435" t="s">
        <v>68</v>
      </c>
      <c r="J720" s="436"/>
      <c r="K720" s="58">
        <f>K718-K719</f>
        <v>27596.774193548386</v>
      </c>
      <c r="L720" s="59"/>
      <c r="M720" s="31"/>
      <c r="N720" s="74"/>
      <c r="O720" s="75" t="s">
        <v>61</v>
      </c>
      <c r="P720" s="75"/>
      <c r="Q720" s="75"/>
      <c r="R720" s="75" t="str">
        <f t="shared" si="150"/>
        <v/>
      </c>
      <c r="S720" s="79"/>
      <c r="T720" s="75" t="s">
        <v>61</v>
      </c>
      <c r="U720" s="123" t="str">
        <f>IF($J$1="August","",Y719)</f>
        <v/>
      </c>
      <c r="V720" s="77"/>
      <c r="W720" s="123" t="str">
        <f t="shared" si="151"/>
        <v/>
      </c>
      <c r="X720" s="77"/>
      <c r="Y720" s="123" t="str">
        <f t="shared" si="152"/>
        <v/>
      </c>
      <c r="Z720" s="80"/>
      <c r="AA720" s="31"/>
    </row>
    <row r="721" spans="1:27" s="29" customFormat="1" ht="21" customHeight="1" x14ac:dyDescent="0.2">
      <c r="A721" s="30"/>
      <c r="B721" s="31"/>
      <c r="C721" s="31"/>
      <c r="D721" s="31"/>
      <c r="E721" s="31"/>
      <c r="F721" s="31"/>
      <c r="G721" s="31"/>
      <c r="H721" s="31"/>
      <c r="I721" s="31"/>
      <c r="J721" s="31"/>
      <c r="K721" s="128"/>
      <c r="L721" s="47"/>
      <c r="M721" s="31"/>
      <c r="N721" s="74"/>
      <c r="O721" s="75" t="s">
        <v>57</v>
      </c>
      <c r="P721" s="75"/>
      <c r="Q721" s="75"/>
      <c r="R721" s="75"/>
      <c r="S721" s="79"/>
      <c r="T721" s="75" t="s">
        <v>57</v>
      </c>
      <c r="U721" s="123" t="str">
        <f>IF($J$1="September","",Y720)</f>
        <v/>
      </c>
      <c r="V721" s="77"/>
      <c r="W721" s="123" t="str">
        <f t="shared" si="151"/>
        <v/>
      </c>
      <c r="X721" s="77"/>
      <c r="Y721" s="123" t="str">
        <f t="shared" si="152"/>
        <v/>
      </c>
      <c r="Z721" s="80"/>
      <c r="AA721" s="31"/>
    </row>
    <row r="722" spans="1:27" s="29" customFormat="1" ht="21" customHeight="1" x14ac:dyDescent="0.2">
      <c r="A722" s="30"/>
      <c r="B722" s="446" t="s">
        <v>101</v>
      </c>
      <c r="C722" s="446"/>
      <c r="D722" s="446"/>
      <c r="E722" s="446"/>
      <c r="F722" s="446"/>
      <c r="G722" s="446"/>
      <c r="H722" s="446"/>
      <c r="I722" s="446"/>
      <c r="J722" s="446"/>
      <c r="K722" s="446"/>
      <c r="L722" s="47"/>
      <c r="M722" s="31"/>
      <c r="N722" s="74"/>
      <c r="O722" s="75" t="s">
        <v>62</v>
      </c>
      <c r="P722" s="75"/>
      <c r="Q722" s="75"/>
      <c r="R722" s="75"/>
      <c r="S722" s="79"/>
      <c r="T722" s="75" t="s">
        <v>62</v>
      </c>
      <c r="U722" s="123" t="str">
        <f>IF($J$1="October","",Y721)</f>
        <v/>
      </c>
      <c r="V722" s="77"/>
      <c r="W722" s="123" t="str">
        <f t="shared" si="151"/>
        <v/>
      </c>
      <c r="X722" s="77"/>
      <c r="Y722" s="123" t="str">
        <f t="shared" si="152"/>
        <v/>
      </c>
      <c r="Z722" s="80"/>
      <c r="AA722" s="31"/>
    </row>
    <row r="723" spans="1:27" s="29" customFormat="1" ht="21" customHeight="1" x14ac:dyDescent="0.2">
      <c r="A723" s="30"/>
      <c r="B723" s="446"/>
      <c r="C723" s="446"/>
      <c r="D723" s="446"/>
      <c r="E723" s="446"/>
      <c r="F723" s="446"/>
      <c r="G723" s="446"/>
      <c r="H723" s="446"/>
      <c r="I723" s="446"/>
      <c r="J723" s="446"/>
      <c r="K723" s="446"/>
      <c r="L723" s="47"/>
      <c r="M723" s="31"/>
      <c r="N723" s="74"/>
      <c r="O723" s="75" t="s">
        <v>63</v>
      </c>
      <c r="P723" s="75"/>
      <c r="Q723" s="75"/>
      <c r="R723" s="75" t="str">
        <f t="shared" ref="R723" si="153">IF(Q723="","",R722-Q723)</f>
        <v/>
      </c>
      <c r="S723" s="79"/>
      <c r="T723" s="75" t="s">
        <v>63</v>
      </c>
      <c r="U723" s="123" t="str">
        <f>IF($J$1="November","",Y722)</f>
        <v/>
      </c>
      <c r="V723" s="77"/>
      <c r="W723" s="123" t="str">
        <f t="shared" si="151"/>
        <v/>
      </c>
      <c r="X723" s="77"/>
      <c r="Y723" s="123" t="str">
        <f t="shared" si="152"/>
        <v/>
      </c>
      <c r="Z723" s="80"/>
      <c r="AA723" s="31"/>
    </row>
    <row r="724" spans="1:27" s="29" customFormat="1" ht="21" customHeight="1" thickBot="1" x14ac:dyDescent="0.25">
      <c r="A724" s="3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47"/>
      <c r="N724" s="81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3"/>
    </row>
    <row r="725" spans="1:27" s="29" customFormat="1" ht="21" customHeight="1" x14ac:dyDescent="0.2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N725" s="74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94"/>
    </row>
    <row r="726" spans="1:27" s="29" customFormat="1" ht="21.4" hidden="1" customHeight="1" x14ac:dyDescent="0.2">
      <c r="A726" s="490" t="s">
        <v>45</v>
      </c>
      <c r="B726" s="491"/>
      <c r="C726" s="491"/>
      <c r="D726" s="491"/>
      <c r="E726" s="491"/>
      <c r="F726" s="491"/>
      <c r="G726" s="491"/>
      <c r="H726" s="491"/>
      <c r="I726" s="491"/>
      <c r="J726" s="491"/>
      <c r="K726" s="491"/>
      <c r="L726" s="492"/>
      <c r="M726" s="28"/>
      <c r="N726" s="67"/>
      <c r="O726" s="440" t="s">
        <v>47</v>
      </c>
      <c r="P726" s="441"/>
      <c r="Q726" s="441"/>
      <c r="R726" s="442"/>
      <c r="S726" s="68"/>
      <c r="T726" s="440" t="s">
        <v>48</v>
      </c>
      <c r="U726" s="441"/>
      <c r="V726" s="441"/>
      <c r="W726" s="441"/>
      <c r="X726" s="441"/>
      <c r="Y726" s="442"/>
      <c r="Z726" s="69"/>
      <c r="AA726" s="28"/>
    </row>
    <row r="727" spans="1:27" s="29" customFormat="1" ht="21.4" hidden="1" customHeight="1" x14ac:dyDescent="0.2">
      <c r="A727" s="30"/>
      <c r="B727" s="31"/>
      <c r="C727" s="443" t="s">
        <v>99</v>
      </c>
      <c r="D727" s="443"/>
      <c r="E727" s="443"/>
      <c r="F727" s="443"/>
      <c r="G727" s="32" t="str">
        <f>$J$1</f>
        <v>March</v>
      </c>
      <c r="H727" s="431">
        <f>$K$1</f>
        <v>2021</v>
      </c>
      <c r="I727" s="431"/>
      <c r="J727" s="31"/>
      <c r="K727" s="33"/>
      <c r="L727" s="34"/>
      <c r="M727" s="33"/>
      <c r="N727" s="70"/>
      <c r="O727" s="71" t="s">
        <v>58</v>
      </c>
      <c r="P727" s="71" t="s">
        <v>7</v>
      </c>
      <c r="Q727" s="71" t="s">
        <v>6</v>
      </c>
      <c r="R727" s="71" t="s">
        <v>59</v>
      </c>
      <c r="S727" s="72"/>
      <c r="T727" s="71" t="s">
        <v>58</v>
      </c>
      <c r="U727" s="71" t="s">
        <v>60</v>
      </c>
      <c r="V727" s="71" t="s">
        <v>23</v>
      </c>
      <c r="W727" s="71" t="s">
        <v>22</v>
      </c>
      <c r="X727" s="71" t="s">
        <v>24</v>
      </c>
      <c r="Y727" s="71" t="s">
        <v>64</v>
      </c>
      <c r="Z727" s="73"/>
      <c r="AA727" s="33"/>
    </row>
    <row r="728" spans="1:27" s="29" customFormat="1" ht="21.4" hidden="1" customHeight="1" x14ac:dyDescent="0.2">
      <c r="A728" s="30"/>
      <c r="B728" s="31"/>
      <c r="C728" s="31"/>
      <c r="D728" s="36"/>
      <c r="E728" s="36"/>
      <c r="F728" s="36"/>
      <c r="G728" s="36"/>
      <c r="H728" s="36"/>
      <c r="I728" s="31"/>
      <c r="J728" s="37" t="s">
        <v>1</v>
      </c>
      <c r="K728" s="38"/>
      <c r="L728" s="39"/>
      <c r="M728" s="31"/>
      <c r="N728" s="74"/>
      <c r="O728" s="75" t="s">
        <v>50</v>
      </c>
      <c r="P728" s="75"/>
      <c r="Q728" s="75"/>
      <c r="R728" s="75">
        <v>0</v>
      </c>
      <c r="S728" s="76"/>
      <c r="T728" s="75" t="s">
        <v>50</v>
      </c>
      <c r="U728" s="77"/>
      <c r="V728" s="77"/>
      <c r="W728" s="77">
        <f>V728+U728</f>
        <v>0</v>
      </c>
      <c r="X728" s="77"/>
      <c r="Y728" s="77">
        <f>W728-X728</f>
        <v>0</v>
      </c>
      <c r="Z728" s="73"/>
      <c r="AA728" s="31"/>
    </row>
    <row r="729" spans="1:27" s="29" customFormat="1" ht="21.4" hidden="1" customHeight="1" x14ac:dyDescent="0.2">
      <c r="A729" s="30"/>
      <c r="B729" s="31" t="s">
        <v>0</v>
      </c>
      <c r="C729" s="41"/>
      <c r="D729" s="31"/>
      <c r="E729" s="31"/>
      <c r="F729" s="31"/>
      <c r="G729" s="31"/>
      <c r="H729" s="42"/>
      <c r="I729" s="36"/>
      <c r="J729" s="31"/>
      <c r="K729" s="31"/>
      <c r="L729" s="43"/>
      <c r="M729" s="28"/>
      <c r="N729" s="78"/>
      <c r="O729" s="75" t="s">
        <v>76</v>
      </c>
      <c r="P729" s="75"/>
      <c r="Q729" s="75"/>
      <c r="R729" s="75" t="str">
        <f>IF(Q729="","",R728-Q729)</f>
        <v/>
      </c>
      <c r="S729" s="79"/>
      <c r="T729" s="75" t="s">
        <v>76</v>
      </c>
      <c r="U729" s="123">
        <f>IF($J$1="January","",Y728)</f>
        <v>0</v>
      </c>
      <c r="V729" s="77"/>
      <c r="W729" s="123">
        <f>IF(U729="","",U729+V729)</f>
        <v>0</v>
      </c>
      <c r="X729" s="77"/>
      <c r="Y729" s="123">
        <f>IF(W729="","",W729-X729)</f>
        <v>0</v>
      </c>
      <c r="Z729" s="80"/>
      <c r="AA729" s="28"/>
    </row>
    <row r="730" spans="1:27" s="29" customFormat="1" ht="21.4" hidden="1" customHeight="1" x14ac:dyDescent="0.2">
      <c r="A730" s="30"/>
      <c r="B730" s="45" t="s">
        <v>46</v>
      </c>
      <c r="C730" s="46"/>
      <c r="D730" s="31"/>
      <c r="E730" s="31"/>
      <c r="F730" s="432" t="s">
        <v>48</v>
      </c>
      <c r="G730" s="432"/>
      <c r="H730" s="31"/>
      <c r="I730" s="432" t="s">
        <v>49</v>
      </c>
      <c r="J730" s="432"/>
      <c r="K730" s="432"/>
      <c r="L730" s="47"/>
      <c r="M730" s="31"/>
      <c r="N730" s="74"/>
      <c r="O730" s="75" t="s">
        <v>51</v>
      </c>
      <c r="P730" s="75"/>
      <c r="Q730" s="75"/>
      <c r="R730" s="75" t="str">
        <f>IF(Q730="","",R729-Q730)</f>
        <v/>
      </c>
      <c r="S730" s="79"/>
      <c r="T730" s="75" t="s">
        <v>51</v>
      </c>
      <c r="U730" s="123">
        <f>IF($J$1="February","",Y729)</f>
        <v>0</v>
      </c>
      <c r="V730" s="77"/>
      <c r="W730" s="123">
        <f t="shared" ref="W730:W739" si="154">IF(U730="","",U730+V730)</f>
        <v>0</v>
      </c>
      <c r="X730" s="77"/>
      <c r="Y730" s="123">
        <f t="shared" ref="Y730:Y739" si="155">IF(W730="","",W730-X730)</f>
        <v>0</v>
      </c>
      <c r="Z730" s="80"/>
      <c r="AA730" s="31"/>
    </row>
    <row r="731" spans="1:27" s="29" customFormat="1" ht="21.4" hidden="1" customHeight="1" x14ac:dyDescent="0.2">
      <c r="A731" s="30"/>
      <c r="B731" s="31"/>
      <c r="C731" s="31"/>
      <c r="D731" s="31"/>
      <c r="E731" s="31"/>
      <c r="F731" s="31"/>
      <c r="G731" s="31"/>
      <c r="H731" s="48"/>
      <c r="L731" s="35"/>
      <c r="M731" s="31"/>
      <c r="N731" s="74"/>
      <c r="O731" s="75" t="s">
        <v>52</v>
      </c>
      <c r="P731" s="75"/>
      <c r="Q731" s="75"/>
      <c r="R731" s="75" t="str">
        <f t="shared" ref="R731:R732" si="156">IF(Q731="","",R730-Q731)</f>
        <v/>
      </c>
      <c r="S731" s="79"/>
      <c r="T731" s="75" t="s">
        <v>52</v>
      </c>
      <c r="U731" s="123" t="str">
        <f>IF($J$1="March","",Y730)</f>
        <v/>
      </c>
      <c r="V731" s="77"/>
      <c r="W731" s="123" t="str">
        <f t="shared" si="154"/>
        <v/>
      </c>
      <c r="X731" s="77"/>
      <c r="Y731" s="123" t="str">
        <f t="shared" si="155"/>
        <v/>
      </c>
      <c r="Z731" s="80"/>
      <c r="AA731" s="31"/>
    </row>
    <row r="732" spans="1:27" s="29" customFormat="1" ht="21.4" hidden="1" customHeight="1" x14ac:dyDescent="0.2">
      <c r="A732" s="30"/>
      <c r="B732" s="433" t="s">
        <v>47</v>
      </c>
      <c r="C732" s="434"/>
      <c r="D732" s="31"/>
      <c r="E732" s="31"/>
      <c r="F732" s="49" t="s">
        <v>69</v>
      </c>
      <c r="G732" s="13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48"/>
      <c r="I732" s="50"/>
      <c r="J732" s="51" t="s">
        <v>66</v>
      </c>
      <c r="K732" s="52">
        <f>K728/$K$2*I732</f>
        <v>0</v>
      </c>
      <c r="L732" s="53"/>
      <c r="M732" s="31"/>
      <c r="N732" s="74"/>
      <c r="O732" s="75" t="s">
        <v>53</v>
      </c>
      <c r="P732" s="75"/>
      <c r="Q732" s="75"/>
      <c r="R732" s="75" t="str">
        <f t="shared" si="156"/>
        <v/>
      </c>
      <c r="S732" s="79"/>
      <c r="T732" s="75" t="s">
        <v>53</v>
      </c>
      <c r="U732" s="123" t="str">
        <f>IF($J$1="April","",Y731)</f>
        <v/>
      </c>
      <c r="V732" s="77"/>
      <c r="W732" s="123" t="str">
        <f t="shared" si="154"/>
        <v/>
      </c>
      <c r="X732" s="77"/>
      <c r="Y732" s="123" t="str">
        <f t="shared" si="155"/>
        <v/>
      </c>
      <c r="Z732" s="80"/>
      <c r="AA732" s="31"/>
    </row>
    <row r="733" spans="1:27" s="29" customFormat="1" ht="21.4" hidden="1" customHeight="1" x14ac:dyDescent="0.2">
      <c r="A733" s="30"/>
      <c r="B733" s="40"/>
      <c r="C733" s="40"/>
      <c r="D733" s="31"/>
      <c r="E733" s="31"/>
      <c r="F733" s="49" t="s">
        <v>23</v>
      </c>
      <c r="G733" s="13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48"/>
      <c r="I733" s="93"/>
      <c r="J733" s="51" t="s">
        <v>67</v>
      </c>
      <c r="K733" s="54">
        <f>K728/$K$2/8*I733</f>
        <v>0</v>
      </c>
      <c r="L733" s="55"/>
      <c r="M733" s="31"/>
      <c r="N733" s="74"/>
      <c r="O733" s="75" t="s">
        <v>54</v>
      </c>
      <c r="P733" s="75"/>
      <c r="Q733" s="75"/>
      <c r="R733" s="75">
        <v>0</v>
      </c>
      <c r="S733" s="79"/>
      <c r="T733" s="75" t="s">
        <v>54</v>
      </c>
      <c r="U733" s="123" t="str">
        <f>IF($J$1="May","",Y732)</f>
        <v/>
      </c>
      <c r="V733" s="77"/>
      <c r="W733" s="123" t="str">
        <f t="shared" si="154"/>
        <v/>
      </c>
      <c r="X733" s="77"/>
      <c r="Y733" s="123" t="str">
        <f t="shared" si="155"/>
        <v/>
      </c>
      <c r="Z733" s="80"/>
      <c r="AA733" s="31"/>
    </row>
    <row r="734" spans="1:27" s="29" customFormat="1" ht="21.4" hidden="1" customHeight="1" x14ac:dyDescent="0.2">
      <c r="A734" s="30"/>
      <c r="B734" s="49" t="s">
        <v>7</v>
      </c>
      <c r="C734" s="40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0</v>
      </c>
      <c r="D734" s="31"/>
      <c r="E734" s="31"/>
      <c r="F734" s="49" t="s">
        <v>70</v>
      </c>
      <c r="G734" s="13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48"/>
      <c r="I734" s="444" t="s">
        <v>74</v>
      </c>
      <c r="J734" s="445"/>
      <c r="K734" s="54">
        <f>K732+K733</f>
        <v>0</v>
      </c>
      <c r="L734" s="55"/>
      <c r="M734" s="31"/>
      <c r="N734" s="74"/>
      <c r="O734" s="75" t="s">
        <v>55</v>
      </c>
      <c r="P734" s="75"/>
      <c r="Q734" s="75"/>
      <c r="R734" s="75">
        <v>0</v>
      </c>
      <c r="S734" s="79"/>
      <c r="T734" s="75" t="s">
        <v>55</v>
      </c>
      <c r="U734" s="123" t="str">
        <f>IF($J$1="June","",Y733)</f>
        <v/>
      </c>
      <c r="V734" s="77"/>
      <c r="W734" s="123" t="str">
        <f t="shared" si="154"/>
        <v/>
      </c>
      <c r="X734" s="77"/>
      <c r="Y734" s="123" t="str">
        <f t="shared" si="155"/>
        <v/>
      </c>
      <c r="Z734" s="80"/>
      <c r="AA734" s="31"/>
    </row>
    <row r="735" spans="1:27" s="29" customFormat="1" ht="21.4" hidden="1" customHeight="1" x14ac:dyDescent="0.2">
      <c r="A735" s="30"/>
      <c r="B735" s="49" t="s">
        <v>6</v>
      </c>
      <c r="C735" s="40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31"/>
      <c r="E735" s="31"/>
      <c r="F735" s="49" t="s">
        <v>24</v>
      </c>
      <c r="G735" s="13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48"/>
      <c r="I735" s="444" t="s">
        <v>75</v>
      </c>
      <c r="J735" s="445"/>
      <c r="K735" s="44">
        <f>G735</f>
        <v>0</v>
      </c>
      <c r="L735" s="56"/>
      <c r="M735" s="31"/>
      <c r="N735" s="74"/>
      <c r="O735" s="75" t="s">
        <v>56</v>
      </c>
      <c r="P735" s="75"/>
      <c r="Q735" s="75"/>
      <c r="R735" s="75">
        <v>0</v>
      </c>
      <c r="S735" s="79"/>
      <c r="T735" s="75" t="s">
        <v>56</v>
      </c>
      <c r="U735" s="123" t="str">
        <f>IF($J$1="July","",Y734)</f>
        <v/>
      </c>
      <c r="V735" s="77"/>
      <c r="W735" s="123" t="str">
        <f t="shared" si="154"/>
        <v/>
      </c>
      <c r="X735" s="77"/>
      <c r="Y735" s="123" t="str">
        <f t="shared" si="155"/>
        <v/>
      </c>
      <c r="Z735" s="80"/>
      <c r="AA735" s="31"/>
    </row>
    <row r="736" spans="1:27" s="29" customFormat="1" ht="21.4" hidden="1" customHeight="1" x14ac:dyDescent="0.2">
      <c r="A736" s="30"/>
      <c r="B736" s="57" t="s">
        <v>73</v>
      </c>
      <c r="C736" s="40" t="str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/>
      </c>
      <c r="D736" s="31"/>
      <c r="E736" s="31"/>
      <c r="F736" s="49" t="s">
        <v>72</v>
      </c>
      <c r="G736" s="13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31"/>
      <c r="I736" s="435" t="s">
        <v>68</v>
      </c>
      <c r="J736" s="436"/>
      <c r="K736" s="58">
        <f>K734-K735</f>
        <v>0</v>
      </c>
      <c r="L736" s="59"/>
      <c r="M736" s="31"/>
      <c r="N736" s="74"/>
      <c r="O736" s="75" t="s">
        <v>61</v>
      </c>
      <c r="P736" s="75"/>
      <c r="Q736" s="75"/>
      <c r="R736" s="75">
        <v>0</v>
      </c>
      <c r="S736" s="79"/>
      <c r="T736" s="75" t="s">
        <v>61</v>
      </c>
      <c r="U736" s="123" t="str">
        <f>IF($J$1="August","",Y735)</f>
        <v/>
      </c>
      <c r="V736" s="77"/>
      <c r="W736" s="123" t="str">
        <f t="shared" si="154"/>
        <v/>
      </c>
      <c r="X736" s="77"/>
      <c r="Y736" s="123" t="str">
        <f t="shared" si="155"/>
        <v/>
      </c>
      <c r="Z736" s="80"/>
      <c r="AA736" s="31"/>
    </row>
    <row r="737" spans="1:27" s="29" customFormat="1" ht="21.4" hidden="1" customHeight="1" x14ac:dyDescent="0.2">
      <c r="A737" s="3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47"/>
      <c r="M737" s="31"/>
      <c r="N737" s="74"/>
      <c r="O737" s="75" t="s">
        <v>57</v>
      </c>
      <c r="P737" s="75"/>
      <c r="Q737" s="75"/>
      <c r="R737" s="75">
        <v>0</v>
      </c>
      <c r="S737" s="79"/>
      <c r="T737" s="75" t="s">
        <v>57</v>
      </c>
      <c r="U737" s="123" t="str">
        <f>IF($J$1="September","",Y736)</f>
        <v/>
      </c>
      <c r="V737" s="77"/>
      <c r="W737" s="123" t="str">
        <f t="shared" si="154"/>
        <v/>
      </c>
      <c r="X737" s="77"/>
      <c r="Y737" s="123" t="str">
        <f t="shared" si="155"/>
        <v/>
      </c>
      <c r="Z737" s="80"/>
      <c r="AA737" s="31"/>
    </row>
    <row r="738" spans="1:27" s="29" customFormat="1" ht="21.4" hidden="1" customHeight="1" x14ac:dyDescent="0.2">
      <c r="A738" s="30"/>
      <c r="B738" s="446" t="s">
        <v>101</v>
      </c>
      <c r="C738" s="446"/>
      <c r="D738" s="446"/>
      <c r="E738" s="446"/>
      <c r="F738" s="446"/>
      <c r="G738" s="446"/>
      <c r="H738" s="446"/>
      <c r="I738" s="446"/>
      <c r="J738" s="446"/>
      <c r="K738" s="446"/>
      <c r="L738" s="47"/>
      <c r="M738" s="31"/>
      <c r="N738" s="74"/>
      <c r="O738" s="75" t="s">
        <v>62</v>
      </c>
      <c r="P738" s="75"/>
      <c r="Q738" s="75"/>
      <c r="R738" s="75">
        <v>0</v>
      </c>
      <c r="S738" s="79"/>
      <c r="T738" s="75" t="s">
        <v>62</v>
      </c>
      <c r="U738" s="123" t="str">
        <f>IF($J$1="October","",Y737)</f>
        <v/>
      </c>
      <c r="V738" s="77"/>
      <c r="W738" s="123" t="str">
        <f t="shared" si="154"/>
        <v/>
      </c>
      <c r="X738" s="77"/>
      <c r="Y738" s="123" t="str">
        <f t="shared" si="155"/>
        <v/>
      </c>
      <c r="Z738" s="80"/>
      <c r="AA738" s="31"/>
    </row>
    <row r="739" spans="1:27" s="29" customFormat="1" ht="21.4" hidden="1" customHeight="1" x14ac:dyDescent="0.2">
      <c r="A739" s="30"/>
      <c r="B739" s="446"/>
      <c r="C739" s="446"/>
      <c r="D739" s="446"/>
      <c r="E739" s="446"/>
      <c r="F739" s="446"/>
      <c r="G739" s="446"/>
      <c r="H739" s="446"/>
      <c r="I739" s="446"/>
      <c r="J739" s="446"/>
      <c r="K739" s="446"/>
      <c r="L739" s="47"/>
      <c r="M739" s="31"/>
      <c r="N739" s="74"/>
      <c r="O739" s="75" t="s">
        <v>63</v>
      </c>
      <c r="P739" s="75"/>
      <c r="Q739" s="75"/>
      <c r="R739" s="75">
        <v>0</v>
      </c>
      <c r="S739" s="79"/>
      <c r="T739" s="75" t="s">
        <v>63</v>
      </c>
      <c r="U739" s="123" t="str">
        <f>IF($J$1="November","",Y738)</f>
        <v/>
      </c>
      <c r="V739" s="77"/>
      <c r="W739" s="123" t="str">
        <f t="shared" si="154"/>
        <v/>
      </c>
      <c r="X739" s="77"/>
      <c r="Y739" s="123" t="str">
        <f t="shared" si="155"/>
        <v/>
      </c>
      <c r="Z739" s="80"/>
      <c r="AA739" s="31"/>
    </row>
    <row r="740" spans="1:27" s="29" customFormat="1" ht="21.4" hidden="1" customHeight="1" thickBot="1" x14ac:dyDescent="0.25">
      <c r="A740" s="60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2"/>
      <c r="N740" s="81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3"/>
    </row>
    <row r="741" spans="1:27" s="29" customFormat="1" ht="21" customHeight="1" thickBot="1" x14ac:dyDescent="0.25">
      <c r="A741" s="3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47"/>
      <c r="N741" s="74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94"/>
    </row>
    <row r="742" spans="1:27" s="29" customFormat="1" ht="21" customHeight="1" x14ac:dyDescent="0.2">
      <c r="A742" s="437" t="s">
        <v>45</v>
      </c>
      <c r="B742" s="438"/>
      <c r="C742" s="438"/>
      <c r="D742" s="438"/>
      <c r="E742" s="438"/>
      <c r="F742" s="438"/>
      <c r="G742" s="438"/>
      <c r="H742" s="438"/>
      <c r="I742" s="438"/>
      <c r="J742" s="438"/>
      <c r="K742" s="438"/>
      <c r="L742" s="439"/>
      <c r="M742" s="28"/>
      <c r="N742" s="67"/>
      <c r="O742" s="440" t="s">
        <v>47</v>
      </c>
      <c r="P742" s="441"/>
      <c r="Q742" s="441"/>
      <c r="R742" s="442"/>
      <c r="S742" s="68"/>
      <c r="T742" s="440" t="s">
        <v>48</v>
      </c>
      <c r="U742" s="441"/>
      <c r="V742" s="441"/>
      <c r="W742" s="441"/>
      <c r="X742" s="441"/>
      <c r="Y742" s="442"/>
      <c r="Z742" s="69"/>
      <c r="AA742" s="28"/>
    </row>
    <row r="743" spans="1:27" s="29" customFormat="1" ht="21" customHeight="1" x14ac:dyDescent="0.2">
      <c r="A743" s="30"/>
      <c r="B743" s="31"/>
      <c r="C743" s="443" t="s">
        <v>99</v>
      </c>
      <c r="D743" s="443"/>
      <c r="E743" s="443"/>
      <c r="F743" s="443"/>
      <c r="G743" s="32" t="str">
        <f>$J$1</f>
        <v>March</v>
      </c>
      <c r="H743" s="431">
        <f>$K$1</f>
        <v>2021</v>
      </c>
      <c r="I743" s="431"/>
      <c r="J743" s="31"/>
      <c r="K743" s="33"/>
      <c r="L743" s="34"/>
      <c r="M743" s="33"/>
      <c r="N743" s="70"/>
      <c r="O743" s="71" t="s">
        <v>58</v>
      </c>
      <c r="P743" s="71" t="s">
        <v>7</v>
      </c>
      <c r="Q743" s="71" t="s">
        <v>6</v>
      </c>
      <c r="R743" s="71" t="s">
        <v>59</v>
      </c>
      <c r="S743" s="72"/>
      <c r="T743" s="71" t="s">
        <v>58</v>
      </c>
      <c r="U743" s="71" t="s">
        <v>60</v>
      </c>
      <c r="V743" s="71" t="s">
        <v>23</v>
      </c>
      <c r="W743" s="71" t="s">
        <v>22</v>
      </c>
      <c r="X743" s="71" t="s">
        <v>24</v>
      </c>
      <c r="Y743" s="71" t="s">
        <v>64</v>
      </c>
      <c r="Z743" s="73"/>
      <c r="AA743" s="33"/>
    </row>
    <row r="744" spans="1:27" s="29" customFormat="1" ht="21" customHeight="1" x14ac:dyDescent="0.2">
      <c r="A744" s="30"/>
      <c r="B744" s="31"/>
      <c r="C744" s="31"/>
      <c r="D744" s="36"/>
      <c r="E744" s="36"/>
      <c r="F744" s="36"/>
      <c r="G744" s="36"/>
      <c r="H744" s="36"/>
      <c r="I744" s="31"/>
      <c r="J744" s="37" t="s">
        <v>1</v>
      </c>
      <c r="K744" s="38">
        <v>16000</v>
      </c>
      <c r="L744" s="39"/>
      <c r="M744" s="31"/>
      <c r="N744" s="74"/>
      <c r="O744" s="75" t="s">
        <v>50</v>
      </c>
      <c r="P744" s="75">
        <v>30</v>
      </c>
      <c r="Q744" s="75">
        <v>1</v>
      </c>
      <c r="R744" s="75">
        <f>15-Q744</f>
        <v>14</v>
      </c>
      <c r="S744" s="76"/>
      <c r="T744" s="75" t="s">
        <v>50</v>
      </c>
      <c r="U744" s="77">
        <v>15000</v>
      </c>
      <c r="V744" s="77"/>
      <c r="W744" s="77">
        <f>V744+U744</f>
        <v>15000</v>
      </c>
      <c r="X744" s="77">
        <v>2000</v>
      </c>
      <c r="Y744" s="77">
        <f>W744-X744</f>
        <v>13000</v>
      </c>
      <c r="Z744" s="73"/>
      <c r="AA744" s="31"/>
    </row>
    <row r="745" spans="1:27" s="29" customFormat="1" ht="21" customHeight="1" x14ac:dyDescent="0.2">
      <c r="A745" s="30"/>
      <c r="B745" s="31" t="s">
        <v>0</v>
      </c>
      <c r="C745" s="41" t="s">
        <v>87</v>
      </c>
      <c r="D745" s="31"/>
      <c r="E745" s="31"/>
      <c r="F745" s="31"/>
      <c r="G745" s="31"/>
      <c r="H745" s="42"/>
      <c r="I745" s="36"/>
      <c r="J745" s="31"/>
      <c r="K745" s="31"/>
      <c r="L745" s="43"/>
      <c r="M745" s="28"/>
      <c r="N745" s="78"/>
      <c r="O745" s="75" t="s">
        <v>76</v>
      </c>
      <c r="P745" s="75">
        <v>27</v>
      </c>
      <c r="Q745" s="75">
        <v>1</v>
      </c>
      <c r="R745" s="75">
        <f t="shared" ref="R745:R752" si="157">IF(Q745="","",R744-Q745)</f>
        <v>13</v>
      </c>
      <c r="S745" s="79"/>
      <c r="T745" s="75" t="s">
        <v>76</v>
      </c>
      <c r="U745" s="123">
        <f>Y744</f>
        <v>13000</v>
      </c>
      <c r="V745" s="77"/>
      <c r="W745" s="123">
        <f>IF(U745="","",U745+V745)</f>
        <v>13000</v>
      </c>
      <c r="X745" s="77">
        <v>2000</v>
      </c>
      <c r="Y745" s="123">
        <f>IF(W745="","",W745-X745)</f>
        <v>11000</v>
      </c>
      <c r="Z745" s="80"/>
      <c r="AA745" s="28"/>
    </row>
    <row r="746" spans="1:27" s="29" customFormat="1" ht="21" customHeight="1" x14ac:dyDescent="0.2">
      <c r="A746" s="30"/>
      <c r="B746" s="45" t="s">
        <v>46</v>
      </c>
      <c r="C746" s="46"/>
      <c r="D746" s="31"/>
      <c r="E746" s="31"/>
      <c r="F746" s="432" t="s">
        <v>48</v>
      </c>
      <c r="G746" s="432"/>
      <c r="H746" s="31"/>
      <c r="I746" s="432" t="s">
        <v>49</v>
      </c>
      <c r="J746" s="432"/>
      <c r="K746" s="432"/>
      <c r="L746" s="47"/>
      <c r="M746" s="31"/>
      <c r="N746" s="74"/>
      <c r="O746" s="75" t="s">
        <v>51</v>
      </c>
      <c r="P746" s="75">
        <v>30</v>
      </c>
      <c r="Q746" s="75">
        <v>1</v>
      </c>
      <c r="R746" s="75">
        <f t="shared" si="157"/>
        <v>12</v>
      </c>
      <c r="S746" s="79"/>
      <c r="T746" s="75" t="s">
        <v>51</v>
      </c>
      <c r="U746" s="123">
        <f>IF($J$1="February","",Y745)</f>
        <v>11000</v>
      </c>
      <c r="V746" s="77"/>
      <c r="W746" s="123">
        <f t="shared" ref="W746:W755" si="158">IF(U746="","",U746+V746)</f>
        <v>11000</v>
      </c>
      <c r="X746" s="77">
        <v>2000</v>
      </c>
      <c r="Y746" s="123">
        <f t="shared" ref="Y746:Y755" si="159">IF(W746="","",W746-X746)</f>
        <v>9000</v>
      </c>
      <c r="Z746" s="80"/>
      <c r="AA746" s="31"/>
    </row>
    <row r="747" spans="1:27" s="29" customFormat="1" ht="21" customHeight="1" x14ac:dyDescent="0.2">
      <c r="A747" s="30"/>
      <c r="B747" s="31"/>
      <c r="C747" s="31"/>
      <c r="D747" s="31"/>
      <c r="E747" s="31"/>
      <c r="F747" s="31"/>
      <c r="G747" s="31"/>
      <c r="H747" s="48"/>
      <c r="L747" s="35"/>
      <c r="M747" s="31"/>
      <c r="N747" s="74"/>
      <c r="O747" s="75" t="s">
        <v>52</v>
      </c>
      <c r="P747" s="75"/>
      <c r="Q747" s="75"/>
      <c r="R747" s="75" t="str">
        <f t="shared" si="157"/>
        <v/>
      </c>
      <c r="S747" s="79"/>
      <c r="T747" s="75" t="s">
        <v>52</v>
      </c>
      <c r="U747" s="123" t="str">
        <f>IF($J$1="March","",Y746)</f>
        <v/>
      </c>
      <c r="V747" s="77"/>
      <c r="W747" s="123" t="str">
        <f t="shared" si="158"/>
        <v/>
      </c>
      <c r="X747" s="77"/>
      <c r="Y747" s="123" t="str">
        <f t="shared" si="159"/>
        <v/>
      </c>
      <c r="Z747" s="80"/>
      <c r="AA747" s="31"/>
    </row>
    <row r="748" spans="1:27" s="29" customFormat="1" ht="21" customHeight="1" x14ac:dyDescent="0.2">
      <c r="A748" s="30"/>
      <c r="B748" s="433" t="s">
        <v>47</v>
      </c>
      <c r="C748" s="434"/>
      <c r="D748" s="31"/>
      <c r="E748" s="31"/>
      <c r="F748" s="49" t="s">
        <v>69</v>
      </c>
      <c r="G748" s="13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11000</v>
      </c>
      <c r="H748" s="48"/>
      <c r="I748" s="50">
        <f>IF(C752&gt;0,$K$2,C750)</f>
        <v>31</v>
      </c>
      <c r="J748" s="51" t="s">
        <v>66</v>
      </c>
      <c r="K748" s="52">
        <f>K744/$K$2*I748</f>
        <v>16000</v>
      </c>
      <c r="L748" s="53"/>
      <c r="M748" s="31"/>
      <c r="N748" s="74"/>
      <c r="O748" s="75" t="s">
        <v>53</v>
      </c>
      <c r="P748" s="75"/>
      <c r="Q748" s="75"/>
      <c r="R748" s="75" t="str">
        <f t="shared" si="157"/>
        <v/>
      </c>
      <c r="S748" s="79"/>
      <c r="T748" s="75" t="s">
        <v>53</v>
      </c>
      <c r="U748" s="123" t="str">
        <f>IF($J$1="April","",Y747)</f>
        <v/>
      </c>
      <c r="V748" s="77"/>
      <c r="W748" s="123" t="str">
        <f t="shared" si="158"/>
        <v/>
      </c>
      <c r="X748" s="77"/>
      <c r="Y748" s="123" t="str">
        <f t="shared" si="159"/>
        <v/>
      </c>
      <c r="Z748" s="80"/>
      <c r="AA748" s="31"/>
    </row>
    <row r="749" spans="1:27" s="29" customFormat="1" ht="21" customHeight="1" x14ac:dyDescent="0.2">
      <c r="A749" s="30"/>
      <c r="B749" s="40"/>
      <c r="C749" s="40"/>
      <c r="D749" s="31"/>
      <c r="E749" s="31"/>
      <c r="F749" s="49" t="s">
        <v>23</v>
      </c>
      <c r="G749" s="13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8"/>
      <c r="I749" s="93">
        <v>4</v>
      </c>
      <c r="J749" s="51" t="s">
        <v>67</v>
      </c>
      <c r="K749" s="54">
        <f>K744/$K$2/8*I749</f>
        <v>258.06451612903226</v>
      </c>
      <c r="L749" s="55"/>
      <c r="M749" s="31"/>
      <c r="N749" s="74"/>
      <c r="O749" s="75" t="s">
        <v>54</v>
      </c>
      <c r="P749" s="75"/>
      <c r="Q749" s="75"/>
      <c r="R749" s="75" t="str">
        <f t="shared" si="157"/>
        <v/>
      </c>
      <c r="S749" s="79"/>
      <c r="T749" s="75" t="s">
        <v>54</v>
      </c>
      <c r="U749" s="123" t="str">
        <f>IF($J$1="May","",Y748)</f>
        <v/>
      </c>
      <c r="V749" s="77"/>
      <c r="W749" s="123" t="str">
        <f t="shared" si="158"/>
        <v/>
      </c>
      <c r="X749" s="77"/>
      <c r="Y749" s="123" t="str">
        <f t="shared" si="159"/>
        <v/>
      </c>
      <c r="Z749" s="80"/>
      <c r="AA749" s="31"/>
    </row>
    <row r="750" spans="1:27" s="29" customFormat="1" ht="21" customHeight="1" x14ac:dyDescent="0.2">
      <c r="A750" s="30"/>
      <c r="B750" s="49" t="s">
        <v>7</v>
      </c>
      <c r="C750" s="4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31"/>
      <c r="E750" s="31"/>
      <c r="F750" s="49" t="s">
        <v>70</v>
      </c>
      <c r="G750" s="13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11000</v>
      </c>
      <c r="H750" s="48"/>
      <c r="I750" s="444" t="s">
        <v>74</v>
      </c>
      <c r="J750" s="445"/>
      <c r="K750" s="54">
        <f>K748+K749</f>
        <v>16258.064516129032</v>
      </c>
      <c r="L750" s="55"/>
      <c r="M750" s="31"/>
      <c r="N750" s="74"/>
      <c r="O750" s="75" t="s">
        <v>55</v>
      </c>
      <c r="P750" s="75"/>
      <c r="Q750" s="75"/>
      <c r="R750" s="75" t="str">
        <f t="shared" si="157"/>
        <v/>
      </c>
      <c r="S750" s="79"/>
      <c r="T750" s="75" t="s">
        <v>55</v>
      </c>
      <c r="U750" s="123" t="str">
        <f>IF($J$1="June","",Y749)</f>
        <v/>
      </c>
      <c r="V750" s="77"/>
      <c r="W750" s="123" t="str">
        <f t="shared" si="158"/>
        <v/>
      </c>
      <c r="X750" s="77"/>
      <c r="Y750" s="123" t="str">
        <f t="shared" si="159"/>
        <v/>
      </c>
      <c r="Z750" s="80"/>
      <c r="AA750" s="31"/>
    </row>
    <row r="751" spans="1:27" s="29" customFormat="1" ht="21" customHeight="1" x14ac:dyDescent="0.2">
      <c r="A751" s="30"/>
      <c r="B751" s="49" t="s">
        <v>6</v>
      </c>
      <c r="C751" s="4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1</v>
      </c>
      <c r="D751" s="31"/>
      <c r="E751" s="31"/>
      <c r="F751" s="49" t="s">
        <v>24</v>
      </c>
      <c r="G751" s="13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2000</v>
      </c>
      <c r="H751" s="48"/>
      <c r="I751" s="444" t="s">
        <v>75</v>
      </c>
      <c r="J751" s="445"/>
      <c r="K751" s="44">
        <f>G751</f>
        <v>2000</v>
      </c>
      <c r="L751" s="56"/>
      <c r="M751" s="31"/>
      <c r="N751" s="74"/>
      <c r="O751" s="75" t="s">
        <v>56</v>
      </c>
      <c r="P751" s="75"/>
      <c r="Q751" s="75"/>
      <c r="R751" s="75" t="str">
        <f t="shared" si="157"/>
        <v/>
      </c>
      <c r="S751" s="79"/>
      <c r="T751" s="75" t="s">
        <v>56</v>
      </c>
      <c r="U751" s="123" t="str">
        <f>IF($J$1="July","",Y750)</f>
        <v/>
      </c>
      <c r="V751" s="77"/>
      <c r="W751" s="123" t="str">
        <f t="shared" si="158"/>
        <v/>
      </c>
      <c r="X751" s="77"/>
      <c r="Y751" s="123" t="str">
        <f t="shared" si="159"/>
        <v/>
      </c>
      <c r="Z751" s="80"/>
      <c r="AA751" s="31"/>
    </row>
    <row r="752" spans="1:27" s="29" customFormat="1" ht="21" customHeight="1" x14ac:dyDescent="0.2">
      <c r="A752" s="30"/>
      <c r="B752" s="57" t="s">
        <v>73</v>
      </c>
      <c r="C752" s="40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12</v>
      </c>
      <c r="D752" s="31"/>
      <c r="E752" s="31"/>
      <c r="F752" s="49" t="s">
        <v>72</v>
      </c>
      <c r="G752" s="13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9000</v>
      </c>
      <c r="H752" s="31"/>
      <c r="I752" s="435" t="s">
        <v>68</v>
      </c>
      <c r="J752" s="436"/>
      <c r="K752" s="58">
        <f>K750-K751</f>
        <v>14258.064516129032</v>
      </c>
      <c r="L752" s="59"/>
      <c r="M752" s="31"/>
      <c r="N752" s="74"/>
      <c r="O752" s="75" t="s">
        <v>61</v>
      </c>
      <c r="P752" s="75"/>
      <c r="Q752" s="75"/>
      <c r="R752" s="75" t="str">
        <f t="shared" si="157"/>
        <v/>
      </c>
      <c r="S752" s="79"/>
      <c r="T752" s="75" t="s">
        <v>61</v>
      </c>
      <c r="U752" s="123" t="str">
        <f>IF($J$1="August","",Y751)</f>
        <v/>
      </c>
      <c r="V752" s="77"/>
      <c r="W752" s="123" t="str">
        <f t="shared" si="158"/>
        <v/>
      </c>
      <c r="X752" s="77"/>
      <c r="Y752" s="123" t="str">
        <f t="shared" si="159"/>
        <v/>
      </c>
      <c r="Z752" s="80"/>
      <c r="AA752" s="31"/>
    </row>
    <row r="753" spans="1:27" s="29" customFormat="1" ht="21" customHeight="1" x14ac:dyDescent="0.2">
      <c r="A753" s="3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47"/>
      <c r="M753" s="31"/>
      <c r="N753" s="74"/>
      <c r="O753" s="75" t="s">
        <v>57</v>
      </c>
      <c r="P753" s="75"/>
      <c r="Q753" s="75"/>
      <c r="R753" s="75"/>
      <c r="S753" s="79"/>
      <c r="T753" s="75" t="s">
        <v>57</v>
      </c>
      <c r="U753" s="123" t="str">
        <f>IF($J$1="September","",Y752)</f>
        <v/>
      </c>
      <c r="V753" s="77"/>
      <c r="W753" s="123" t="str">
        <f t="shared" si="158"/>
        <v/>
      </c>
      <c r="X753" s="77"/>
      <c r="Y753" s="123" t="str">
        <f t="shared" si="159"/>
        <v/>
      </c>
      <c r="Z753" s="80"/>
      <c r="AA753" s="31"/>
    </row>
    <row r="754" spans="1:27" s="29" customFormat="1" ht="21" customHeight="1" x14ac:dyDescent="0.2">
      <c r="A754" s="30"/>
      <c r="B754" s="446" t="s">
        <v>101</v>
      </c>
      <c r="C754" s="446"/>
      <c r="D754" s="446"/>
      <c r="E754" s="446"/>
      <c r="F754" s="446"/>
      <c r="G754" s="446"/>
      <c r="H754" s="446"/>
      <c r="I754" s="446"/>
      <c r="J754" s="446"/>
      <c r="K754" s="446"/>
      <c r="L754" s="47"/>
      <c r="M754" s="31"/>
      <c r="N754" s="74"/>
      <c r="O754" s="75" t="s">
        <v>62</v>
      </c>
      <c r="P754" s="75"/>
      <c r="Q754" s="75"/>
      <c r="R754" s="75"/>
      <c r="S754" s="79"/>
      <c r="T754" s="75" t="s">
        <v>62</v>
      </c>
      <c r="U754" s="123" t="str">
        <f>IF($J$1="October","",Y753)</f>
        <v/>
      </c>
      <c r="V754" s="77"/>
      <c r="W754" s="123" t="str">
        <f t="shared" si="158"/>
        <v/>
      </c>
      <c r="X754" s="77"/>
      <c r="Y754" s="123" t="str">
        <f t="shared" si="159"/>
        <v/>
      </c>
      <c r="Z754" s="80"/>
      <c r="AA754" s="31"/>
    </row>
    <row r="755" spans="1:27" s="29" customFormat="1" ht="21" customHeight="1" x14ac:dyDescent="0.2">
      <c r="A755" s="30"/>
      <c r="B755" s="446"/>
      <c r="C755" s="446"/>
      <c r="D755" s="446"/>
      <c r="E755" s="446"/>
      <c r="F755" s="446"/>
      <c r="G755" s="446"/>
      <c r="H755" s="446"/>
      <c r="I755" s="446"/>
      <c r="J755" s="446"/>
      <c r="K755" s="446"/>
      <c r="L755" s="47"/>
      <c r="M755" s="31"/>
      <c r="N755" s="74"/>
      <c r="O755" s="75" t="s">
        <v>63</v>
      </c>
      <c r="P755" s="75"/>
      <c r="Q755" s="75"/>
      <c r="R755" s="75" t="str">
        <f t="shared" ref="R755" si="160">IF(Q755="","",R754-Q755)</f>
        <v/>
      </c>
      <c r="S755" s="79"/>
      <c r="T755" s="75" t="s">
        <v>63</v>
      </c>
      <c r="U755" s="123" t="str">
        <f>IF($J$1="November","",Y754)</f>
        <v/>
      </c>
      <c r="V755" s="77"/>
      <c r="W755" s="123" t="str">
        <f t="shared" si="158"/>
        <v/>
      </c>
      <c r="X755" s="77"/>
      <c r="Y755" s="123" t="str">
        <f t="shared" si="159"/>
        <v/>
      </c>
      <c r="Z755" s="80"/>
      <c r="AA755" s="31"/>
    </row>
    <row r="756" spans="1:27" s="29" customFormat="1" ht="21" customHeight="1" thickBot="1" x14ac:dyDescent="0.25">
      <c r="A756" s="60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2"/>
      <c r="N756" s="81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3"/>
    </row>
    <row r="757" spans="1:27" s="31" customFormat="1" ht="21" customHeight="1" thickBot="1" x14ac:dyDescent="0.25"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7" s="31" customFormat="1" ht="21.4" hidden="1" customHeight="1" thickBot="1" x14ac:dyDescent="0.25"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7" s="29" customFormat="1" ht="21.4" hidden="1" customHeight="1" x14ac:dyDescent="0.2">
      <c r="A759" s="454" t="s">
        <v>45</v>
      </c>
      <c r="B759" s="455"/>
      <c r="C759" s="455"/>
      <c r="D759" s="455"/>
      <c r="E759" s="455"/>
      <c r="F759" s="455"/>
      <c r="G759" s="455"/>
      <c r="H759" s="455"/>
      <c r="I759" s="455"/>
      <c r="J759" s="455"/>
      <c r="K759" s="455"/>
      <c r="L759" s="456"/>
      <c r="M759" s="28"/>
      <c r="N759" s="67"/>
      <c r="O759" s="440" t="s">
        <v>47</v>
      </c>
      <c r="P759" s="441"/>
      <c r="Q759" s="441"/>
      <c r="R759" s="442"/>
      <c r="S759" s="68"/>
      <c r="T759" s="440" t="s">
        <v>48</v>
      </c>
      <c r="U759" s="441"/>
      <c r="V759" s="441"/>
      <c r="W759" s="441"/>
      <c r="X759" s="441"/>
      <c r="Y759" s="442"/>
      <c r="Z759" s="69"/>
      <c r="AA759" s="28"/>
    </row>
    <row r="760" spans="1:27" s="29" customFormat="1" ht="21.4" hidden="1" customHeight="1" x14ac:dyDescent="0.2">
      <c r="A760" s="30"/>
      <c r="B760" s="31"/>
      <c r="C760" s="443" t="s">
        <v>99</v>
      </c>
      <c r="D760" s="443"/>
      <c r="E760" s="443"/>
      <c r="F760" s="443"/>
      <c r="G760" s="32" t="str">
        <f>$J$1</f>
        <v>March</v>
      </c>
      <c r="H760" s="431">
        <f>$K$1</f>
        <v>2021</v>
      </c>
      <c r="I760" s="431"/>
      <c r="J760" s="31"/>
      <c r="K760" s="33"/>
      <c r="L760" s="34"/>
      <c r="M760" s="33"/>
      <c r="N760" s="70"/>
      <c r="O760" s="71" t="s">
        <v>58</v>
      </c>
      <c r="P760" s="71" t="s">
        <v>7</v>
      </c>
      <c r="Q760" s="71" t="s">
        <v>6</v>
      </c>
      <c r="R760" s="71" t="s">
        <v>59</v>
      </c>
      <c r="S760" s="72"/>
      <c r="T760" s="71" t="s">
        <v>58</v>
      </c>
      <c r="U760" s="71" t="s">
        <v>60</v>
      </c>
      <c r="V760" s="71" t="s">
        <v>23</v>
      </c>
      <c r="W760" s="71" t="s">
        <v>22</v>
      </c>
      <c r="X760" s="71" t="s">
        <v>24</v>
      </c>
      <c r="Y760" s="71" t="s">
        <v>64</v>
      </c>
      <c r="Z760" s="73"/>
      <c r="AA760" s="33"/>
    </row>
    <row r="761" spans="1:27" s="29" customFormat="1" ht="21.4" hidden="1" customHeight="1" x14ac:dyDescent="0.2">
      <c r="A761" s="30"/>
      <c r="B761" s="31"/>
      <c r="C761" s="31"/>
      <c r="D761" s="36"/>
      <c r="E761" s="36"/>
      <c r="F761" s="36"/>
      <c r="G761" s="36"/>
      <c r="H761" s="36"/>
      <c r="I761" s="31"/>
      <c r="J761" s="37" t="s">
        <v>1</v>
      </c>
      <c r="K761" s="38"/>
      <c r="L761" s="39"/>
      <c r="M761" s="31"/>
      <c r="N761" s="74"/>
      <c r="O761" s="75" t="s">
        <v>50</v>
      </c>
      <c r="P761" s="75"/>
      <c r="Q761" s="75"/>
      <c r="R761" s="75">
        <v>15</v>
      </c>
      <c r="S761" s="76"/>
      <c r="T761" s="75" t="s">
        <v>50</v>
      </c>
      <c r="U761" s="77"/>
      <c r="V761" s="77"/>
      <c r="W761" s="77">
        <f>V761+U761</f>
        <v>0</v>
      </c>
      <c r="X761" s="77"/>
      <c r="Y761" s="77">
        <f>W761-X761</f>
        <v>0</v>
      </c>
      <c r="Z761" s="73"/>
      <c r="AA761" s="31"/>
    </row>
    <row r="762" spans="1:27" s="29" customFormat="1" ht="21.4" hidden="1" customHeight="1" x14ac:dyDescent="0.2">
      <c r="A762" s="30"/>
      <c r="B762" s="31" t="s">
        <v>0</v>
      </c>
      <c r="C762" s="41"/>
      <c r="D762" s="31"/>
      <c r="E762" s="31"/>
      <c r="F762" s="31"/>
      <c r="G762" s="31"/>
      <c r="H762" s="42"/>
      <c r="I762" s="36"/>
      <c r="J762" s="31"/>
      <c r="K762" s="31"/>
      <c r="L762" s="43"/>
      <c r="M762" s="28"/>
      <c r="N762" s="78"/>
      <c r="O762" s="75" t="s">
        <v>76</v>
      </c>
      <c r="P762" s="75"/>
      <c r="Q762" s="75"/>
      <c r="R762" s="75" t="str">
        <f>IF(Q762="","",R761-Q762)</f>
        <v/>
      </c>
      <c r="S762" s="79"/>
      <c r="T762" s="75" t="s">
        <v>76</v>
      </c>
      <c r="U762" s="123">
        <f>Y761</f>
        <v>0</v>
      </c>
      <c r="V762" s="77"/>
      <c r="W762" s="123">
        <f>IF(U762="","",U762+V762)</f>
        <v>0</v>
      </c>
      <c r="X762" s="77"/>
      <c r="Y762" s="123">
        <f>IF(W762="","",W762-X762)</f>
        <v>0</v>
      </c>
      <c r="Z762" s="80"/>
      <c r="AA762" s="28"/>
    </row>
    <row r="763" spans="1:27" s="29" customFormat="1" ht="21.4" hidden="1" customHeight="1" x14ac:dyDescent="0.2">
      <c r="A763" s="30"/>
      <c r="B763" s="45" t="s">
        <v>46</v>
      </c>
      <c r="C763" s="46"/>
      <c r="D763" s="31"/>
      <c r="E763" s="31"/>
      <c r="F763" s="432" t="s">
        <v>48</v>
      </c>
      <c r="G763" s="432"/>
      <c r="H763" s="31"/>
      <c r="I763" s="432" t="s">
        <v>49</v>
      </c>
      <c r="J763" s="432"/>
      <c r="K763" s="432"/>
      <c r="L763" s="47"/>
      <c r="M763" s="31"/>
      <c r="N763" s="74"/>
      <c r="O763" s="75" t="s">
        <v>51</v>
      </c>
      <c r="P763" s="75"/>
      <c r="Q763" s="75"/>
      <c r="R763" s="75" t="str">
        <f t="shared" ref="R763:R772" si="161">IF(Q763="","",R762-Q763)</f>
        <v/>
      </c>
      <c r="S763" s="79"/>
      <c r="T763" s="75" t="s">
        <v>51</v>
      </c>
      <c r="U763" s="123">
        <f>IF($J$1="April",Y762,Y762)</f>
        <v>0</v>
      </c>
      <c r="V763" s="77"/>
      <c r="W763" s="123">
        <f t="shared" ref="W763:W772" si="162">IF(U763="","",U763+V763)</f>
        <v>0</v>
      </c>
      <c r="X763" s="77"/>
      <c r="Y763" s="123">
        <f t="shared" ref="Y763:Y772" si="163">IF(W763="","",W763-X763)</f>
        <v>0</v>
      </c>
      <c r="Z763" s="80"/>
      <c r="AA763" s="31"/>
    </row>
    <row r="764" spans="1:27" s="29" customFormat="1" ht="21.4" hidden="1" customHeight="1" x14ac:dyDescent="0.2">
      <c r="A764" s="30"/>
      <c r="B764" s="31"/>
      <c r="C764" s="31"/>
      <c r="D764" s="31"/>
      <c r="E764" s="31"/>
      <c r="F764" s="31"/>
      <c r="G764" s="31"/>
      <c r="H764" s="48"/>
      <c r="L764" s="35"/>
      <c r="M764" s="31"/>
      <c r="N764" s="74"/>
      <c r="O764" s="75" t="s">
        <v>52</v>
      </c>
      <c r="P764" s="75"/>
      <c r="Q764" s="75"/>
      <c r="R764" s="75" t="str">
        <f t="shared" si="161"/>
        <v/>
      </c>
      <c r="S764" s="79"/>
      <c r="T764" s="75" t="s">
        <v>52</v>
      </c>
      <c r="U764" s="123">
        <f>IF($J$1="April",Y763,Y763)</f>
        <v>0</v>
      </c>
      <c r="V764" s="77"/>
      <c r="W764" s="123">
        <f t="shared" si="162"/>
        <v>0</v>
      </c>
      <c r="X764" s="77"/>
      <c r="Y764" s="123">
        <f t="shared" si="163"/>
        <v>0</v>
      </c>
      <c r="Z764" s="80"/>
      <c r="AA764" s="31"/>
    </row>
    <row r="765" spans="1:27" s="29" customFormat="1" ht="21.4" hidden="1" customHeight="1" x14ac:dyDescent="0.2">
      <c r="A765" s="30"/>
      <c r="B765" s="433" t="s">
        <v>47</v>
      </c>
      <c r="C765" s="434"/>
      <c r="D765" s="31"/>
      <c r="E765" s="31"/>
      <c r="F765" s="49" t="s">
        <v>69</v>
      </c>
      <c r="G765" s="44">
        <f>IF($J$1="January",U761,IF($J$1="February",U762,IF($J$1="March",U763,IF($J$1="April",U764,IF($J$1="May",U765,IF($J$1="June",U766,IF($J$1="July",U767,IF($J$1="August",U768,IF($J$1="August",U768,IF($J$1="September",U769,IF($J$1="October",U770,IF($J$1="November",U771,IF($J$1="December",U772)))))))))))))</f>
        <v>0</v>
      </c>
      <c r="H765" s="48"/>
      <c r="I765" s="50"/>
      <c r="J765" s="51" t="s">
        <v>66</v>
      </c>
      <c r="K765" s="52">
        <f>K761/$K$2*I765</f>
        <v>0</v>
      </c>
      <c r="L765" s="53"/>
      <c r="M765" s="31"/>
      <c r="N765" s="74"/>
      <c r="O765" s="75" t="s">
        <v>53</v>
      </c>
      <c r="P765" s="75"/>
      <c r="Q765" s="75"/>
      <c r="R765" s="75" t="str">
        <f t="shared" si="161"/>
        <v/>
      </c>
      <c r="S765" s="79"/>
      <c r="T765" s="75" t="s">
        <v>53</v>
      </c>
      <c r="U765" s="123">
        <f>IF($J$1="May",Y764,Y764)</f>
        <v>0</v>
      </c>
      <c r="V765" s="77"/>
      <c r="W765" s="123">
        <f t="shared" si="162"/>
        <v>0</v>
      </c>
      <c r="X765" s="77"/>
      <c r="Y765" s="123">
        <f t="shared" si="163"/>
        <v>0</v>
      </c>
      <c r="Z765" s="80"/>
      <c r="AA765" s="31"/>
    </row>
    <row r="766" spans="1:27" s="29" customFormat="1" ht="21.4" hidden="1" customHeight="1" x14ac:dyDescent="0.2">
      <c r="A766" s="30"/>
      <c r="B766" s="40"/>
      <c r="C766" s="40"/>
      <c r="D766" s="31"/>
      <c r="E766" s="31"/>
      <c r="F766" s="49" t="s">
        <v>23</v>
      </c>
      <c r="G766" s="44">
        <f>IF($J$1="January",V761,IF($J$1="February",V762,IF($J$1="March",V763,IF($J$1="April",V764,IF($J$1="May",V765,IF($J$1="June",V766,IF($J$1="July",V767,IF($J$1="August",V768,IF($J$1="August",V768,IF($J$1="September",V769,IF($J$1="October",V770,IF($J$1="November",V771,IF($J$1="December",V772)))))))))))))</f>
        <v>0</v>
      </c>
      <c r="H766" s="48"/>
      <c r="I766" s="50"/>
      <c r="J766" s="51" t="s">
        <v>67</v>
      </c>
      <c r="K766" s="54">
        <f>K761/$K$2/8*I766</f>
        <v>0</v>
      </c>
      <c r="L766" s="55"/>
      <c r="M766" s="31"/>
      <c r="N766" s="74"/>
      <c r="O766" s="75" t="s">
        <v>54</v>
      </c>
      <c r="P766" s="75"/>
      <c r="Q766" s="75"/>
      <c r="R766" s="75" t="str">
        <f t="shared" si="161"/>
        <v/>
      </c>
      <c r="S766" s="79"/>
      <c r="T766" s="75" t="s">
        <v>54</v>
      </c>
      <c r="U766" s="123">
        <f>IF($J$1="May",Y765,Y765)</f>
        <v>0</v>
      </c>
      <c r="V766" s="77"/>
      <c r="W766" s="123">
        <f t="shared" si="162"/>
        <v>0</v>
      </c>
      <c r="X766" s="77"/>
      <c r="Y766" s="123">
        <f t="shared" si="163"/>
        <v>0</v>
      </c>
      <c r="Z766" s="80"/>
      <c r="AA766" s="31"/>
    </row>
    <row r="767" spans="1:27" s="29" customFormat="1" ht="21.4" hidden="1" customHeight="1" x14ac:dyDescent="0.2">
      <c r="A767" s="30"/>
      <c r="B767" s="49" t="s">
        <v>7</v>
      </c>
      <c r="C767" s="40">
        <f>IF($J$1="January",P761,IF($J$1="February",P762,IF($J$1="March",P763,IF($J$1="April",P764,IF($J$1="May",P765,IF($J$1="June",P766,IF($J$1="July",P767,IF($J$1="August",P768,IF($J$1="August",P768,IF($J$1="September",P769,IF($J$1="October",P770,IF($J$1="November",P771,IF($J$1="December",P772)))))))))))))</f>
        <v>0</v>
      </c>
      <c r="D767" s="31"/>
      <c r="E767" s="31"/>
      <c r="F767" s="49" t="s">
        <v>70</v>
      </c>
      <c r="G767" s="44">
        <f>IF($J$1="January",W761,IF($J$1="February",W762,IF($J$1="March",W763,IF($J$1="April",W764,IF($J$1="May",W765,IF($J$1="June",W766,IF($J$1="July",W767,IF($J$1="August",W768,IF($J$1="August",W768,IF($J$1="September",W769,IF($J$1="October",W770,IF($J$1="November",W771,IF($J$1="December",W772)))))))))))))</f>
        <v>0</v>
      </c>
      <c r="H767" s="48"/>
      <c r="I767" s="444" t="s">
        <v>74</v>
      </c>
      <c r="J767" s="445"/>
      <c r="K767" s="54">
        <f>K765+K766</f>
        <v>0</v>
      </c>
      <c r="L767" s="55"/>
      <c r="M767" s="31"/>
      <c r="N767" s="74"/>
      <c r="O767" s="75" t="s">
        <v>55</v>
      </c>
      <c r="P767" s="75"/>
      <c r="Q767" s="75"/>
      <c r="R767" s="75" t="str">
        <f t="shared" si="161"/>
        <v/>
      </c>
      <c r="S767" s="79"/>
      <c r="T767" s="75" t="s">
        <v>55</v>
      </c>
      <c r="U767" s="123" t="str">
        <f>IF($J$1="September",Y766,"")</f>
        <v/>
      </c>
      <c r="V767" s="77"/>
      <c r="W767" s="123" t="str">
        <f t="shared" si="162"/>
        <v/>
      </c>
      <c r="X767" s="77"/>
      <c r="Y767" s="123" t="str">
        <f t="shared" si="163"/>
        <v/>
      </c>
      <c r="Z767" s="80"/>
      <c r="AA767" s="31"/>
    </row>
    <row r="768" spans="1:27" s="29" customFormat="1" ht="21.4" hidden="1" customHeight="1" x14ac:dyDescent="0.2">
      <c r="A768" s="30"/>
      <c r="B768" s="49" t="s">
        <v>6</v>
      </c>
      <c r="C768" s="40">
        <f>IF($J$1="January",Q761,IF($J$1="February",Q762,IF($J$1="March",Q763,IF($J$1="April",Q764,IF($J$1="May",Q765,IF($J$1="June",Q766,IF($J$1="July",Q767,IF($J$1="August",Q768,IF($J$1="August",Q768,IF($J$1="September",Q769,IF($J$1="October",Q770,IF($J$1="November",Q771,IF($J$1="December",Q772)))))))))))))</f>
        <v>0</v>
      </c>
      <c r="D768" s="31"/>
      <c r="E768" s="31"/>
      <c r="F768" s="49" t="s">
        <v>24</v>
      </c>
      <c r="G768" s="44">
        <f>IF($J$1="January",X761,IF($J$1="February",X762,IF($J$1="March",X763,IF($J$1="April",X764,IF($J$1="May",X765,IF($J$1="June",X766,IF($J$1="July",X767,IF($J$1="August",X768,IF($J$1="August",X768,IF($J$1="September",X769,IF($J$1="October",X770,IF($J$1="November",X771,IF($J$1="December",X772)))))))))))))</f>
        <v>0</v>
      </c>
      <c r="H768" s="48"/>
      <c r="I768" s="444" t="s">
        <v>75</v>
      </c>
      <c r="J768" s="445"/>
      <c r="K768" s="44">
        <f>G768</f>
        <v>0</v>
      </c>
      <c r="L768" s="56"/>
      <c r="M768" s="31"/>
      <c r="N768" s="74"/>
      <c r="O768" s="75" t="s">
        <v>56</v>
      </c>
      <c r="P768" s="75"/>
      <c r="Q768" s="75"/>
      <c r="R768" s="75" t="str">
        <f t="shared" si="161"/>
        <v/>
      </c>
      <c r="S768" s="79"/>
      <c r="T768" s="75" t="s">
        <v>56</v>
      </c>
      <c r="U768" s="123" t="str">
        <f>IF($J$1="September",Y767,"")</f>
        <v/>
      </c>
      <c r="V768" s="77"/>
      <c r="W768" s="123" t="str">
        <f t="shared" si="162"/>
        <v/>
      </c>
      <c r="X768" s="77"/>
      <c r="Y768" s="123" t="str">
        <f t="shared" si="163"/>
        <v/>
      </c>
      <c r="Z768" s="80"/>
      <c r="AA768" s="31"/>
    </row>
    <row r="769" spans="1:27" s="29" customFormat="1" ht="21.4" hidden="1" customHeight="1" x14ac:dyDescent="0.2">
      <c r="A769" s="30"/>
      <c r="B769" s="57" t="s">
        <v>73</v>
      </c>
      <c r="C769" s="40" t="str">
        <f>IF($J$1="January",R761,IF($J$1="February",R762,IF($J$1="March",R763,IF($J$1="April",R764,IF($J$1="May",R765,IF($J$1="June",R766,IF($J$1="July",R767,IF($J$1="August",R768,IF($J$1="August",R768,IF($J$1="September",R769,IF($J$1="October",R770,IF($J$1="November",R771,IF($J$1="December",R772)))))))))))))</f>
        <v/>
      </c>
      <c r="D769" s="31"/>
      <c r="E769" s="31"/>
      <c r="F769" s="49" t="s">
        <v>72</v>
      </c>
      <c r="G769" s="44">
        <f>IF($J$1="January",Y761,IF($J$1="February",Y762,IF($J$1="March",Y763,IF($J$1="April",Y764,IF($J$1="May",Y765,IF($J$1="June",Y766,IF($J$1="July",Y767,IF($J$1="August",Y768,IF($J$1="August",Y768,IF($J$1="September",Y769,IF($J$1="October",Y770,IF($J$1="November",Y771,IF($J$1="December",Y772)))))))))))))</f>
        <v>0</v>
      </c>
      <c r="H769" s="31"/>
      <c r="I769" s="435" t="s">
        <v>68</v>
      </c>
      <c r="J769" s="436"/>
      <c r="K769" s="58">
        <f>K767-K768</f>
        <v>0</v>
      </c>
      <c r="L769" s="59"/>
      <c r="M769" s="31"/>
      <c r="N769" s="74"/>
      <c r="O769" s="75" t="s">
        <v>61</v>
      </c>
      <c r="P769" s="75"/>
      <c r="Q769" s="75"/>
      <c r="R769" s="75" t="str">
        <f t="shared" si="161"/>
        <v/>
      </c>
      <c r="S769" s="79"/>
      <c r="T769" s="75" t="s">
        <v>61</v>
      </c>
      <c r="U769" s="123" t="str">
        <f>IF($J$1="Sept",Y768,"")</f>
        <v/>
      </c>
      <c r="V769" s="77"/>
      <c r="W769" s="123" t="str">
        <f t="shared" si="162"/>
        <v/>
      </c>
      <c r="X769" s="77"/>
      <c r="Y769" s="123" t="str">
        <f t="shared" si="163"/>
        <v/>
      </c>
      <c r="Z769" s="80"/>
      <c r="AA769" s="31"/>
    </row>
    <row r="770" spans="1:27" s="29" customFormat="1" ht="21.4" hidden="1" customHeight="1" x14ac:dyDescent="0.2">
      <c r="A770" s="3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7"/>
      <c r="M770" s="31"/>
      <c r="N770" s="74"/>
      <c r="O770" s="75" t="s">
        <v>57</v>
      </c>
      <c r="P770" s="75"/>
      <c r="Q770" s="75"/>
      <c r="R770" s="75" t="str">
        <f t="shared" si="161"/>
        <v/>
      </c>
      <c r="S770" s="79"/>
      <c r="T770" s="75" t="s">
        <v>57</v>
      </c>
      <c r="U770" s="123" t="str">
        <f>IF($J$1="October",Y769,"")</f>
        <v/>
      </c>
      <c r="V770" s="77"/>
      <c r="W770" s="123" t="str">
        <f t="shared" si="162"/>
        <v/>
      </c>
      <c r="X770" s="77"/>
      <c r="Y770" s="123" t="str">
        <f t="shared" si="163"/>
        <v/>
      </c>
      <c r="Z770" s="80"/>
      <c r="AA770" s="31"/>
    </row>
    <row r="771" spans="1:27" s="29" customFormat="1" ht="21.4" hidden="1" customHeight="1" x14ac:dyDescent="0.2">
      <c r="A771" s="30"/>
      <c r="B771" s="446" t="s">
        <v>101</v>
      </c>
      <c r="C771" s="446"/>
      <c r="D771" s="446"/>
      <c r="E771" s="446"/>
      <c r="F771" s="446"/>
      <c r="G771" s="446"/>
      <c r="H771" s="446"/>
      <c r="I771" s="446"/>
      <c r="J771" s="446"/>
      <c r="K771" s="446"/>
      <c r="L771" s="47"/>
      <c r="M771" s="31"/>
      <c r="N771" s="74"/>
      <c r="O771" s="75" t="s">
        <v>62</v>
      </c>
      <c r="P771" s="75"/>
      <c r="Q771" s="75"/>
      <c r="R771" s="75" t="str">
        <f t="shared" si="161"/>
        <v/>
      </c>
      <c r="S771" s="79"/>
      <c r="T771" s="75" t="s">
        <v>62</v>
      </c>
      <c r="U771" s="123" t="str">
        <f>IF($J$1="November",Y770,"")</f>
        <v/>
      </c>
      <c r="V771" s="77"/>
      <c r="W771" s="123" t="str">
        <f t="shared" si="162"/>
        <v/>
      </c>
      <c r="X771" s="77"/>
      <c r="Y771" s="123" t="str">
        <f t="shared" si="163"/>
        <v/>
      </c>
      <c r="Z771" s="80"/>
      <c r="AA771" s="31"/>
    </row>
    <row r="772" spans="1:27" s="29" customFormat="1" ht="21.4" hidden="1" customHeight="1" x14ac:dyDescent="0.2">
      <c r="A772" s="30"/>
      <c r="B772" s="446"/>
      <c r="C772" s="446"/>
      <c r="D772" s="446"/>
      <c r="E772" s="446"/>
      <c r="F772" s="446"/>
      <c r="G772" s="446"/>
      <c r="H772" s="446"/>
      <c r="I772" s="446"/>
      <c r="J772" s="446"/>
      <c r="K772" s="446"/>
      <c r="L772" s="47"/>
      <c r="M772" s="31"/>
      <c r="N772" s="74"/>
      <c r="O772" s="75" t="s">
        <v>63</v>
      </c>
      <c r="P772" s="75"/>
      <c r="Q772" s="75"/>
      <c r="R772" s="75" t="str">
        <f t="shared" si="161"/>
        <v/>
      </c>
      <c r="S772" s="79"/>
      <c r="T772" s="75" t="s">
        <v>63</v>
      </c>
      <c r="U772" s="123" t="str">
        <f>IF($J$1="Dec",Y771,"")</f>
        <v/>
      </c>
      <c r="V772" s="77"/>
      <c r="W772" s="123" t="str">
        <f t="shared" si="162"/>
        <v/>
      </c>
      <c r="X772" s="77"/>
      <c r="Y772" s="123" t="str">
        <f t="shared" si="163"/>
        <v/>
      </c>
      <c r="Z772" s="80"/>
      <c r="AA772" s="31"/>
    </row>
    <row r="773" spans="1:27" s="29" customFormat="1" ht="21.4" hidden="1" customHeight="1" thickBot="1" x14ac:dyDescent="0.25">
      <c r="A773" s="60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2"/>
      <c r="N773" s="81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3"/>
    </row>
    <row r="774" spans="1:27" s="31" customFormat="1" ht="21.4" hidden="1" customHeight="1" x14ac:dyDescent="0.2"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7" s="31" customFormat="1" ht="21.4" hidden="1" customHeight="1" x14ac:dyDescent="0.2"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7" s="31" customFormat="1" ht="21.4" hidden="1" customHeight="1" thickBot="1" x14ac:dyDescent="0.25"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7" s="29" customFormat="1" ht="21.4" hidden="1" customHeight="1" x14ac:dyDescent="0.2">
      <c r="A777" s="447" t="s">
        <v>45</v>
      </c>
      <c r="B777" s="448"/>
      <c r="C777" s="448"/>
      <c r="D777" s="448"/>
      <c r="E777" s="448"/>
      <c r="F777" s="448"/>
      <c r="G777" s="448"/>
      <c r="H777" s="448"/>
      <c r="I777" s="448"/>
      <c r="J777" s="448"/>
      <c r="K777" s="448"/>
      <c r="L777" s="449"/>
      <c r="M777" s="28"/>
      <c r="N777" s="67"/>
      <c r="O777" s="440" t="s">
        <v>47</v>
      </c>
      <c r="P777" s="441"/>
      <c r="Q777" s="441"/>
      <c r="R777" s="442"/>
      <c r="S777" s="68"/>
      <c r="T777" s="440" t="s">
        <v>48</v>
      </c>
      <c r="U777" s="441"/>
      <c r="V777" s="441"/>
      <c r="W777" s="441"/>
      <c r="X777" s="441"/>
      <c r="Y777" s="442"/>
      <c r="Z777" s="69"/>
      <c r="AA777" s="28"/>
    </row>
    <row r="778" spans="1:27" s="29" customFormat="1" ht="21.4" hidden="1" customHeight="1" x14ac:dyDescent="0.2">
      <c r="A778" s="30"/>
      <c r="B778" s="31"/>
      <c r="C778" s="443" t="s">
        <v>99</v>
      </c>
      <c r="D778" s="443"/>
      <c r="E778" s="443"/>
      <c r="F778" s="443"/>
      <c r="G778" s="32" t="str">
        <f>$J$1</f>
        <v>March</v>
      </c>
      <c r="H778" s="431">
        <f>$K$1</f>
        <v>2021</v>
      </c>
      <c r="I778" s="431"/>
      <c r="J778" s="31"/>
      <c r="K778" s="33"/>
      <c r="L778" s="34"/>
      <c r="M778" s="33"/>
      <c r="N778" s="70"/>
      <c r="O778" s="71" t="s">
        <v>58</v>
      </c>
      <c r="P778" s="71" t="s">
        <v>7</v>
      </c>
      <c r="Q778" s="71" t="s">
        <v>6</v>
      </c>
      <c r="R778" s="71" t="s">
        <v>59</v>
      </c>
      <c r="S778" s="72"/>
      <c r="T778" s="71" t="s">
        <v>58</v>
      </c>
      <c r="U778" s="71" t="s">
        <v>60</v>
      </c>
      <c r="V778" s="71" t="s">
        <v>23</v>
      </c>
      <c r="W778" s="71" t="s">
        <v>22</v>
      </c>
      <c r="X778" s="71" t="s">
        <v>24</v>
      </c>
      <c r="Y778" s="71" t="s">
        <v>64</v>
      </c>
      <c r="Z778" s="73"/>
      <c r="AA778" s="33"/>
    </row>
    <row r="779" spans="1:27" s="29" customFormat="1" ht="21.4" hidden="1" customHeight="1" x14ac:dyDescent="0.2">
      <c r="A779" s="30"/>
      <c r="B779" s="31"/>
      <c r="C779" s="31"/>
      <c r="D779" s="36"/>
      <c r="E779" s="36"/>
      <c r="F779" s="36"/>
      <c r="G779" s="36"/>
      <c r="H779" s="36"/>
      <c r="I779" s="31"/>
      <c r="J779" s="37" t="s">
        <v>1</v>
      </c>
      <c r="K779" s="38"/>
      <c r="L779" s="39"/>
      <c r="M779" s="31"/>
      <c r="N779" s="74"/>
      <c r="O779" s="75" t="s">
        <v>50</v>
      </c>
      <c r="P779" s="75"/>
      <c r="Q779" s="75"/>
      <c r="R779" s="75">
        <v>0</v>
      </c>
      <c r="S779" s="76"/>
      <c r="T779" s="75" t="s">
        <v>50</v>
      </c>
      <c r="U779" s="77"/>
      <c r="V779" s="77"/>
      <c r="W779" s="77">
        <f>V779+U779</f>
        <v>0</v>
      </c>
      <c r="X779" s="77"/>
      <c r="Y779" s="77">
        <f>W779-X779</f>
        <v>0</v>
      </c>
      <c r="Z779" s="73"/>
      <c r="AA779" s="31"/>
    </row>
    <row r="780" spans="1:27" s="29" customFormat="1" ht="21.4" hidden="1" customHeight="1" x14ac:dyDescent="0.2">
      <c r="A780" s="30"/>
      <c r="B780" s="31" t="s">
        <v>0</v>
      </c>
      <c r="C780" s="41"/>
      <c r="D780" s="31"/>
      <c r="E780" s="31"/>
      <c r="F780" s="31"/>
      <c r="G780" s="31"/>
      <c r="H780" s="42"/>
      <c r="I780" s="36"/>
      <c r="J780" s="31"/>
      <c r="K780" s="31"/>
      <c r="L780" s="43"/>
      <c r="M780" s="28"/>
      <c r="N780" s="78"/>
      <c r="O780" s="75" t="s">
        <v>76</v>
      </c>
      <c r="P780" s="75"/>
      <c r="Q780" s="75"/>
      <c r="R780" s="75">
        <v>0</v>
      </c>
      <c r="S780" s="79"/>
      <c r="T780" s="75" t="s">
        <v>76</v>
      </c>
      <c r="U780" s="123">
        <f>IF($J$1="January","",Y779)</f>
        <v>0</v>
      </c>
      <c r="V780" s="77"/>
      <c r="W780" s="123">
        <f>IF(U780="","",U780+V780)</f>
        <v>0</v>
      </c>
      <c r="X780" s="77"/>
      <c r="Y780" s="123">
        <f>IF(W780="","",W780-X780)</f>
        <v>0</v>
      </c>
      <c r="Z780" s="80"/>
      <c r="AA780" s="28"/>
    </row>
    <row r="781" spans="1:27" s="29" customFormat="1" ht="21.4" hidden="1" customHeight="1" x14ac:dyDescent="0.2">
      <c r="A781" s="30"/>
      <c r="B781" s="45" t="s">
        <v>46</v>
      </c>
      <c r="C781" s="46"/>
      <c r="D781" s="31"/>
      <c r="E781" s="31"/>
      <c r="F781" s="432" t="s">
        <v>48</v>
      </c>
      <c r="G781" s="432"/>
      <c r="H781" s="31"/>
      <c r="I781" s="432" t="s">
        <v>49</v>
      </c>
      <c r="J781" s="432"/>
      <c r="K781" s="432"/>
      <c r="L781" s="47"/>
      <c r="M781" s="31"/>
      <c r="N781" s="74"/>
      <c r="O781" s="75" t="s">
        <v>51</v>
      </c>
      <c r="P781" s="75"/>
      <c r="Q781" s="75"/>
      <c r="R781" s="75">
        <v>0</v>
      </c>
      <c r="S781" s="79"/>
      <c r="T781" s="75" t="s">
        <v>51</v>
      </c>
      <c r="U781" s="123">
        <f>IF($J$1="February","",Y780)</f>
        <v>0</v>
      </c>
      <c r="V781" s="77"/>
      <c r="W781" s="123">
        <f t="shared" ref="W781:W790" si="164">IF(U781="","",U781+V781)</f>
        <v>0</v>
      </c>
      <c r="X781" s="77"/>
      <c r="Y781" s="123">
        <f t="shared" ref="Y781:Y790" si="165">IF(W781="","",W781-X781)</f>
        <v>0</v>
      </c>
      <c r="Z781" s="80"/>
      <c r="AA781" s="31"/>
    </row>
    <row r="782" spans="1:27" s="29" customFormat="1" ht="21.4" hidden="1" customHeight="1" x14ac:dyDescent="0.2">
      <c r="A782" s="30"/>
      <c r="B782" s="31"/>
      <c r="C782" s="31"/>
      <c r="D782" s="31"/>
      <c r="E782" s="31"/>
      <c r="F782" s="31"/>
      <c r="G782" s="31"/>
      <c r="H782" s="48"/>
      <c r="L782" s="35"/>
      <c r="M782" s="31"/>
      <c r="N782" s="74"/>
      <c r="O782" s="75" t="s">
        <v>52</v>
      </c>
      <c r="P782" s="75"/>
      <c r="Q782" s="75"/>
      <c r="R782" s="75" t="str">
        <f t="shared" ref="R782:R790" si="166">IF(Q782="","",R781-Q782)</f>
        <v/>
      </c>
      <c r="S782" s="79"/>
      <c r="T782" s="75" t="s">
        <v>52</v>
      </c>
      <c r="U782" s="123" t="str">
        <f>IF($J$1="March","",Y781)</f>
        <v/>
      </c>
      <c r="V782" s="77"/>
      <c r="W782" s="123" t="str">
        <f t="shared" si="164"/>
        <v/>
      </c>
      <c r="X782" s="77"/>
      <c r="Y782" s="123" t="str">
        <f t="shared" si="165"/>
        <v/>
      </c>
      <c r="Z782" s="80"/>
      <c r="AA782" s="31"/>
    </row>
    <row r="783" spans="1:27" s="29" customFormat="1" ht="21.4" hidden="1" customHeight="1" x14ac:dyDescent="0.2">
      <c r="A783" s="30"/>
      <c r="B783" s="433" t="s">
        <v>47</v>
      </c>
      <c r="C783" s="434"/>
      <c r="D783" s="31"/>
      <c r="E783" s="31"/>
      <c r="F783" s="49" t="s">
        <v>69</v>
      </c>
      <c r="G783" s="44">
        <f>IF($J$1="January",U779,IF($J$1="February",U780,IF($J$1="March",U781,IF($J$1="April",U782,IF($J$1="May",U783,IF($J$1="June",U784,IF($J$1="July",U785,IF($J$1="August",U786,IF($J$1="August",U786,IF($J$1="September",U787,IF($J$1="October",U788,IF($J$1="November",U789,IF($J$1="December",U790)))))))))))))</f>
        <v>0</v>
      </c>
      <c r="H783" s="48"/>
      <c r="I783" s="50"/>
      <c r="J783" s="51" t="s">
        <v>66</v>
      </c>
      <c r="K783" s="52">
        <f>K779/$K$2*I783</f>
        <v>0</v>
      </c>
      <c r="L783" s="53"/>
      <c r="M783" s="31"/>
      <c r="N783" s="74"/>
      <c r="O783" s="75" t="s">
        <v>53</v>
      </c>
      <c r="P783" s="75"/>
      <c r="Q783" s="75"/>
      <c r="R783" s="75">
        <v>0</v>
      </c>
      <c r="S783" s="79"/>
      <c r="T783" s="75" t="s">
        <v>53</v>
      </c>
      <c r="U783" s="123" t="str">
        <f>IF($J$1="April","",Y782)</f>
        <v/>
      </c>
      <c r="V783" s="77"/>
      <c r="W783" s="123" t="str">
        <f t="shared" si="164"/>
        <v/>
      </c>
      <c r="X783" s="77"/>
      <c r="Y783" s="123" t="str">
        <f t="shared" si="165"/>
        <v/>
      </c>
      <c r="Z783" s="80"/>
      <c r="AA783" s="31"/>
    </row>
    <row r="784" spans="1:27" s="29" customFormat="1" ht="21.4" hidden="1" customHeight="1" x14ac:dyDescent="0.2">
      <c r="A784" s="30"/>
      <c r="B784" s="40"/>
      <c r="C784" s="40"/>
      <c r="D784" s="31"/>
      <c r="E784" s="31"/>
      <c r="F784" s="49" t="s">
        <v>23</v>
      </c>
      <c r="G784" s="44">
        <f>IF($J$1="January",V779,IF($J$1="February",V780,IF($J$1="March",V781,IF($J$1="April",V782,IF($J$1="May",V783,IF($J$1="June",V784,IF($J$1="July",V785,IF($J$1="August",V786,IF($J$1="August",V786,IF($J$1="September",V787,IF($J$1="October",V788,IF($J$1="November",V789,IF($J$1="December",V790)))))))))))))</f>
        <v>0</v>
      </c>
      <c r="H784" s="48"/>
      <c r="I784" s="93"/>
      <c r="J784" s="51" t="s">
        <v>67</v>
      </c>
      <c r="K784" s="54">
        <f>K779/$K$2/8*I784</f>
        <v>0</v>
      </c>
      <c r="L784" s="55"/>
      <c r="M784" s="31"/>
      <c r="N784" s="74"/>
      <c r="O784" s="75" t="s">
        <v>54</v>
      </c>
      <c r="P784" s="75"/>
      <c r="Q784" s="75"/>
      <c r="R784" s="75" t="str">
        <f t="shared" si="166"/>
        <v/>
      </c>
      <c r="S784" s="79"/>
      <c r="T784" s="75" t="s">
        <v>54</v>
      </c>
      <c r="U784" s="123" t="str">
        <f>IF($J$1="May","",Y783)</f>
        <v/>
      </c>
      <c r="V784" s="77"/>
      <c r="W784" s="123" t="str">
        <f t="shared" si="164"/>
        <v/>
      </c>
      <c r="X784" s="77"/>
      <c r="Y784" s="123" t="str">
        <f t="shared" si="165"/>
        <v/>
      </c>
      <c r="Z784" s="80"/>
      <c r="AA784" s="31"/>
    </row>
    <row r="785" spans="1:27" s="29" customFormat="1" ht="21.4" hidden="1" customHeight="1" x14ac:dyDescent="0.2">
      <c r="A785" s="30"/>
      <c r="B785" s="49" t="s">
        <v>7</v>
      </c>
      <c r="C785" s="40">
        <f>IF($J$1="January",P779,IF($J$1="February",P780,IF($J$1="March",P781,IF($J$1="April",P782,IF($J$1="May",P783,IF($J$1="June",P784,IF($J$1="July",P785,IF($J$1="August",P786,IF($J$1="August",P786,IF($J$1="September",P787,IF($J$1="October",P788,IF($J$1="November",P789,IF($J$1="December",P790)))))))))))))</f>
        <v>0</v>
      </c>
      <c r="D785" s="31"/>
      <c r="E785" s="31"/>
      <c r="F785" s="49" t="s">
        <v>70</v>
      </c>
      <c r="G785" s="44">
        <f>IF($J$1="January",W779,IF($J$1="February",W780,IF($J$1="March",W781,IF($J$1="April",W782,IF($J$1="May",W783,IF($J$1="June",W784,IF($J$1="July",W785,IF($J$1="August",W786,IF($J$1="August",W786,IF($J$1="September",W787,IF($J$1="October",W788,IF($J$1="November",W789,IF($J$1="December",W790)))))))))))))</f>
        <v>0</v>
      </c>
      <c r="H785" s="48"/>
      <c r="I785" s="444" t="s">
        <v>74</v>
      </c>
      <c r="J785" s="445"/>
      <c r="K785" s="54">
        <f>K783+K784</f>
        <v>0</v>
      </c>
      <c r="L785" s="55"/>
      <c r="M785" s="31"/>
      <c r="N785" s="74"/>
      <c r="O785" s="75" t="s">
        <v>55</v>
      </c>
      <c r="P785" s="75"/>
      <c r="Q785" s="75"/>
      <c r="R785" s="75" t="str">
        <f t="shared" si="166"/>
        <v/>
      </c>
      <c r="S785" s="79"/>
      <c r="T785" s="75" t="s">
        <v>55</v>
      </c>
      <c r="U785" s="123" t="str">
        <f>IF($J$1="June","",Y784)</f>
        <v/>
      </c>
      <c r="V785" s="77"/>
      <c r="W785" s="123" t="str">
        <f t="shared" si="164"/>
        <v/>
      </c>
      <c r="X785" s="77"/>
      <c r="Y785" s="123" t="str">
        <f t="shared" si="165"/>
        <v/>
      </c>
      <c r="Z785" s="80"/>
      <c r="AA785" s="31"/>
    </row>
    <row r="786" spans="1:27" s="29" customFormat="1" ht="21.4" hidden="1" customHeight="1" x14ac:dyDescent="0.2">
      <c r="A786" s="30"/>
      <c r="B786" s="49" t="s">
        <v>6</v>
      </c>
      <c r="C786" s="40">
        <f>IF($J$1="January",Q779,IF($J$1="February",Q780,IF($J$1="March",Q781,IF($J$1="April",Q782,IF($J$1="May",Q783,IF($J$1="June",Q784,IF($J$1="July",Q785,IF($J$1="August",Q786,IF($J$1="August",Q786,IF($J$1="September",Q787,IF($J$1="October",Q788,IF($J$1="November",Q789,IF($J$1="December",Q790)))))))))))))</f>
        <v>0</v>
      </c>
      <c r="D786" s="31"/>
      <c r="E786" s="31"/>
      <c r="F786" s="49" t="s">
        <v>24</v>
      </c>
      <c r="G786" s="44">
        <f>IF($J$1="January",X779,IF($J$1="February",X780,IF($J$1="March",X781,IF($J$1="April",X782,IF($J$1="May",X783,IF($J$1="June",X784,IF($J$1="July",X785,IF($J$1="August",X786,IF($J$1="August",X786,IF($J$1="September",X787,IF($J$1="October",X788,IF($J$1="November",X789,IF($J$1="December",X790)))))))))))))</f>
        <v>0</v>
      </c>
      <c r="H786" s="48"/>
      <c r="I786" s="444" t="s">
        <v>75</v>
      </c>
      <c r="J786" s="445"/>
      <c r="K786" s="44">
        <f>G786</f>
        <v>0</v>
      </c>
      <c r="L786" s="56"/>
      <c r="M786" s="31"/>
      <c r="N786" s="74"/>
      <c r="O786" s="75" t="s">
        <v>56</v>
      </c>
      <c r="P786" s="75"/>
      <c r="Q786" s="75"/>
      <c r="R786" s="75">
        <v>0</v>
      </c>
      <c r="S786" s="79"/>
      <c r="T786" s="75" t="s">
        <v>56</v>
      </c>
      <c r="U786" s="123" t="str">
        <f>IF($J$1="July","",Y785)</f>
        <v/>
      </c>
      <c r="V786" s="77"/>
      <c r="W786" s="123" t="str">
        <f t="shared" si="164"/>
        <v/>
      </c>
      <c r="X786" s="77"/>
      <c r="Y786" s="123" t="str">
        <f t="shared" si="165"/>
        <v/>
      </c>
      <c r="Z786" s="80"/>
      <c r="AA786" s="31"/>
    </row>
    <row r="787" spans="1:27" s="29" customFormat="1" ht="21.4" hidden="1" customHeight="1" x14ac:dyDescent="0.2">
      <c r="A787" s="30"/>
      <c r="B787" s="57" t="s">
        <v>73</v>
      </c>
      <c r="C787" s="40">
        <f>IF($J$1="January",R779,IF($J$1="February",R780,IF($J$1="March",R781,IF($J$1="April",R782,IF($J$1="May",R783,IF($J$1="June",R784,IF($J$1="July",R785,IF($J$1="August",R786,IF($J$1="August",R786,IF($J$1="September",R787,IF($J$1="October",R788,IF($J$1="November",R789,IF($J$1="December",R790)))))))))))))</f>
        <v>0</v>
      </c>
      <c r="D787" s="31"/>
      <c r="E787" s="31"/>
      <c r="F787" s="49" t="s">
        <v>72</v>
      </c>
      <c r="G787" s="44">
        <f>IF($J$1="January",Y779,IF($J$1="February",Y780,IF($J$1="March",Y781,IF($J$1="April",Y782,IF($J$1="May",Y783,IF($J$1="June",Y784,IF($J$1="July",Y785,IF($J$1="August",Y786,IF($J$1="August",Y786,IF($J$1="September",Y787,IF($J$1="October",Y788,IF($J$1="November",Y789,IF($J$1="December",Y790)))))))))))))</f>
        <v>0</v>
      </c>
      <c r="H787" s="31"/>
      <c r="I787" s="435" t="s">
        <v>68</v>
      </c>
      <c r="J787" s="436"/>
      <c r="K787" s="58">
        <f>K785-K786</f>
        <v>0</v>
      </c>
      <c r="L787" s="59"/>
      <c r="M787" s="31"/>
      <c r="N787" s="74"/>
      <c r="O787" s="75" t="s">
        <v>61</v>
      </c>
      <c r="P787" s="75"/>
      <c r="Q787" s="75"/>
      <c r="R787" s="75" t="str">
        <f t="shared" si="166"/>
        <v/>
      </c>
      <c r="S787" s="79"/>
      <c r="T787" s="75" t="s">
        <v>61</v>
      </c>
      <c r="U787" s="123" t="str">
        <f>IF($J$1="August","",Y786)</f>
        <v/>
      </c>
      <c r="V787" s="77"/>
      <c r="W787" s="123" t="str">
        <f t="shared" si="164"/>
        <v/>
      </c>
      <c r="X787" s="77"/>
      <c r="Y787" s="123" t="str">
        <f t="shared" si="165"/>
        <v/>
      </c>
      <c r="Z787" s="80"/>
      <c r="AA787" s="31"/>
    </row>
    <row r="788" spans="1:27" s="29" customFormat="1" ht="21.4" hidden="1" customHeight="1" x14ac:dyDescent="0.2">
      <c r="A788" s="3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47"/>
      <c r="M788" s="31"/>
      <c r="N788" s="74"/>
      <c r="O788" s="75" t="s">
        <v>57</v>
      </c>
      <c r="P788" s="75"/>
      <c r="Q788" s="75"/>
      <c r="R788" s="75" t="str">
        <f t="shared" si="166"/>
        <v/>
      </c>
      <c r="S788" s="79"/>
      <c r="T788" s="75" t="s">
        <v>57</v>
      </c>
      <c r="U788" s="123" t="str">
        <f>IF($J$1="September","",Y787)</f>
        <v/>
      </c>
      <c r="V788" s="77"/>
      <c r="W788" s="123" t="str">
        <f t="shared" si="164"/>
        <v/>
      </c>
      <c r="X788" s="77"/>
      <c r="Y788" s="123" t="str">
        <f t="shared" si="165"/>
        <v/>
      </c>
      <c r="Z788" s="80"/>
      <c r="AA788" s="31"/>
    </row>
    <row r="789" spans="1:27" s="29" customFormat="1" ht="21.4" hidden="1" customHeight="1" x14ac:dyDescent="0.2">
      <c r="A789" s="30"/>
      <c r="B789" s="446" t="s">
        <v>101</v>
      </c>
      <c r="C789" s="446"/>
      <c r="D789" s="446"/>
      <c r="E789" s="446"/>
      <c r="F789" s="446"/>
      <c r="G789" s="446"/>
      <c r="H789" s="446"/>
      <c r="I789" s="446"/>
      <c r="J789" s="446"/>
      <c r="K789" s="446"/>
      <c r="L789" s="47"/>
      <c r="M789" s="31"/>
      <c r="N789" s="74"/>
      <c r="O789" s="75" t="s">
        <v>62</v>
      </c>
      <c r="P789" s="75"/>
      <c r="Q789" s="75"/>
      <c r="R789" s="75">
        <v>0</v>
      </c>
      <c r="S789" s="79"/>
      <c r="T789" s="75" t="s">
        <v>62</v>
      </c>
      <c r="U789" s="123" t="str">
        <f>IF($J$1="October","",Y788)</f>
        <v/>
      </c>
      <c r="V789" s="77"/>
      <c r="W789" s="123" t="str">
        <f t="shared" si="164"/>
        <v/>
      </c>
      <c r="X789" s="77"/>
      <c r="Y789" s="123" t="str">
        <f t="shared" si="165"/>
        <v/>
      </c>
      <c r="Z789" s="80"/>
      <c r="AA789" s="31"/>
    </row>
    <row r="790" spans="1:27" s="29" customFormat="1" ht="21.4" hidden="1" customHeight="1" x14ac:dyDescent="0.2">
      <c r="A790" s="30"/>
      <c r="B790" s="446"/>
      <c r="C790" s="446"/>
      <c r="D790" s="446"/>
      <c r="E790" s="446"/>
      <c r="F790" s="446"/>
      <c r="G790" s="446"/>
      <c r="H790" s="446"/>
      <c r="I790" s="446"/>
      <c r="J790" s="446"/>
      <c r="K790" s="446"/>
      <c r="L790" s="47"/>
      <c r="M790" s="31"/>
      <c r="N790" s="74"/>
      <c r="O790" s="75" t="s">
        <v>63</v>
      </c>
      <c r="P790" s="75"/>
      <c r="Q790" s="75"/>
      <c r="R790" s="75" t="str">
        <f t="shared" si="166"/>
        <v/>
      </c>
      <c r="S790" s="79"/>
      <c r="T790" s="75" t="s">
        <v>63</v>
      </c>
      <c r="U790" s="123" t="str">
        <f>IF($J$1="November","",Y789)</f>
        <v/>
      </c>
      <c r="V790" s="77"/>
      <c r="W790" s="123" t="str">
        <f t="shared" si="164"/>
        <v/>
      </c>
      <c r="X790" s="77"/>
      <c r="Y790" s="123" t="str">
        <f t="shared" si="165"/>
        <v/>
      </c>
      <c r="Z790" s="80"/>
      <c r="AA790" s="31"/>
    </row>
    <row r="791" spans="1:27" s="29" customFormat="1" ht="21.4" hidden="1" customHeight="1" thickBot="1" x14ac:dyDescent="0.25">
      <c r="A791" s="60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2"/>
      <c r="N791" s="81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3"/>
    </row>
    <row r="792" spans="1:27" s="31" customFormat="1" ht="21.4" hidden="1" customHeight="1" thickBot="1" x14ac:dyDescent="0.25"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7" s="29" customFormat="1" ht="21.4" hidden="1" customHeight="1" x14ac:dyDescent="0.2">
      <c r="A793" s="437" t="s">
        <v>45</v>
      </c>
      <c r="B793" s="438"/>
      <c r="C793" s="438"/>
      <c r="D793" s="438"/>
      <c r="E793" s="438"/>
      <c r="F793" s="438"/>
      <c r="G793" s="438"/>
      <c r="H793" s="438"/>
      <c r="I793" s="438"/>
      <c r="J793" s="438"/>
      <c r="K793" s="438"/>
      <c r="L793" s="439"/>
      <c r="M793" s="28"/>
      <c r="N793" s="67"/>
      <c r="O793" s="440" t="s">
        <v>47</v>
      </c>
      <c r="P793" s="441"/>
      <c r="Q793" s="441"/>
      <c r="R793" s="442"/>
      <c r="S793" s="68"/>
      <c r="T793" s="440" t="s">
        <v>48</v>
      </c>
      <c r="U793" s="441"/>
      <c r="V793" s="441"/>
      <c r="W793" s="441"/>
      <c r="X793" s="441"/>
      <c r="Y793" s="442"/>
      <c r="Z793" s="69"/>
      <c r="AA793" s="28"/>
    </row>
    <row r="794" spans="1:27" s="29" customFormat="1" ht="21.4" hidden="1" customHeight="1" x14ac:dyDescent="0.2">
      <c r="A794" s="30"/>
      <c r="B794" s="31"/>
      <c r="C794" s="443" t="s">
        <v>99</v>
      </c>
      <c r="D794" s="443"/>
      <c r="E794" s="443"/>
      <c r="F794" s="443"/>
      <c r="G794" s="32" t="str">
        <f>$J$1</f>
        <v>March</v>
      </c>
      <c r="H794" s="431">
        <f>$K$1</f>
        <v>2021</v>
      </c>
      <c r="I794" s="431"/>
      <c r="J794" s="31"/>
      <c r="K794" s="33"/>
      <c r="L794" s="34"/>
      <c r="M794" s="33"/>
      <c r="N794" s="70"/>
      <c r="O794" s="71" t="s">
        <v>58</v>
      </c>
      <c r="P794" s="71" t="s">
        <v>7</v>
      </c>
      <c r="Q794" s="71" t="s">
        <v>6</v>
      </c>
      <c r="R794" s="71" t="s">
        <v>59</v>
      </c>
      <c r="S794" s="72"/>
      <c r="T794" s="71" t="s">
        <v>58</v>
      </c>
      <c r="U794" s="71" t="s">
        <v>60</v>
      </c>
      <c r="V794" s="71" t="s">
        <v>23</v>
      </c>
      <c r="W794" s="71" t="s">
        <v>22</v>
      </c>
      <c r="X794" s="71" t="s">
        <v>24</v>
      </c>
      <c r="Y794" s="71" t="s">
        <v>64</v>
      </c>
      <c r="Z794" s="73"/>
      <c r="AA794" s="33"/>
    </row>
    <row r="795" spans="1:27" s="29" customFormat="1" ht="21.4" hidden="1" customHeight="1" x14ac:dyDescent="0.2">
      <c r="A795" s="30"/>
      <c r="B795" s="31"/>
      <c r="C795" s="31"/>
      <c r="D795" s="36"/>
      <c r="E795" s="36"/>
      <c r="F795" s="36"/>
      <c r="G795" s="36"/>
      <c r="H795" s="36"/>
      <c r="I795" s="31"/>
      <c r="J795" s="37" t="s">
        <v>1</v>
      </c>
      <c r="K795" s="38">
        <v>30000</v>
      </c>
      <c r="L795" s="39"/>
      <c r="M795" s="31"/>
      <c r="N795" s="74"/>
      <c r="O795" s="75" t="s">
        <v>50</v>
      </c>
      <c r="P795" s="75">
        <v>29</v>
      </c>
      <c r="Q795" s="75">
        <v>2</v>
      </c>
      <c r="R795" s="75">
        <f>15-Q795</f>
        <v>13</v>
      </c>
      <c r="S795" s="76"/>
      <c r="T795" s="75" t="s">
        <v>50</v>
      </c>
      <c r="U795" s="77">
        <v>90000</v>
      </c>
      <c r="V795" s="77">
        <v>5000</v>
      </c>
      <c r="W795" s="77">
        <f>V795+U795</f>
        <v>95000</v>
      </c>
      <c r="X795" s="77">
        <v>15000</v>
      </c>
      <c r="Y795" s="77">
        <f>W795-X795</f>
        <v>80000</v>
      </c>
      <c r="Z795" s="73"/>
      <c r="AA795" s="31"/>
    </row>
    <row r="796" spans="1:27" s="29" customFormat="1" ht="21.4" hidden="1" customHeight="1" x14ac:dyDescent="0.2">
      <c r="A796" s="30"/>
      <c r="B796" s="31" t="s">
        <v>0</v>
      </c>
      <c r="C796" s="41" t="s">
        <v>88</v>
      </c>
      <c r="D796" s="31"/>
      <c r="E796" s="31"/>
      <c r="F796" s="31"/>
      <c r="G796" s="31"/>
      <c r="H796" s="42"/>
      <c r="I796" s="36"/>
      <c r="J796" s="31"/>
      <c r="K796" s="31"/>
      <c r="L796" s="43"/>
      <c r="M796" s="28"/>
      <c r="N796" s="78"/>
      <c r="O796" s="75" t="s">
        <v>76</v>
      </c>
      <c r="P796" s="75">
        <v>28</v>
      </c>
      <c r="Q796" s="75">
        <v>1</v>
      </c>
      <c r="R796" s="75">
        <f>IF(Q796="","",R795-Q796)</f>
        <v>12</v>
      </c>
      <c r="S796" s="79"/>
      <c r="T796" s="75" t="s">
        <v>76</v>
      </c>
      <c r="U796" s="123">
        <f>IF($J$1="January","",Y795)</f>
        <v>80000</v>
      </c>
      <c r="V796" s="77">
        <v>10000</v>
      </c>
      <c r="W796" s="123">
        <f>IF(U796="","",U796+V796)</f>
        <v>90000</v>
      </c>
      <c r="X796" s="77">
        <v>20000</v>
      </c>
      <c r="Y796" s="123">
        <f>IF(W796="","",W796-X796)</f>
        <v>70000</v>
      </c>
      <c r="Z796" s="80"/>
      <c r="AA796" s="28"/>
    </row>
    <row r="797" spans="1:27" s="29" customFormat="1" ht="21.4" hidden="1" customHeight="1" x14ac:dyDescent="0.2">
      <c r="A797" s="30"/>
      <c r="B797" s="45" t="s">
        <v>46</v>
      </c>
      <c r="C797" s="46"/>
      <c r="D797" s="31"/>
      <c r="E797" s="31"/>
      <c r="F797" s="432" t="s">
        <v>48</v>
      </c>
      <c r="G797" s="432"/>
      <c r="H797" s="31"/>
      <c r="I797" s="432" t="s">
        <v>49</v>
      </c>
      <c r="J797" s="432"/>
      <c r="K797" s="432"/>
      <c r="L797" s="47"/>
      <c r="M797" s="31"/>
      <c r="N797" s="74"/>
      <c r="O797" s="75" t="s">
        <v>51</v>
      </c>
      <c r="P797" s="75">
        <v>31</v>
      </c>
      <c r="Q797" s="75">
        <v>0</v>
      </c>
      <c r="R797" s="75">
        <f t="shared" ref="R797" si="167">IF(Q797="","",R796-Q797)</f>
        <v>12</v>
      </c>
      <c r="S797" s="79"/>
      <c r="T797" s="75" t="s">
        <v>51</v>
      </c>
      <c r="U797" s="123">
        <f>IF($J$1="February","",Y796)</f>
        <v>70000</v>
      </c>
      <c r="V797" s="77"/>
      <c r="W797" s="123">
        <f t="shared" ref="W797:W806" si="168">IF(U797="","",U797+V797)</f>
        <v>70000</v>
      </c>
      <c r="X797" s="77">
        <v>10000</v>
      </c>
      <c r="Y797" s="123">
        <f t="shared" ref="Y797:Y806" si="169">IF(W797="","",W797-X797)</f>
        <v>60000</v>
      </c>
      <c r="Z797" s="80"/>
      <c r="AA797" s="31"/>
    </row>
    <row r="798" spans="1:27" s="29" customFormat="1" ht="21.4" hidden="1" customHeight="1" x14ac:dyDescent="0.2">
      <c r="A798" s="30"/>
      <c r="B798" s="31"/>
      <c r="C798" s="31"/>
      <c r="D798" s="31"/>
      <c r="E798" s="31"/>
      <c r="F798" s="31"/>
      <c r="G798" s="31"/>
      <c r="H798" s="48"/>
      <c r="L798" s="35"/>
      <c r="M798" s="31"/>
      <c r="N798" s="74"/>
      <c r="O798" s="75" t="s">
        <v>52</v>
      </c>
      <c r="P798" s="75">
        <v>14</v>
      </c>
      <c r="Q798" s="75">
        <v>16</v>
      </c>
      <c r="R798" s="75">
        <v>0</v>
      </c>
      <c r="S798" s="79"/>
      <c r="T798" s="75" t="s">
        <v>52</v>
      </c>
      <c r="U798" s="123" t="str">
        <f>IF($J$1="March","",Y797)</f>
        <v/>
      </c>
      <c r="V798" s="77"/>
      <c r="W798" s="123" t="str">
        <f t="shared" si="168"/>
        <v/>
      </c>
      <c r="X798" s="77"/>
      <c r="Y798" s="123" t="str">
        <f t="shared" si="169"/>
        <v/>
      </c>
      <c r="Z798" s="80"/>
      <c r="AA798" s="31"/>
    </row>
    <row r="799" spans="1:27" s="29" customFormat="1" ht="21.4" hidden="1" customHeight="1" x14ac:dyDescent="0.2">
      <c r="A799" s="30"/>
      <c r="B799" s="433" t="s">
        <v>47</v>
      </c>
      <c r="C799" s="434"/>
      <c r="D799" s="31"/>
      <c r="E799" s="31"/>
      <c r="F799" s="49" t="s">
        <v>69</v>
      </c>
      <c r="G799" s="131">
        <f>IF($J$1="January",U795,IF($J$1="February",U796,IF($J$1="March",U797,IF($J$1="April",U798,IF($J$1="May",U799,IF($J$1="June",U800,IF($J$1="July",U801,IF($J$1="August",U802,IF($J$1="August",U802,IF($J$1="September",U803,IF($J$1="October",U804,IF($J$1="November",U805,IF($J$1="December",U806)))))))))))))</f>
        <v>70000</v>
      </c>
      <c r="H799" s="48"/>
      <c r="I799" s="50">
        <f>IF(C803&gt;0,$K$2,C801)</f>
        <v>31</v>
      </c>
      <c r="J799" s="51" t="s">
        <v>66</v>
      </c>
      <c r="K799" s="52">
        <f>K795/$K$2*I799</f>
        <v>30000</v>
      </c>
      <c r="L799" s="53"/>
      <c r="M799" s="31"/>
      <c r="N799" s="74"/>
      <c r="O799" s="75" t="s">
        <v>53</v>
      </c>
      <c r="P799" s="75">
        <v>28</v>
      </c>
      <c r="Q799" s="75">
        <v>3</v>
      </c>
      <c r="R799" s="75">
        <v>0</v>
      </c>
      <c r="S799" s="79"/>
      <c r="T799" s="75" t="s">
        <v>53</v>
      </c>
      <c r="U799" s="123" t="str">
        <f>IF($J$1="April","",Y798)</f>
        <v/>
      </c>
      <c r="V799" s="77"/>
      <c r="W799" s="123" t="str">
        <f t="shared" si="168"/>
        <v/>
      </c>
      <c r="X799" s="77">
        <v>10000</v>
      </c>
      <c r="Y799" s="123" t="str">
        <f t="shared" si="169"/>
        <v/>
      </c>
      <c r="Z799" s="80"/>
      <c r="AA799" s="31"/>
    </row>
    <row r="800" spans="1:27" s="29" customFormat="1" ht="21.4" hidden="1" customHeight="1" x14ac:dyDescent="0.2">
      <c r="A800" s="30"/>
      <c r="B800" s="40"/>
      <c r="C800" s="40"/>
      <c r="D800" s="31"/>
      <c r="E800" s="31"/>
      <c r="F800" s="49" t="s">
        <v>23</v>
      </c>
      <c r="G800" s="131">
        <f>IF($J$1="January",V795,IF($J$1="February",V796,IF($J$1="March",V797,IF($J$1="April",V798,IF($J$1="May",V799,IF($J$1="June",V800,IF($J$1="July",V801,IF($J$1="August",V802,IF($J$1="August",V802,IF($J$1="September",V803,IF($J$1="October",V804,IF($J$1="November",V805,IF($J$1="December",V806)))))))))))))</f>
        <v>0</v>
      </c>
      <c r="H800" s="48"/>
      <c r="I800" s="93"/>
      <c r="J800" s="51" t="s">
        <v>67</v>
      </c>
      <c r="K800" s="54">
        <f>K795/$K$2/8*I800</f>
        <v>0</v>
      </c>
      <c r="L800" s="55"/>
      <c r="M800" s="31"/>
      <c r="N800" s="74"/>
      <c r="O800" s="75" t="s">
        <v>54</v>
      </c>
      <c r="P800" s="75">
        <v>4</v>
      </c>
      <c r="Q800" s="75">
        <v>26</v>
      </c>
      <c r="R800" s="75">
        <v>0</v>
      </c>
      <c r="S800" s="79"/>
      <c r="T800" s="75" t="s">
        <v>54</v>
      </c>
      <c r="U800" s="123" t="str">
        <f>IF($J$1="May","",Y799)</f>
        <v/>
      </c>
      <c r="V800" s="77"/>
      <c r="W800" s="123" t="str">
        <f t="shared" si="168"/>
        <v/>
      </c>
      <c r="X800" s="77">
        <f>8920-1920</f>
        <v>7000</v>
      </c>
      <c r="Y800" s="123" t="str">
        <f t="shared" si="169"/>
        <v/>
      </c>
      <c r="Z800" s="80"/>
      <c r="AA800" s="31"/>
    </row>
    <row r="801" spans="1:27" s="29" customFormat="1" ht="21.4" hidden="1" customHeight="1" x14ac:dyDescent="0.2">
      <c r="A801" s="30"/>
      <c r="B801" s="49" t="s">
        <v>7</v>
      </c>
      <c r="C801" s="40">
        <f>IF($J$1="January",P795,IF($J$1="February",P796,IF($J$1="March",P797,IF($J$1="April",P798,IF($J$1="May",P799,IF($J$1="June",P800,IF($J$1="July",P801,IF($J$1="August",P802,IF($J$1="August",P802,IF($J$1="September",P803,IF($J$1="October",P804,IF($J$1="November",P805,IF($J$1="December",P806)))))))))))))</f>
        <v>31</v>
      </c>
      <c r="D801" s="31"/>
      <c r="E801" s="31"/>
      <c r="F801" s="49" t="s">
        <v>70</v>
      </c>
      <c r="G801" s="131">
        <f>IF($J$1="January",W795,IF($J$1="February",W796,IF($J$1="March",W797,IF($J$1="April",W798,IF($J$1="May",W799,IF($J$1="June",W800,IF($J$1="July",W801,IF($J$1="August",W802,IF($J$1="August",W802,IF($J$1="September",W803,IF($J$1="October",W804,IF($J$1="November",W805,IF($J$1="December",W806)))))))))))))</f>
        <v>70000</v>
      </c>
      <c r="H801" s="48"/>
      <c r="I801" s="444" t="s">
        <v>74</v>
      </c>
      <c r="J801" s="445"/>
      <c r="K801" s="54">
        <f>K799+K800</f>
        <v>30000</v>
      </c>
      <c r="L801" s="55"/>
      <c r="M801" s="31"/>
      <c r="N801" s="74"/>
      <c r="O801" s="75" t="s">
        <v>55</v>
      </c>
      <c r="P801" s="75"/>
      <c r="Q801" s="75"/>
      <c r="R801" s="75">
        <v>0</v>
      </c>
      <c r="S801" s="79"/>
      <c r="T801" s="75" t="s">
        <v>55</v>
      </c>
      <c r="U801" s="123" t="str">
        <f>IF($J$1="June","",Y800)</f>
        <v/>
      </c>
      <c r="V801" s="77"/>
      <c r="W801" s="123" t="str">
        <f t="shared" si="168"/>
        <v/>
      </c>
      <c r="X801" s="77"/>
      <c r="Y801" s="123" t="str">
        <f t="shared" si="169"/>
        <v/>
      </c>
      <c r="Z801" s="80"/>
      <c r="AA801" s="31"/>
    </row>
    <row r="802" spans="1:27" s="29" customFormat="1" ht="21.4" hidden="1" customHeight="1" x14ac:dyDescent="0.2">
      <c r="A802" s="30"/>
      <c r="B802" s="49" t="s">
        <v>6</v>
      </c>
      <c r="C802" s="40">
        <f>IF($J$1="January",Q795,IF($J$1="February",Q796,IF($J$1="March",Q797,IF($J$1="April",Q798,IF($J$1="May",Q799,IF($J$1="June",Q800,IF($J$1="July",Q801,IF($J$1="August",Q802,IF($J$1="August",Q802,IF($J$1="September",Q803,IF($J$1="October",Q804,IF($J$1="November",Q805,IF($J$1="December",Q806)))))))))))))</f>
        <v>0</v>
      </c>
      <c r="D802" s="31"/>
      <c r="E802" s="31"/>
      <c r="F802" s="49" t="s">
        <v>24</v>
      </c>
      <c r="G802" s="131">
        <f>IF($J$1="January",X795,IF($J$1="February",X796,IF($J$1="March",X797,IF($J$1="April",X798,IF($J$1="May",X799,IF($J$1="June",X800,IF($J$1="July",X801,IF($J$1="August",X802,IF($J$1="August",X802,IF($J$1="September",X803,IF($J$1="October",X804,IF($J$1="November",X805,IF($J$1="December",X806)))))))))))))</f>
        <v>10000</v>
      </c>
      <c r="H802" s="48"/>
      <c r="I802" s="444" t="s">
        <v>75</v>
      </c>
      <c r="J802" s="445"/>
      <c r="K802" s="44">
        <f>G802</f>
        <v>10000</v>
      </c>
      <c r="L802" s="56"/>
      <c r="M802" s="31"/>
      <c r="N802" s="74"/>
      <c r="O802" s="75" t="s">
        <v>56</v>
      </c>
      <c r="P802" s="75"/>
      <c r="Q802" s="75"/>
      <c r="R802" s="75">
        <v>0</v>
      </c>
      <c r="S802" s="79"/>
      <c r="T802" s="75" t="s">
        <v>56</v>
      </c>
      <c r="U802" s="123" t="str">
        <f>IF($J$1="July","",Y801)</f>
        <v/>
      </c>
      <c r="V802" s="77"/>
      <c r="W802" s="123" t="str">
        <f t="shared" si="168"/>
        <v/>
      </c>
      <c r="X802" s="77"/>
      <c r="Y802" s="123" t="str">
        <f t="shared" si="169"/>
        <v/>
      </c>
      <c r="Z802" s="80"/>
      <c r="AA802" s="31"/>
    </row>
    <row r="803" spans="1:27" s="29" customFormat="1" ht="21.4" hidden="1" customHeight="1" x14ac:dyDescent="0.2">
      <c r="A803" s="30"/>
      <c r="B803" s="57" t="s">
        <v>73</v>
      </c>
      <c r="C803" s="40">
        <f>IF($J$1="January",R795,IF($J$1="February",R796,IF($J$1="March",R797,IF($J$1="April",R798,IF($J$1="May",R799,IF($J$1="June",R800,IF($J$1="July",R801,IF($J$1="August",R802,IF($J$1="August",R802,IF($J$1="September",R803,IF($J$1="October",R804,IF($J$1="November",R805,IF($J$1="December",R806)))))))))))))</f>
        <v>12</v>
      </c>
      <c r="D803" s="31"/>
      <c r="E803" s="31"/>
      <c r="F803" s="49" t="s">
        <v>72</v>
      </c>
      <c r="G803" s="131">
        <f>IF($J$1="January",Y795,IF($J$1="February",Y796,IF($J$1="March",Y797,IF($J$1="April",Y798,IF($J$1="May",Y799,IF($J$1="June",Y800,IF($J$1="July",Y801,IF($J$1="August",Y802,IF($J$1="August",Y802,IF($J$1="September",Y803,IF($J$1="October",Y804,IF($J$1="November",Y805,IF($J$1="December",Y806)))))))))))))</f>
        <v>60000</v>
      </c>
      <c r="H803" s="31"/>
      <c r="I803" s="435" t="s">
        <v>68</v>
      </c>
      <c r="J803" s="436"/>
      <c r="K803" s="58"/>
      <c r="L803" s="59"/>
      <c r="M803" s="31"/>
      <c r="N803" s="74"/>
      <c r="O803" s="75" t="s">
        <v>61</v>
      </c>
      <c r="P803" s="75"/>
      <c r="Q803" s="75"/>
      <c r="R803" s="75">
        <v>0</v>
      </c>
      <c r="S803" s="79"/>
      <c r="T803" s="75" t="s">
        <v>61</v>
      </c>
      <c r="U803" s="123" t="str">
        <f>IF($J$1="August","",Y802)</f>
        <v/>
      </c>
      <c r="V803" s="77"/>
      <c r="W803" s="123" t="str">
        <f t="shared" si="168"/>
        <v/>
      </c>
      <c r="X803" s="77"/>
      <c r="Y803" s="123" t="str">
        <f t="shared" si="169"/>
        <v/>
      </c>
      <c r="Z803" s="80"/>
      <c r="AA803" s="31"/>
    </row>
    <row r="804" spans="1:27" s="29" customFormat="1" ht="21.4" hidden="1" customHeight="1" x14ac:dyDescent="0.2">
      <c r="A804" s="30"/>
      <c r="B804" s="31"/>
      <c r="C804" s="31"/>
      <c r="D804" s="31"/>
      <c r="E804" s="31"/>
      <c r="F804" s="31"/>
      <c r="G804" s="31"/>
      <c r="H804" s="31"/>
      <c r="I804" s="31"/>
      <c r="J804" s="128"/>
      <c r="K804" s="128"/>
      <c r="L804" s="47"/>
      <c r="M804" s="31"/>
      <c r="N804" s="74"/>
      <c r="O804" s="75" t="s">
        <v>57</v>
      </c>
      <c r="P804" s="75"/>
      <c r="Q804" s="75"/>
      <c r="R804" s="75">
        <v>0</v>
      </c>
      <c r="S804" s="79"/>
      <c r="T804" s="75" t="s">
        <v>57</v>
      </c>
      <c r="U804" s="123" t="str">
        <f>IF($J$1="September","",Y803)</f>
        <v/>
      </c>
      <c r="V804" s="77"/>
      <c r="W804" s="123" t="str">
        <f t="shared" si="168"/>
        <v/>
      </c>
      <c r="X804" s="77"/>
      <c r="Y804" s="123" t="str">
        <f t="shared" si="169"/>
        <v/>
      </c>
      <c r="Z804" s="80"/>
      <c r="AA804" s="31"/>
    </row>
    <row r="805" spans="1:27" s="29" customFormat="1" ht="21.4" hidden="1" customHeight="1" x14ac:dyDescent="0.2">
      <c r="A805" s="30"/>
      <c r="B805" s="446" t="s">
        <v>101</v>
      </c>
      <c r="C805" s="446"/>
      <c r="D805" s="446"/>
      <c r="E805" s="446"/>
      <c r="F805" s="446"/>
      <c r="G805" s="446"/>
      <c r="H805" s="446"/>
      <c r="I805" s="446"/>
      <c r="J805" s="446"/>
      <c r="K805" s="446"/>
      <c r="L805" s="47"/>
      <c r="M805" s="31"/>
      <c r="N805" s="74"/>
      <c r="O805" s="75" t="s">
        <v>62</v>
      </c>
      <c r="P805" s="75"/>
      <c r="Q805" s="75"/>
      <c r="R805" s="75">
        <v>0</v>
      </c>
      <c r="S805" s="79"/>
      <c r="T805" s="75" t="s">
        <v>62</v>
      </c>
      <c r="U805" s="123" t="str">
        <f>IF($J$1="October","",Y804)</f>
        <v/>
      </c>
      <c r="V805" s="77"/>
      <c r="W805" s="123" t="str">
        <f t="shared" si="168"/>
        <v/>
      </c>
      <c r="X805" s="77"/>
      <c r="Y805" s="123" t="str">
        <f t="shared" si="169"/>
        <v/>
      </c>
      <c r="Z805" s="80"/>
      <c r="AA805" s="31"/>
    </row>
    <row r="806" spans="1:27" s="29" customFormat="1" ht="21.4" hidden="1" customHeight="1" x14ac:dyDescent="0.2">
      <c r="A806" s="30"/>
      <c r="B806" s="446"/>
      <c r="C806" s="446"/>
      <c r="D806" s="446"/>
      <c r="E806" s="446"/>
      <c r="F806" s="446"/>
      <c r="G806" s="446"/>
      <c r="H806" s="446"/>
      <c r="I806" s="446"/>
      <c r="J806" s="446"/>
      <c r="K806" s="446"/>
      <c r="L806" s="47"/>
      <c r="M806" s="31"/>
      <c r="N806" s="74"/>
      <c r="O806" s="75" t="s">
        <v>63</v>
      </c>
      <c r="P806" s="75"/>
      <c r="Q806" s="75"/>
      <c r="R806" s="75">
        <v>0</v>
      </c>
      <c r="S806" s="79"/>
      <c r="T806" s="75" t="s">
        <v>63</v>
      </c>
      <c r="U806" s="123" t="str">
        <f>IF($J$1="November","",Y805)</f>
        <v/>
      </c>
      <c r="V806" s="77"/>
      <c r="W806" s="123" t="str">
        <f t="shared" si="168"/>
        <v/>
      </c>
      <c r="X806" s="77"/>
      <c r="Y806" s="123" t="str">
        <f t="shared" si="169"/>
        <v/>
      </c>
      <c r="Z806" s="80"/>
      <c r="AA806" s="31"/>
    </row>
    <row r="807" spans="1:27" s="29" customFormat="1" ht="21.4" hidden="1" customHeight="1" thickBot="1" x14ac:dyDescent="0.25">
      <c r="A807" s="60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2"/>
      <c r="N807" s="81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3"/>
    </row>
    <row r="808" spans="1:27" s="31" customFormat="1" ht="21.4" hidden="1" customHeight="1" thickBot="1" x14ac:dyDescent="0.25"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7" s="29" customFormat="1" ht="21.4" hidden="1" customHeight="1" x14ac:dyDescent="0.2">
      <c r="A809" s="481" t="s">
        <v>45</v>
      </c>
      <c r="B809" s="482"/>
      <c r="C809" s="482"/>
      <c r="D809" s="482"/>
      <c r="E809" s="482"/>
      <c r="F809" s="482"/>
      <c r="G809" s="482"/>
      <c r="H809" s="482"/>
      <c r="I809" s="482"/>
      <c r="J809" s="482"/>
      <c r="K809" s="482"/>
      <c r="L809" s="483"/>
      <c r="M809" s="28"/>
      <c r="N809" s="67"/>
      <c r="O809" s="440" t="s">
        <v>47</v>
      </c>
      <c r="P809" s="441"/>
      <c r="Q809" s="441"/>
      <c r="R809" s="442"/>
      <c r="S809" s="68"/>
      <c r="T809" s="440" t="s">
        <v>48</v>
      </c>
      <c r="U809" s="441"/>
      <c r="V809" s="441"/>
      <c r="W809" s="441"/>
      <c r="X809" s="441"/>
      <c r="Y809" s="442"/>
      <c r="Z809" s="69"/>
      <c r="AA809" s="28"/>
    </row>
    <row r="810" spans="1:27" s="29" customFormat="1" ht="21.4" hidden="1" customHeight="1" x14ac:dyDescent="0.2">
      <c r="A810" s="30"/>
      <c r="B810" s="31"/>
      <c r="C810" s="443" t="s">
        <v>99</v>
      </c>
      <c r="D810" s="443"/>
      <c r="E810" s="443"/>
      <c r="F810" s="443"/>
      <c r="G810" s="32" t="str">
        <f>$J$1</f>
        <v>March</v>
      </c>
      <c r="H810" s="431">
        <f>$K$1</f>
        <v>2021</v>
      </c>
      <c r="I810" s="431"/>
      <c r="J810" s="31"/>
      <c r="K810" s="33"/>
      <c r="L810" s="34"/>
      <c r="M810" s="33"/>
      <c r="N810" s="70"/>
      <c r="O810" s="71" t="s">
        <v>58</v>
      </c>
      <c r="P810" s="71" t="s">
        <v>7</v>
      </c>
      <c r="Q810" s="71" t="s">
        <v>6</v>
      </c>
      <c r="R810" s="71" t="s">
        <v>59</v>
      </c>
      <c r="S810" s="72"/>
      <c r="T810" s="71" t="s">
        <v>58</v>
      </c>
      <c r="U810" s="71" t="s">
        <v>60</v>
      </c>
      <c r="V810" s="71" t="s">
        <v>23</v>
      </c>
      <c r="W810" s="71" t="s">
        <v>22</v>
      </c>
      <c r="X810" s="71" t="s">
        <v>24</v>
      </c>
      <c r="Y810" s="71" t="s">
        <v>64</v>
      </c>
      <c r="Z810" s="73"/>
      <c r="AA810" s="33"/>
    </row>
    <row r="811" spans="1:27" s="29" customFormat="1" ht="21.4" hidden="1" customHeight="1" x14ac:dyDescent="0.2">
      <c r="A811" s="30"/>
      <c r="B811" s="31"/>
      <c r="C811" s="31"/>
      <c r="D811" s="36"/>
      <c r="E811" s="36"/>
      <c r="F811" s="36"/>
      <c r="G811" s="36"/>
      <c r="H811" s="36"/>
      <c r="I811" s="31"/>
      <c r="J811" s="37" t="s">
        <v>1</v>
      </c>
      <c r="K811" s="38"/>
      <c r="L811" s="39"/>
      <c r="M811" s="31"/>
      <c r="N811" s="74"/>
      <c r="O811" s="75" t="s">
        <v>50</v>
      </c>
      <c r="P811" s="75"/>
      <c r="Q811" s="75"/>
      <c r="R811" s="75">
        <f>15-Q811</f>
        <v>15</v>
      </c>
      <c r="S811" s="76"/>
      <c r="T811" s="75" t="s">
        <v>50</v>
      </c>
      <c r="U811" s="77"/>
      <c r="V811" s="77"/>
      <c r="W811" s="77">
        <f>V811+U811</f>
        <v>0</v>
      </c>
      <c r="X811" s="77"/>
      <c r="Y811" s="77">
        <f>W811-X811</f>
        <v>0</v>
      </c>
      <c r="Z811" s="73"/>
      <c r="AA811" s="31"/>
    </row>
    <row r="812" spans="1:27" s="29" customFormat="1" ht="21.4" hidden="1" customHeight="1" x14ac:dyDescent="0.2">
      <c r="A812" s="30"/>
      <c r="B812" s="31" t="s">
        <v>0</v>
      </c>
      <c r="C812" s="41"/>
      <c r="D812" s="31"/>
      <c r="E812" s="31"/>
      <c r="F812" s="31"/>
      <c r="G812" s="31"/>
      <c r="H812" s="42"/>
      <c r="I812" s="36"/>
      <c r="J812" s="31"/>
      <c r="K812" s="31"/>
      <c r="L812" s="43"/>
      <c r="M812" s="28"/>
      <c r="N812" s="78"/>
      <c r="O812" s="75" t="s">
        <v>76</v>
      </c>
      <c r="P812" s="75"/>
      <c r="Q812" s="75"/>
      <c r="R812" s="75" t="str">
        <f>IF(Q812="","",R811-Q812)</f>
        <v/>
      </c>
      <c r="S812" s="79"/>
      <c r="T812" s="75" t="s">
        <v>76</v>
      </c>
      <c r="U812" s="123">
        <f>Y811</f>
        <v>0</v>
      </c>
      <c r="V812" s="77"/>
      <c r="W812" s="123">
        <f>IF(U812="","",U812+V812)</f>
        <v>0</v>
      </c>
      <c r="X812" s="77"/>
      <c r="Y812" s="123">
        <f>IF(W812="","",W812-X812)</f>
        <v>0</v>
      </c>
      <c r="Z812" s="80"/>
      <c r="AA812" s="28"/>
    </row>
    <row r="813" spans="1:27" s="29" customFormat="1" ht="21.4" hidden="1" customHeight="1" x14ac:dyDescent="0.2">
      <c r="A813" s="30"/>
      <c r="B813" s="45" t="s">
        <v>46</v>
      </c>
      <c r="C813" s="63"/>
      <c r="D813" s="31"/>
      <c r="E813" s="31"/>
      <c r="F813" s="432" t="s">
        <v>48</v>
      </c>
      <c r="G813" s="432"/>
      <c r="H813" s="31"/>
      <c r="I813" s="432" t="s">
        <v>49</v>
      </c>
      <c r="J813" s="432"/>
      <c r="K813" s="432"/>
      <c r="L813" s="47"/>
      <c r="M813" s="31"/>
      <c r="N813" s="74"/>
      <c r="O813" s="75" t="s">
        <v>51</v>
      </c>
      <c r="P813" s="75"/>
      <c r="Q813" s="75"/>
      <c r="R813" s="75" t="str">
        <f t="shared" ref="R813:R822" si="170">IF(Q813="","",R812-Q813)</f>
        <v/>
      </c>
      <c r="S813" s="79"/>
      <c r="T813" s="75" t="s">
        <v>51</v>
      </c>
      <c r="U813" s="123">
        <f>IF($J$1="April",Y812,Y812)</f>
        <v>0</v>
      </c>
      <c r="V813" s="77"/>
      <c r="W813" s="123">
        <f t="shared" ref="W813:W822" si="171">IF(U813="","",U813+V813)</f>
        <v>0</v>
      </c>
      <c r="X813" s="77"/>
      <c r="Y813" s="123">
        <f t="shared" ref="Y813:Y822" si="172">IF(W813="","",W813-X813)</f>
        <v>0</v>
      </c>
      <c r="Z813" s="80"/>
      <c r="AA813" s="31"/>
    </row>
    <row r="814" spans="1:27" s="29" customFormat="1" ht="21.4" hidden="1" customHeight="1" x14ac:dyDescent="0.2">
      <c r="A814" s="30"/>
      <c r="B814" s="31"/>
      <c r="C814" s="31"/>
      <c r="D814" s="31"/>
      <c r="E814" s="31"/>
      <c r="F814" s="31"/>
      <c r="G814" s="31"/>
      <c r="H814" s="48"/>
      <c r="L814" s="35"/>
      <c r="M814" s="31"/>
      <c r="N814" s="74"/>
      <c r="O814" s="75" t="s">
        <v>52</v>
      </c>
      <c r="P814" s="75"/>
      <c r="Q814" s="75"/>
      <c r="R814" s="75" t="str">
        <f t="shared" si="170"/>
        <v/>
      </c>
      <c r="S814" s="79"/>
      <c r="T814" s="75" t="s">
        <v>52</v>
      </c>
      <c r="U814" s="123">
        <f>IF($J$1="April",Y813,Y813)</f>
        <v>0</v>
      </c>
      <c r="V814" s="77"/>
      <c r="W814" s="123">
        <f t="shared" si="171"/>
        <v>0</v>
      </c>
      <c r="X814" s="77"/>
      <c r="Y814" s="123">
        <f t="shared" si="172"/>
        <v>0</v>
      </c>
      <c r="Z814" s="80"/>
      <c r="AA814" s="31"/>
    </row>
    <row r="815" spans="1:27" s="29" customFormat="1" ht="21.4" hidden="1" customHeight="1" x14ac:dyDescent="0.2">
      <c r="A815" s="30"/>
      <c r="B815" s="433" t="s">
        <v>47</v>
      </c>
      <c r="C815" s="434"/>
      <c r="D815" s="31"/>
      <c r="E815" s="31"/>
      <c r="F815" s="49" t="s">
        <v>69</v>
      </c>
      <c r="G815" s="44">
        <f>IF($J$1="January",U811,IF($J$1="February",U812,IF($J$1="March",U813,IF($J$1="April",U814,IF($J$1="May",U815,IF($J$1="June",U816,IF($J$1="July",U817,IF($J$1="August",U818,IF($J$1="August",U818,IF($J$1="September",U819,IF($J$1="October",U820,IF($J$1="November",U821,IF($J$1="December",U822)))))))))))))</f>
        <v>0</v>
      </c>
      <c r="H815" s="48"/>
      <c r="I815" s="50"/>
      <c r="J815" s="51" t="s">
        <v>66</v>
      </c>
      <c r="K815" s="52">
        <f>K811/$K$2*I815</f>
        <v>0</v>
      </c>
      <c r="L815" s="53"/>
      <c r="M815" s="31"/>
      <c r="N815" s="74"/>
      <c r="O815" s="75" t="s">
        <v>53</v>
      </c>
      <c r="P815" s="75"/>
      <c r="Q815" s="75"/>
      <c r="R815" s="75" t="str">
        <f t="shared" si="170"/>
        <v/>
      </c>
      <c r="S815" s="79"/>
      <c r="T815" s="75" t="s">
        <v>53</v>
      </c>
      <c r="U815" s="123">
        <f>IF($J$1="May",Y814,Y814)</f>
        <v>0</v>
      </c>
      <c r="V815" s="77"/>
      <c r="W815" s="123">
        <f t="shared" si="171"/>
        <v>0</v>
      </c>
      <c r="X815" s="77"/>
      <c r="Y815" s="123">
        <f t="shared" si="172"/>
        <v>0</v>
      </c>
      <c r="Z815" s="80"/>
      <c r="AA815" s="31"/>
    </row>
    <row r="816" spans="1:27" s="29" customFormat="1" ht="21.4" hidden="1" customHeight="1" x14ac:dyDescent="0.2">
      <c r="A816" s="30"/>
      <c r="B816" s="40"/>
      <c r="C816" s="40"/>
      <c r="D816" s="31"/>
      <c r="E816" s="31"/>
      <c r="F816" s="49" t="s">
        <v>23</v>
      </c>
      <c r="G816" s="44">
        <f>IF($J$1="January",V811,IF($J$1="February",V812,IF($J$1="March",V813,IF($J$1="April",V814,IF($J$1="May",V815,IF($J$1="June",V816,IF($J$1="July",V817,IF($J$1="August",V818,IF($J$1="August",V818,IF($J$1="September",V819,IF($J$1="October",V820,IF($J$1="November",V821,IF($J$1="December",V822)))))))))))))</f>
        <v>0</v>
      </c>
      <c r="H816" s="48"/>
      <c r="I816" s="50"/>
      <c r="J816" s="51" t="s">
        <v>67</v>
      </c>
      <c r="K816" s="54"/>
      <c r="L816" s="55"/>
      <c r="M816" s="31"/>
      <c r="N816" s="74"/>
      <c r="O816" s="75" t="s">
        <v>54</v>
      </c>
      <c r="P816" s="75"/>
      <c r="Q816" s="75"/>
      <c r="R816" s="75" t="str">
        <f t="shared" si="170"/>
        <v/>
      </c>
      <c r="S816" s="79"/>
      <c r="T816" s="75" t="s">
        <v>54</v>
      </c>
      <c r="U816" s="123">
        <f>IF($J$1="May",Y815,Y815)</f>
        <v>0</v>
      </c>
      <c r="V816" s="77"/>
      <c r="W816" s="123">
        <f t="shared" si="171"/>
        <v>0</v>
      </c>
      <c r="X816" s="77"/>
      <c r="Y816" s="123">
        <f t="shared" si="172"/>
        <v>0</v>
      </c>
      <c r="Z816" s="80"/>
      <c r="AA816" s="31"/>
    </row>
    <row r="817" spans="1:27" s="29" customFormat="1" ht="21.4" hidden="1" customHeight="1" x14ac:dyDescent="0.2">
      <c r="A817" s="30"/>
      <c r="B817" s="49" t="s">
        <v>7</v>
      </c>
      <c r="C817" s="40">
        <f>IF($J$1="January",P811,IF($J$1="February",P812,IF($J$1="March",P813,IF($J$1="April",P814,IF($J$1="May",P815,IF($J$1="June",P816,IF($J$1="July",P817,IF($J$1="August",P818,IF($J$1="August",P818,IF($J$1="September",P819,IF($J$1="October",P820,IF($J$1="November",P821,IF($J$1="December",P822)))))))))))))</f>
        <v>0</v>
      </c>
      <c r="D817" s="31"/>
      <c r="E817" s="31"/>
      <c r="F817" s="49" t="s">
        <v>70</v>
      </c>
      <c r="G817" s="44">
        <f>IF($J$1="January",W811,IF($J$1="February",W812,IF($J$1="March",W813,IF($J$1="April",W814,IF($J$1="May",W815,IF($J$1="June",W816,IF($J$1="July",W817,IF($J$1="August",W818,IF($J$1="August",W818,IF($J$1="September",W819,IF($J$1="October",W820,IF($J$1="November",W821,IF($J$1="December",W822)))))))))))))</f>
        <v>0</v>
      </c>
      <c r="H817" s="48"/>
      <c r="I817" s="444" t="s">
        <v>74</v>
      </c>
      <c r="J817" s="445"/>
      <c r="K817" s="54">
        <f>K815+K816</f>
        <v>0</v>
      </c>
      <c r="L817" s="55"/>
      <c r="M817" s="31"/>
      <c r="N817" s="74"/>
      <c r="O817" s="75" t="s">
        <v>55</v>
      </c>
      <c r="P817" s="75"/>
      <c r="Q817" s="75"/>
      <c r="R817" s="75" t="str">
        <f t="shared" si="170"/>
        <v/>
      </c>
      <c r="S817" s="79"/>
      <c r="T817" s="75" t="s">
        <v>55</v>
      </c>
      <c r="U817" s="123">
        <f>IF($J$1="May",Y816,Y816)</f>
        <v>0</v>
      </c>
      <c r="V817" s="77"/>
      <c r="W817" s="123">
        <f t="shared" si="171"/>
        <v>0</v>
      </c>
      <c r="X817" s="77"/>
      <c r="Y817" s="123">
        <f t="shared" si="172"/>
        <v>0</v>
      </c>
      <c r="Z817" s="80"/>
      <c r="AA817" s="31"/>
    </row>
    <row r="818" spans="1:27" s="29" customFormat="1" ht="21.4" hidden="1" customHeight="1" x14ac:dyDescent="0.2">
      <c r="A818" s="30"/>
      <c r="B818" s="49" t="s">
        <v>6</v>
      </c>
      <c r="C818" s="40">
        <f>IF($J$1="January",Q811,IF($J$1="February",Q812,IF($J$1="March",Q813,IF($J$1="April",Q814,IF($J$1="May",Q815,IF($J$1="June",Q816,IF($J$1="July",Q817,IF($J$1="August",Q818,IF($J$1="August",Q818,IF($J$1="September",Q819,IF($J$1="October",Q820,IF($J$1="November",Q821,IF($J$1="December",Q822)))))))))))))</f>
        <v>0</v>
      </c>
      <c r="D818" s="31"/>
      <c r="E818" s="31"/>
      <c r="F818" s="49" t="s">
        <v>24</v>
      </c>
      <c r="G818" s="44">
        <f>IF($J$1="January",X811,IF($J$1="February",X812,IF($J$1="March",X813,IF($J$1="April",X814,IF($J$1="May",X815,IF($J$1="June",X816,IF($J$1="July",X817,IF($J$1="August",X818,IF($J$1="August",X818,IF($J$1="September",X819,IF($J$1="October",X820,IF($J$1="November",X821,IF($J$1="December",X822)))))))))))))</f>
        <v>0</v>
      </c>
      <c r="H818" s="48"/>
      <c r="I818" s="444" t="s">
        <v>75</v>
      </c>
      <c r="J818" s="445"/>
      <c r="K818" s="44">
        <f>G818</f>
        <v>0</v>
      </c>
      <c r="L818" s="56"/>
      <c r="M818" s="31"/>
      <c r="N818" s="74"/>
      <c r="O818" s="75" t="s">
        <v>56</v>
      </c>
      <c r="P818" s="75"/>
      <c r="Q818" s="75"/>
      <c r="R818" s="75" t="str">
        <f t="shared" si="170"/>
        <v/>
      </c>
      <c r="S818" s="79"/>
      <c r="T818" s="75" t="s">
        <v>56</v>
      </c>
      <c r="U818" s="123" t="str">
        <f>IF($J$1="September",Y817,"")</f>
        <v/>
      </c>
      <c r="V818" s="77"/>
      <c r="W818" s="123" t="str">
        <f t="shared" si="171"/>
        <v/>
      </c>
      <c r="X818" s="77"/>
      <c r="Y818" s="123" t="str">
        <f t="shared" si="172"/>
        <v/>
      </c>
      <c r="Z818" s="80"/>
      <c r="AA818" s="31"/>
    </row>
    <row r="819" spans="1:27" s="29" customFormat="1" ht="21.4" hidden="1" customHeight="1" x14ac:dyDescent="0.2">
      <c r="A819" s="30"/>
      <c r="B819" s="57" t="s">
        <v>73</v>
      </c>
      <c r="C819" s="40" t="str">
        <f>IF($J$1="January",R811,IF($J$1="February",R812,IF($J$1="March",R813,IF($J$1="April",R814,IF($J$1="May",R815,IF($J$1="June",R816,IF($J$1="July",R817,IF($J$1="August",R818,IF($J$1="August",R818,IF($J$1="September",R819,IF($J$1="October",R820,IF($J$1="November",R821,IF($J$1="December",R822)))))))))))))</f>
        <v/>
      </c>
      <c r="D819" s="31"/>
      <c r="E819" s="31"/>
      <c r="F819" s="49" t="s">
        <v>72</v>
      </c>
      <c r="G819" s="44">
        <f>IF($J$1="January",Y811,IF($J$1="February",Y812,IF($J$1="March",Y813,IF($J$1="April",Y814,IF($J$1="May",Y815,IF($J$1="June",Y816,IF($J$1="July",Y817,IF($J$1="August",Y818,IF($J$1="August",Y818,IF($J$1="September",Y819,IF($J$1="October",Y820,IF($J$1="November",Y821,IF($J$1="December",Y822)))))))))))))</f>
        <v>0</v>
      </c>
      <c r="H819" s="31"/>
      <c r="I819" s="435" t="s">
        <v>68</v>
      </c>
      <c r="J819" s="436"/>
      <c r="K819" s="58">
        <f>K817-K818</f>
        <v>0</v>
      </c>
      <c r="L819" s="59"/>
      <c r="M819" s="31"/>
      <c r="N819" s="74"/>
      <c r="O819" s="75" t="s">
        <v>61</v>
      </c>
      <c r="P819" s="75"/>
      <c r="Q819" s="75"/>
      <c r="R819" s="75" t="str">
        <f t="shared" si="170"/>
        <v/>
      </c>
      <c r="S819" s="79"/>
      <c r="T819" s="75" t="s">
        <v>61</v>
      </c>
      <c r="U819" s="123" t="str">
        <f>IF($J$1="September",Y818,"")</f>
        <v/>
      </c>
      <c r="V819" s="77"/>
      <c r="W819" s="123" t="str">
        <f t="shared" si="171"/>
        <v/>
      </c>
      <c r="X819" s="77"/>
      <c r="Y819" s="123" t="str">
        <f t="shared" si="172"/>
        <v/>
      </c>
      <c r="Z819" s="80"/>
      <c r="AA819" s="31"/>
    </row>
    <row r="820" spans="1:27" s="29" customFormat="1" ht="21.4" hidden="1" customHeight="1" x14ac:dyDescent="0.2">
      <c r="A820" s="3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47"/>
      <c r="M820" s="31"/>
      <c r="N820" s="74"/>
      <c r="O820" s="75" t="s">
        <v>57</v>
      </c>
      <c r="P820" s="75"/>
      <c r="Q820" s="75"/>
      <c r="R820" s="75" t="str">
        <f t="shared" si="170"/>
        <v/>
      </c>
      <c r="S820" s="79"/>
      <c r="T820" s="75" t="s">
        <v>57</v>
      </c>
      <c r="U820" s="123" t="str">
        <f>IF($J$1="October",Y819,"")</f>
        <v/>
      </c>
      <c r="V820" s="77"/>
      <c r="W820" s="123" t="str">
        <f t="shared" si="171"/>
        <v/>
      </c>
      <c r="X820" s="77"/>
      <c r="Y820" s="123" t="str">
        <f t="shared" si="172"/>
        <v/>
      </c>
      <c r="Z820" s="80"/>
      <c r="AA820" s="31"/>
    </row>
    <row r="821" spans="1:27" s="29" customFormat="1" ht="21.4" hidden="1" customHeight="1" x14ac:dyDescent="0.2">
      <c r="A821" s="30"/>
      <c r="B821" s="446" t="s">
        <v>101</v>
      </c>
      <c r="C821" s="446"/>
      <c r="D821" s="446"/>
      <c r="E821" s="446"/>
      <c r="F821" s="446"/>
      <c r="G821" s="446"/>
      <c r="H821" s="446"/>
      <c r="I821" s="446"/>
      <c r="J821" s="446"/>
      <c r="K821" s="446"/>
      <c r="L821" s="47"/>
      <c r="M821" s="31"/>
      <c r="N821" s="74"/>
      <c r="O821" s="75" t="s">
        <v>62</v>
      </c>
      <c r="P821" s="75"/>
      <c r="Q821" s="75"/>
      <c r="R821" s="75" t="str">
        <f t="shared" si="170"/>
        <v/>
      </c>
      <c r="S821" s="79"/>
      <c r="T821" s="75" t="s">
        <v>62</v>
      </c>
      <c r="U821" s="123" t="str">
        <f>IF($J$1="November",Y820,"")</f>
        <v/>
      </c>
      <c r="V821" s="77"/>
      <c r="W821" s="123" t="str">
        <f t="shared" si="171"/>
        <v/>
      </c>
      <c r="X821" s="77"/>
      <c r="Y821" s="123" t="str">
        <f t="shared" si="172"/>
        <v/>
      </c>
      <c r="Z821" s="80"/>
      <c r="AA821" s="31"/>
    </row>
    <row r="822" spans="1:27" s="29" customFormat="1" ht="21.4" hidden="1" customHeight="1" x14ac:dyDescent="0.2">
      <c r="A822" s="30"/>
      <c r="B822" s="446"/>
      <c r="C822" s="446"/>
      <c r="D822" s="446"/>
      <c r="E822" s="446"/>
      <c r="F822" s="446"/>
      <c r="G822" s="446"/>
      <c r="H822" s="446"/>
      <c r="I822" s="446"/>
      <c r="J822" s="446"/>
      <c r="K822" s="446"/>
      <c r="L822" s="47"/>
      <c r="M822" s="31"/>
      <c r="N822" s="74"/>
      <c r="O822" s="75" t="s">
        <v>63</v>
      </c>
      <c r="P822" s="75"/>
      <c r="Q822" s="75"/>
      <c r="R822" s="75" t="str">
        <f t="shared" si="170"/>
        <v/>
      </c>
      <c r="S822" s="79"/>
      <c r="T822" s="75" t="s">
        <v>63</v>
      </c>
      <c r="U822" s="123" t="str">
        <f>IF($J$1="Dec",Y821,"")</f>
        <v/>
      </c>
      <c r="V822" s="77"/>
      <c r="W822" s="123" t="str">
        <f t="shared" si="171"/>
        <v/>
      </c>
      <c r="X822" s="77"/>
      <c r="Y822" s="123" t="str">
        <f t="shared" si="172"/>
        <v/>
      </c>
      <c r="Z822" s="80"/>
      <c r="AA822" s="31"/>
    </row>
    <row r="823" spans="1:27" s="29" customFormat="1" ht="21.4" hidden="1" customHeight="1" thickBot="1" x14ac:dyDescent="0.25">
      <c r="A823" s="60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2"/>
      <c r="N823" s="81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3"/>
    </row>
    <row r="824" spans="1:27" s="29" customFormat="1" ht="21.4" hidden="1" customHeight="1" thickBot="1" x14ac:dyDescent="0.25"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7" s="29" customFormat="1" ht="21.4" hidden="1" customHeight="1" x14ac:dyDescent="0.2">
      <c r="A825" s="447" t="s">
        <v>45</v>
      </c>
      <c r="B825" s="448"/>
      <c r="C825" s="448"/>
      <c r="D825" s="448"/>
      <c r="E825" s="448"/>
      <c r="F825" s="448"/>
      <c r="G825" s="448"/>
      <c r="H825" s="448"/>
      <c r="I825" s="448"/>
      <c r="J825" s="448"/>
      <c r="K825" s="448"/>
      <c r="L825" s="449"/>
      <c r="M825" s="28"/>
      <c r="N825" s="67"/>
      <c r="O825" s="440" t="s">
        <v>47</v>
      </c>
      <c r="P825" s="441"/>
      <c r="Q825" s="441"/>
      <c r="R825" s="442"/>
      <c r="S825" s="68"/>
      <c r="T825" s="440" t="s">
        <v>48</v>
      </c>
      <c r="U825" s="441"/>
      <c r="V825" s="441"/>
      <c r="W825" s="441"/>
      <c r="X825" s="441"/>
      <c r="Y825" s="442"/>
      <c r="Z825" s="69"/>
      <c r="AA825" s="28"/>
    </row>
    <row r="826" spans="1:27" s="29" customFormat="1" ht="21.4" hidden="1" customHeight="1" x14ac:dyDescent="0.2">
      <c r="A826" s="30"/>
      <c r="B826" s="31"/>
      <c r="C826" s="443" t="s">
        <v>99</v>
      </c>
      <c r="D826" s="443"/>
      <c r="E826" s="443"/>
      <c r="F826" s="443"/>
      <c r="G826" s="32" t="str">
        <f>$J$1</f>
        <v>March</v>
      </c>
      <c r="H826" s="431">
        <f>$K$1</f>
        <v>2021</v>
      </c>
      <c r="I826" s="431"/>
      <c r="J826" s="31"/>
      <c r="K826" s="33"/>
      <c r="L826" s="34"/>
      <c r="M826" s="33"/>
      <c r="N826" s="70"/>
      <c r="O826" s="71" t="s">
        <v>58</v>
      </c>
      <c r="P826" s="71" t="s">
        <v>7</v>
      </c>
      <c r="Q826" s="71" t="s">
        <v>6</v>
      </c>
      <c r="R826" s="71" t="s">
        <v>59</v>
      </c>
      <c r="S826" s="72"/>
      <c r="T826" s="71" t="s">
        <v>58</v>
      </c>
      <c r="U826" s="71" t="s">
        <v>60</v>
      </c>
      <c r="V826" s="71" t="s">
        <v>23</v>
      </c>
      <c r="W826" s="71" t="s">
        <v>22</v>
      </c>
      <c r="X826" s="71" t="s">
        <v>24</v>
      </c>
      <c r="Y826" s="71" t="s">
        <v>64</v>
      </c>
      <c r="Z826" s="73"/>
      <c r="AA826" s="33"/>
    </row>
    <row r="827" spans="1:27" s="29" customFormat="1" ht="21.4" hidden="1" customHeight="1" x14ac:dyDescent="0.2">
      <c r="A827" s="30"/>
      <c r="B827" s="31"/>
      <c r="C827" s="31"/>
      <c r="D827" s="36"/>
      <c r="E827" s="36"/>
      <c r="F827" s="36"/>
      <c r="G827" s="36"/>
      <c r="H827" s="36"/>
      <c r="I827" s="31"/>
      <c r="J827" s="37" t="s">
        <v>1</v>
      </c>
      <c r="K827" s="38"/>
      <c r="L827" s="39"/>
      <c r="M827" s="31"/>
      <c r="N827" s="74"/>
      <c r="O827" s="75" t="s">
        <v>50</v>
      </c>
      <c r="P827" s="75"/>
      <c r="Q827" s="75"/>
      <c r="R827" s="75">
        <v>0</v>
      </c>
      <c r="S827" s="76"/>
      <c r="T827" s="75" t="s">
        <v>50</v>
      </c>
      <c r="U827" s="77"/>
      <c r="V827" s="77"/>
      <c r="W827" s="77">
        <f>V827+U827</f>
        <v>0</v>
      </c>
      <c r="X827" s="77"/>
      <c r="Y827" s="77">
        <f>W827-X827</f>
        <v>0</v>
      </c>
      <c r="Z827" s="73"/>
      <c r="AA827" s="31"/>
    </row>
    <row r="828" spans="1:27" s="29" customFormat="1" ht="21.4" hidden="1" customHeight="1" x14ac:dyDescent="0.2">
      <c r="A828" s="30"/>
      <c r="B828" s="31" t="s">
        <v>0</v>
      </c>
      <c r="C828" s="41"/>
      <c r="D828" s="31"/>
      <c r="E828" s="31"/>
      <c r="F828" s="31"/>
      <c r="G828" s="31"/>
      <c r="H828" s="42"/>
      <c r="I828" s="36"/>
      <c r="J828" s="31"/>
      <c r="K828" s="31"/>
      <c r="L828" s="43"/>
      <c r="M828" s="28"/>
      <c r="N828" s="78"/>
      <c r="O828" s="75" t="s">
        <v>76</v>
      </c>
      <c r="P828" s="75"/>
      <c r="Q828" s="75"/>
      <c r="R828" s="75" t="str">
        <f>IF(Q828="","",R827-Q828)</f>
        <v/>
      </c>
      <c r="S828" s="79"/>
      <c r="T828" s="75" t="s">
        <v>76</v>
      </c>
      <c r="U828" s="123">
        <f>IF($J$1="January","",Y827)</f>
        <v>0</v>
      </c>
      <c r="V828" s="77"/>
      <c r="W828" s="123">
        <f>IF(U828="","",U828+V828)</f>
        <v>0</v>
      </c>
      <c r="X828" s="77"/>
      <c r="Y828" s="123">
        <f>IF(W828="","",W828-X828)</f>
        <v>0</v>
      </c>
      <c r="Z828" s="80"/>
      <c r="AA828" s="28"/>
    </row>
    <row r="829" spans="1:27" s="29" customFormat="1" ht="21.4" hidden="1" customHeight="1" x14ac:dyDescent="0.2">
      <c r="A829" s="30"/>
      <c r="B829" s="45" t="s">
        <v>46</v>
      </c>
      <c r="C829" s="46"/>
      <c r="D829" s="31"/>
      <c r="E829" s="31"/>
      <c r="F829" s="432" t="s">
        <v>48</v>
      </c>
      <c r="G829" s="432"/>
      <c r="H829" s="31"/>
      <c r="I829" s="432" t="s">
        <v>49</v>
      </c>
      <c r="J829" s="432"/>
      <c r="K829" s="432"/>
      <c r="L829" s="47"/>
      <c r="M829" s="31"/>
      <c r="N829" s="74"/>
      <c r="O829" s="75" t="s">
        <v>51</v>
      </c>
      <c r="P829" s="75"/>
      <c r="Q829" s="75"/>
      <c r="R829" s="75">
        <v>0</v>
      </c>
      <c r="S829" s="79"/>
      <c r="T829" s="75" t="s">
        <v>51</v>
      </c>
      <c r="U829" s="123">
        <f>IF($J$1="February","",Y828)</f>
        <v>0</v>
      </c>
      <c r="V829" s="77"/>
      <c r="W829" s="123">
        <f t="shared" ref="W829:W838" si="173">IF(U829="","",U829+V829)</f>
        <v>0</v>
      </c>
      <c r="X829" s="77"/>
      <c r="Y829" s="123">
        <f t="shared" ref="Y829:Y838" si="174">IF(W829="","",W829-X829)</f>
        <v>0</v>
      </c>
      <c r="Z829" s="80"/>
      <c r="AA829" s="31"/>
    </row>
    <row r="830" spans="1:27" s="29" customFormat="1" ht="21.4" hidden="1" customHeight="1" x14ac:dyDescent="0.2">
      <c r="A830" s="30"/>
      <c r="B830" s="31"/>
      <c r="C830" s="31"/>
      <c r="D830" s="31"/>
      <c r="E830" s="31"/>
      <c r="F830" s="31"/>
      <c r="G830" s="31"/>
      <c r="H830" s="48"/>
      <c r="L830" s="35"/>
      <c r="M830" s="31"/>
      <c r="N830" s="74"/>
      <c r="O830" s="75" t="s">
        <v>52</v>
      </c>
      <c r="P830" s="75"/>
      <c r="Q830" s="75"/>
      <c r="R830" s="75">
        <v>0</v>
      </c>
      <c r="S830" s="79"/>
      <c r="T830" s="75" t="s">
        <v>52</v>
      </c>
      <c r="U830" s="123" t="str">
        <f>IF($J$1="March","",Y829)</f>
        <v/>
      </c>
      <c r="V830" s="77"/>
      <c r="W830" s="123" t="str">
        <f t="shared" si="173"/>
        <v/>
      </c>
      <c r="X830" s="77"/>
      <c r="Y830" s="123" t="str">
        <f t="shared" si="174"/>
        <v/>
      </c>
      <c r="Z830" s="80"/>
      <c r="AA830" s="31"/>
    </row>
    <row r="831" spans="1:27" s="29" customFormat="1" ht="21.4" hidden="1" customHeight="1" x14ac:dyDescent="0.2">
      <c r="A831" s="30"/>
      <c r="B831" s="433" t="s">
        <v>47</v>
      </c>
      <c r="C831" s="434"/>
      <c r="D831" s="31"/>
      <c r="E831" s="31"/>
      <c r="F831" s="49" t="s">
        <v>69</v>
      </c>
      <c r="G831" s="44">
        <f>IF($J$1="January",U827,IF($J$1="February",U828,IF($J$1="March",U829,IF($J$1="April",U830,IF($J$1="May",U831,IF($J$1="June",U832,IF($J$1="July",U833,IF($J$1="August",U834,IF($J$1="August",U834,IF($J$1="September",U835,IF($J$1="October",U836,IF($J$1="November",U837,IF($J$1="December",U838)))))))))))))</f>
        <v>0</v>
      </c>
      <c r="H831" s="48"/>
      <c r="I831" s="50">
        <f>IF(C835&gt;0,$K$2,C833)</f>
        <v>0</v>
      </c>
      <c r="J831" s="51" t="s">
        <v>66</v>
      </c>
      <c r="K831" s="52">
        <f>K827/$K$2*I831</f>
        <v>0</v>
      </c>
      <c r="L831" s="53"/>
      <c r="M831" s="31"/>
      <c r="N831" s="74"/>
      <c r="O831" s="75" t="s">
        <v>53</v>
      </c>
      <c r="P831" s="75"/>
      <c r="Q831" s="75"/>
      <c r="R831" s="75">
        <v>0</v>
      </c>
      <c r="S831" s="79"/>
      <c r="T831" s="75" t="s">
        <v>53</v>
      </c>
      <c r="U831" s="123" t="str">
        <f>IF($J$1="April","",Y830)</f>
        <v/>
      </c>
      <c r="V831" s="77"/>
      <c r="W831" s="123" t="str">
        <f t="shared" si="173"/>
        <v/>
      </c>
      <c r="X831" s="77"/>
      <c r="Y831" s="123" t="str">
        <f t="shared" si="174"/>
        <v/>
      </c>
      <c r="Z831" s="80"/>
      <c r="AA831" s="31"/>
    </row>
    <row r="832" spans="1:27" s="29" customFormat="1" ht="21.4" hidden="1" customHeight="1" x14ac:dyDescent="0.2">
      <c r="A832" s="30"/>
      <c r="B832" s="40"/>
      <c r="C832" s="40"/>
      <c r="D832" s="31"/>
      <c r="E832" s="31"/>
      <c r="F832" s="49" t="s">
        <v>23</v>
      </c>
      <c r="G832" s="44">
        <f>IF($J$1="January",V827,IF($J$1="February",V828,IF($J$1="March",V829,IF($J$1="April",V830,IF($J$1="May",V831,IF($J$1="June",V832,IF($J$1="July",V833,IF($J$1="August",V834,IF($J$1="August",V834,IF($J$1="September",V835,IF($J$1="October",V836,IF($J$1="November",V837,IF($J$1="December",V838)))))))))))))</f>
        <v>0</v>
      </c>
      <c r="H832" s="48"/>
      <c r="I832" s="93"/>
      <c r="J832" s="51" t="s">
        <v>67</v>
      </c>
      <c r="K832" s="54">
        <f>K827/$K$2/8*I832</f>
        <v>0</v>
      </c>
      <c r="L832" s="55"/>
      <c r="M832" s="31"/>
      <c r="N832" s="74"/>
      <c r="O832" s="75" t="s">
        <v>54</v>
      </c>
      <c r="P832" s="75"/>
      <c r="Q832" s="75"/>
      <c r="R832" s="75" t="str">
        <f t="shared" ref="R832:R836" si="175">IF(Q832="","",R831-Q832)</f>
        <v/>
      </c>
      <c r="S832" s="79"/>
      <c r="T832" s="75" t="s">
        <v>54</v>
      </c>
      <c r="U832" s="123" t="str">
        <f>IF($J$1="May","",Y831)</f>
        <v/>
      </c>
      <c r="V832" s="77"/>
      <c r="W832" s="123" t="str">
        <f t="shared" si="173"/>
        <v/>
      </c>
      <c r="X832" s="77"/>
      <c r="Y832" s="123" t="str">
        <f t="shared" si="174"/>
        <v/>
      </c>
      <c r="Z832" s="80"/>
      <c r="AA832" s="31"/>
    </row>
    <row r="833" spans="1:27" s="29" customFormat="1" ht="21.4" hidden="1" customHeight="1" x14ac:dyDescent="0.2">
      <c r="A833" s="30"/>
      <c r="B833" s="49" t="s">
        <v>7</v>
      </c>
      <c r="C833" s="40">
        <f>IF($J$1="January",P827,IF($J$1="February",P828,IF($J$1="March",P829,IF($J$1="April",P830,IF($J$1="May",P831,IF($J$1="June",P832,IF($J$1="July",P833,IF($J$1="August",P834,IF($J$1="August",P834,IF($J$1="September",P835,IF($J$1="October",P836,IF($J$1="November",P837,IF($J$1="December",P838)))))))))))))</f>
        <v>0</v>
      </c>
      <c r="D833" s="31"/>
      <c r="E833" s="31"/>
      <c r="F833" s="49" t="s">
        <v>70</v>
      </c>
      <c r="G833" s="44">
        <f>IF($J$1="January",W827,IF($J$1="February",W828,IF($J$1="March",W829,IF($J$1="April",W830,IF($J$1="May",W831,IF($J$1="June",W832,IF($J$1="July",W833,IF($J$1="August",W834,IF($J$1="August",W834,IF($J$1="September",W835,IF($J$1="October",W836,IF($J$1="November",W837,IF($J$1="December",W838)))))))))))))</f>
        <v>0</v>
      </c>
      <c r="H833" s="48"/>
      <c r="I833" s="444" t="s">
        <v>74</v>
      </c>
      <c r="J833" s="445"/>
      <c r="K833" s="54">
        <f>K831+K832</f>
        <v>0</v>
      </c>
      <c r="L833" s="55"/>
      <c r="M833" s="31"/>
      <c r="N833" s="74"/>
      <c r="O833" s="75" t="s">
        <v>55</v>
      </c>
      <c r="P833" s="75"/>
      <c r="Q833" s="75"/>
      <c r="R833" s="75">
        <v>0</v>
      </c>
      <c r="S833" s="79"/>
      <c r="T833" s="75" t="s">
        <v>55</v>
      </c>
      <c r="U833" s="123" t="str">
        <f>IF($J$1="June","",Y832)</f>
        <v/>
      </c>
      <c r="V833" s="77"/>
      <c r="W833" s="123" t="str">
        <f t="shared" si="173"/>
        <v/>
      </c>
      <c r="X833" s="77"/>
      <c r="Y833" s="123" t="str">
        <f t="shared" si="174"/>
        <v/>
      </c>
      <c r="Z833" s="80"/>
      <c r="AA833" s="31"/>
    </row>
    <row r="834" spans="1:27" s="29" customFormat="1" ht="21.4" hidden="1" customHeight="1" x14ac:dyDescent="0.2">
      <c r="A834" s="30"/>
      <c r="B834" s="49" t="s">
        <v>6</v>
      </c>
      <c r="C834" s="40">
        <f>IF($J$1="January",Q827,IF($J$1="February",Q828,IF($J$1="March",Q829,IF($J$1="April",Q830,IF($J$1="May",Q831,IF($J$1="June",Q832,IF($J$1="July",Q833,IF($J$1="August",Q834,IF($J$1="August",Q834,IF($J$1="September",Q835,IF($J$1="October",Q836,IF($J$1="November",Q837,IF($J$1="December",Q838)))))))))))))</f>
        <v>0</v>
      </c>
      <c r="D834" s="31"/>
      <c r="E834" s="31"/>
      <c r="F834" s="49" t="s">
        <v>24</v>
      </c>
      <c r="G834" s="44">
        <f>IF($J$1="January",X827,IF($J$1="February",X828,IF($J$1="March",X829,IF($J$1="April",X830,IF($J$1="May",X831,IF($J$1="June",X832,IF($J$1="July",X833,IF($J$1="August",X834,IF($J$1="August",X834,IF($J$1="September",X835,IF($J$1="October",X836,IF($J$1="November",X837,IF($J$1="December",X838)))))))))))))</f>
        <v>0</v>
      </c>
      <c r="H834" s="48"/>
      <c r="I834" s="444" t="s">
        <v>75</v>
      </c>
      <c r="J834" s="445"/>
      <c r="K834" s="44">
        <f>G834</f>
        <v>0</v>
      </c>
      <c r="L834" s="56"/>
      <c r="M834" s="31"/>
      <c r="N834" s="74"/>
      <c r="O834" s="75" t="s">
        <v>56</v>
      </c>
      <c r="P834" s="75"/>
      <c r="Q834" s="75"/>
      <c r="R834" s="75" t="str">
        <f t="shared" si="175"/>
        <v/>
      </c>
      <c r="S834" s="79"/>
      <c r="T834" s="75" t="s">
        <v>56</v>
      </c>
      <c r="U834" s="123" t="str">
        <f>IF($J$1="July","",Y833)</f>
        <v/>
      </c>
      <c r="V834" s="77"/>
      <c r="W834" s="123" t="str">
        <f t="shared" si="173"/>
        <v/>
      </c>
      <c r="X834" s="77"/>
      <c r="Y834" s="123" t="str">
        <f t="shared" si="174"/>
        <v/>
      </c>
      <c r="Z834" s="80"/>
      <c r="AA834" s="31"/>
    </row>
    <row r="835" spans="1:27" s="29" customFormat="1" ht="21.4" hidden="1" customHeight="1" x14ac:dyDescent="0.2">
      <c r="A835" s="30"/>
      <c r="B835" s="57" t="s">
        <v>73</v>
      </c>
      <c r="C835" s="40">
        <f>IF($J$1="January",R827,IF($J$1="February",R828,IF($J$1="March",R829,IF($J$1="April",R830,IF($J$1="May",R831,IF($J$1="June",R832,IF($J$1="July",R833,IF($J$1="August",R834,IF($J$1="August",R834,IF($J$1="September",R835,IF($J$1="October",R836,IF($J$1="November",R837,IF($J$1="December",R838)))))))))))))</f>
        <v>0</v>
      </c>
      <c r="D835" s="31"/>
      <c r="E835" s="31"/>
      <c r="F835" s="49" t="s">
        <v>72</v>
      </c>
      <c r="G835" s="44">
        <f>IF($J$1="January",Y827,IF($J$1="February",Y828,IF($J$1="March",Y829,IF($J$1="April",Y830,IF($J$1="May",Y831,IF($J$1="June",Y832,IF($J$1="July",Y833,IF($J$1="August",Y834,IF($J$1="August",Y834,IF($J$1="September",Y835,IF($J$1="October",Y836,IF($J$1="November",Y837,IF($J$1="December",Y838)))))))))))))</f>
        <v>0</v>
      </c>
      <c r="H835" s="31"/>
      <c r="I835" s="435" t="s">
        <v>68</v>
      </c>
      <c r="J835" s="436"/>
      <c r="K835" s="58">
        <f>K833-K834</f>
        <v>0</v>
      </c>
      <c r="L835" s="59"/>
      <c r="M835" s="31"/>
      <c r="N835" s="74"/>
      <c r="O835" s="75" t="s">
        <v>61</v>
      </c>
      <c r="P835" s="75"/>
      <c r="Q835" s="75"/>
      <c r="R835" s="75"/>
      <c r="S835" s="79"/>
      <c r="T835" s="75" t="s">
        <v>61</v>
      </c>
      <c r="U835" s="123" t="str">
        <f>IF($J$1="August","",Y834)</f>
        <v/>
      </c>
      <c r="V835" s="77"/>
      <c r="W835" s="123" t="str">
        <f t="shared" si="173"/>
        <v/>
      </c>
      <c r="X835" s="77"/>
      <c r="Y835" s="123" t="str">
        <f t="shared" si="174"/>
        <v/>
      </c>
      <c r="Z835" s="80"/>
      <c r="AA835" s="31"/>
    </row>
    <row r="836" spans="1:27" s="29" customFormat="1" ht="21.4" hidden="1" customHeight="1" x14ac:dyDescent="0.2">
      <c r="A836" s="3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47"/>
      <c r="M836" s="31"/>
      <c r="N836" s="74"/>
      <c r="O836" s="75" t="s">
        <v>57</v>
      </c>
      <c r="P836" s="75"/>
      <c r="Q836" s="75"/>
      <c r="R836" s="75" t="str">
        <f t="shared" si="175"/>
        <v/>
      </c>
      <c r="S836" s="79"/>
      <c r="T836" s="75" t="s">
        <v>57</v>
      </c>
      <c r="U836" s="123" t="str">
        <f>IF($J$1="September","",Y835)</f>
        <v/>
      </c>
      <c r="V836" s="77"/>
      <c r="W836" s="123" t="str">
        <f t="shared" si="173"/>
        <v/>
      </c>
      <c r="X836" s="77"/>
      <c r="Y836" s="123" t="str">
        <f t="shared" si="174"/>
        <v/>
      </c>
      <c r="Z836" s="80"/>
      <c r="AA836" s="31"/>
    </row>
    <row r="837" spans="1:27" s="29" customFormat="1" ht="21.4" hidden="1" customHeight="1" x14ac:dyDescent="0.2">
      <c r="A837" s="30"/>
      <c r="B837" s="446" t="s">
        <v>101</v>
      </c>
      <c r="C837" s="446"/>
      <c r="D837" s="446"/>
      <c r="E837" s="446"/>
      <c r="F837" s="446"/>
      <c r="G837" s="446"/>
      <c r="H837" s="446"/>
      <c r="I837" s="446"/>
      <c r="J837" s="446"/>
      <c r="K837" s="446"/>
      <c r="L837" s="47"/>
      <c r="M837" s="31"/>
      <c r="N837" s="74"/>
      <c r="O837" s="75" t="s">
        <v>62</v>
      </c>
      <c r="P837" s="75"/>
      <c r="Q837" s="75"/>
      <c r="R837" s="75">
        <v>0</v>
      </c>
      <c r="S837" s="79"/>
      <c r="T837" s="75" t="s">
        <v>62</v>
      </c>
      <c r="U837" s="123" t="str">
        <f>IF($J$1="October","",Y836)</f>
        <v/>
      </c>
      <c r="V837" s="77"/>
      <c r="W837" s="123" t="str">
        <f t="shared" si="173"/>
        <v/>
      </c>
      <c r="X837" s="77"/>
      <c r="Y837" s="123" t="str">
        <f t="shared" si="174"/>
        <v/>
      </c>
      <c r="Z837" s="80"/>
      <c r="AA837" s="31"/>
    </row>
    <row r="838" spans="1:27" s="29" customFormat="1" ht="21.4" hidden="1" customHeight="1" x14ac:dyDescent="0.2">
      <c r="A838" s="30"/>
      <c r="B838" s="446"/>
      <c r="C838" s="446"/>
      <c r="D838" s="446"/>
      <c r="E838" s="446"/>
      <c r="F838" s="446"/>
      <c r="G838" s="446"/>
      <c r="H838" s="446"/>
      <c r="I838" s="446"/>
      <c r="J838" s="446"/>
      <c r="K838" s="446"/>
      <c r="L838" s="47"/>
      <c r="M838" s="31"/>
      <c r="N838" s="74"/>
      <c r="O838" s="75" t="s">
        <v>63</v>
      </c>
      <c r="P838" s="75"/>
      <c r="Q838" s="75"/>
      <c r="R838" s="75">
        <v>0</v>
      </c>
      <c r="S838" s="79"/>
      <c r="T838" s="75" t="s">
        <v>63</v>
      </c>
      <c r="U838" s="123" t="str">
        <f>IF($J$1="November","",Y837)</f>
        <v/>
      </c>
      <c r="V838" s="77"/>
      <c r="W838" s="123" t="str">
        <f t="shared" si="173"/>
        <v/>
      </c>
      <c r="X838" s="77"/>
      <c r="Y838" s="123" t="str">
        <f t="shared" si="174"/>
        <v/>
      </c>
      <c r="Z838" s="80"/>
      <c r="AA838" s="31"/>
    </row>
    <row r="839" spans="1:27" s="29" customFormat="1" ht="21.4" hidden="1" customHeight="1" thickBot="1" x14ac:dyDescent="0.25">
      <c r="A839" s="60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2"/>
      <c r="N839" s="81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3"/>
    </row>
    <row r="840" spans="1:27" s="29" customFormat="1" ht="21.4" hidden="1" customHeight="1" x14ac:dyDescent="0.2"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7" s="29" customFormat="1" ht="21.4" hidden="1" customHeight="1" thickBot="1" x14ac:dyDescent="0.25"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7" s="29" customFormat="1" ht="21.4" hidden="1" customHeight="1" x14ac:dyDescent="0.2">
      <c r="A842" s="447" t="s">
        <v>45</v>
      </c>
      <c r="B842" s="448"/>
      <c r="C842" s="448"/>
      <c r="D842" s="448"/>
      <c r="E842" s="448"/>
      <c r="F842" s="448"/>
      <c r="G842" s="448"/>
      <c r="H842" s="448"/>
      <c r="I842" s="448"/>
      <c r="J842" s="448"/>
      <c r="K842" s="448"/>
      <c r="L842" s="449"/>
      <c r="M842" s="28"/>
      <c r="N842" s="67"/>
      <c r="O842" s="440" t="s">
        <v>47</v>
      </c>
      <c r="P842" s="441"/>
      <c r="Q842" s="441"/>
      <c r="R842" s="442"/>
      <c r="S842" s="68"/>
      <c r="T842" s="440" t="s">
        <v>48</v>
      </c>
      <c r="U842" s="441"/>
      <c r="V842" s="441"/>
      <c r="W842" s="441"/>
      <c r="X842" s="441"/>
      <c r="Y842" s="442"/>
      <c r="Z842" s="69"/>
      <c r="AA842" s="28"/>
    </row>
    <row r="843" spans="1:27" s="29" customFormat="1" ht="21.4" hidden="1" customHeight="1" x14ac:dyDescent="0.2">
      <c r="A843" s="30"/>
      <c r="B843" s="31"/>
      <c r="C843" s="443" t="s">
        <v>99</v>
      </c>
      <c r="D843" s="443"/>
      <c r="E843" s="443"/>
      <c r="F843" s="443"/>
      <c r="G843" s="32" t="str">
        <f>$J$1</f>
        <v>March</v>
      </c>
      <c r="H843" s="431">
        <f>$K$1</f>
        <v>2021</v>
      </c>
      <c r="I843" s="431"/>
      <c r="J843" s="31"/>
      <c r="K843" s="33"/>
      <c r="L843" s="34"/>
      <c r="M843" s="33"/>
      <c r="N843" s="70"/>
      <c r="O843" s="71" t="s">
        <v>58</v>
      </c>
      <c r="P843" s="71" t="s">
        <v>7</v>
      </c>
      <c r="Q843" s="71" t="s">
        <v>6</v>
      </c>
      <c r="R843" s="71" t="s">
        <v>59</v>
      </c>
      <c r="S843" s="72"/>
      <c r="T843" s="71" t="s">
        <v>58</v>
      </c>
      <c r="U843" s="71" t="s">
        <v>60</v>
      </c>
      <c r="V843" s="71" t="s">
        <v>23</v>
      </c>
      <c r="W843" s="71" t="s">
        <v>22</v>
      </c>
      <c r="X843" s="71" t="s">
        <v>24</v>
      </c>
      <c r="Y843" s="71" t="s">
        <v>64</v>
      </c>
      <c r="Z843" s="73"/>
      <c r="AA843" s="33"/>
    </row>
    <row r="844" spans="1:27" s="29" customFormat="1" ht="21.4" hidden="1" customHeight="1" x14ac:dyDescent="0.2">
      <c r="A844" s="30"/>
      <c r="B844" s="31"/>
      <c r="C844" s="31"/>
      <c r="D844" s="36"/>
      <c r="E844" s="36"/>
      <c r="F844" s="36"/>
      <c r="G844" s="36"/>
      <c r="H844" s="36"/>
      <c r="I844" s="31"/>
      <c r="J844" s="37" t="s">
        <v>1</v>
      </c>
      <c r="K844" s="38">
        <v>16000</v>
      </c>
      <c r="L844" s="39"/>
      <c r="M844" s="31"/>
      <c r="N844" s="74"/>
      <c r="O844" s="75" t="s">
        <v>50</v>
      </c>
      <c r="P844" s="75">
        <v>26</v>
      </c>
      <c r="Q844" s="75">
        <v>7</v>
      </c>
      <c r="R844" s="75">
        <v>0</v>
      </c>
      <c r="S844" s="76"/>
      <c r="T844" s="75" t="s">
        <v>50</v>
      </c>
      <c r="U844" s="77"/>
      <c r="V844" s="77">
        <v>500</v>
      </c>
      <c r="W844" s="77">
        <f>V844+U844</f>
        <v>500</v>
      </c>
      <c r="X844" s="77">
        <v>500</v>
      </c>
      <c r="Y844" s="77">
        <f>W844-X844</f>
        <v>0</v>
      </c>
      <c r="Z844" s="73"/>
      <c r="AA844" s="31"/>
    </row>
    <row r="845" spans="1:27" s="29" customFormat="1" ht="21.4" hidden="1" customHeight="1" x14ac:dyDescent="0.2">
      <c r="A845" s="30"/>
      <c r="B845" s="31" t="s">
        <v>0</v>
      </c>
      <c r="C845" s="41" t="s">
        <v>117</v>
      </c>
      <c r="D845" s="31"/>
      <c r="E845" s="31"/>
      <c r="F845" s="31"/>
      <c r="G845" s="31"/>
      <c r="H845" s="42"/>
      <c r="I845" s="36"/>
      <c r="J845" s="31"/>
      <c r="K845" s="31"/>
      <c r="L845" s="43"/>
      <c r="M845" s="28"/>
      <c r="N845" s="78"/>
      <c r="O845" s="75" t="s">
        <v>76</v>
      </c>
      <c r="P845" s="75">
        <v>26</v>
      </c>
      <c r="Q845" s="75">
        <v>3</v>
      </c>
      <c r="R845" s="75">
        <f>15-Q845</f>
        <v>12</v>
      </c>
      <c r="S845" s="79"/>
      <c r="T845" s="75" t="s">
        <v>76</v>
      </c>
      <c r="U845" s="123">
        <f>IF($J$1="January","",Y844)</f>
        <v>0</v>
      </c>
      <c r="V845" s="77">
        <f>35+500+1000</f>
        <v>1535</v>
      </c>
      <c r="W845" s="123">
        <f>IF(U845="","",U845+V845)</f>
        <v>1535</v>
      </c>
      <c r="X845" s="77">
        <v>1000</v>
      </c>
      <c r="Y845" s="123">
        <f>IF(W845="","",W845-X845)</f>
        <v>535</v>
      </c>
      <c r="Z845" s="80"/>
      <c r="AA845" s="28"/>
    </row>
    <row r="846" spans="1:27" s="29" customFormat="1" ht="21.4" hidden="1" customHeight="1" x14ac:dyDescent="0.2">
      <c r="A846" s="30"/>
      <c r="B846" s="45" t="s">
        <v>46</v>
      </c>
      <c r="C846" s="46"/>
      <c r="D846" s="31"/>
      <c r="E846" s="31"/>
      <c r="F846" s="432" t="s">
        <v>48</v>
      </c>
      <c r="G846" s="432"/>
      <c r="H846" s="31"/>
      <c r="I846" s="432" t="s">
        <v>49</v>
      </c>
      <c r="J846" s="432"/>
      <c r="K846" s="432"/>
      <c r="L846" s="47"/>
      <c r="M846" s="31"/>
      <c r="N846" s="74"/>
      <c r="O846" s="75" t="s">
        <v>51</v>
      </c>
      <c r="P846" s="75">
        <v>27</v>
      </c>
      <c r="Q846" s="75">
        <v>4</v>
      </c>
      <c r="R846" s="75">
        <f t="shared" ref="R846" si="176">IF(Q846="","",R845-Q846)</f>
        <v>8</v>
      </c>
      <c r="S846" s="79"/>
      <c r="T846" s="75" t="s">
        <v>51</v>
      </c>
      <c r="U846" s="123">
        <f>IF($J$1="February","",Y845)</f>
        <v>535</v>
      </c>
      <c r="V846" s="77"/>
      <c r="W846" s="123">
        <f t="shared" ref="W846:W855" si="177">IF(U846="","",U846+V846)</f>
        <v>535</v>
      </c>
      <c r="X846" s="77">
        <v>535</v>
      </c>
      <c r="Y846" s="123">
        <f t="shared" ref="Y846:Y855" si="178">IF(W846="","",W846-X846)</f>
        <v>0</v>
      </c>
      <c r="Z846" s="80"/>
      <c r="AA846" s="31"/>
    </row>
    <row r="847" spans="1:27" s="29" customFormat="1" ht="21.4" hidden="1" customHeight="1" x14ac:dyDescent="0.2">
      <c r="A847" s="30"/>
      <c r="B847" s="31"/>
      <c r="C847" s="31"/>
      <c r="D847" s="31"/>
      <c r="E847" s="31"/>
      <c r="F847" s="31"/>
      <c r="G847" s="31"/>
      <c r="H847" s="48"/>
      <c r="L847" s="35"/>
      <c r="M847" s="31"/>
      <c r="N847" s="74"/>
      <c r="O847" s="75" t="s">
        <v>52</v>
      </c>
      <c r="P847" s="75">
        <v>16</v>
      </c>
      <c r="Q847" s="75">
        <v>14</v>
      </c>
      <c r="R847" s="75">
        <v>0</v>
      </c>
      <c r="S847" s="79"/>
      <c r="T847" s="75" t="s">
        <v>52</v>
      </c>
      <c r="U847" s="123" t="str">
        <f>IF($J$1="March","",Y846)</f>
        <v/>
      </c>
      <c r="V847" s="77"/>
      <c r="W847" s="123" t="str">
        <f t="shared" si="177"/>
        <v/>
      </c>
      <c r="X847" s="77"/>
      <c r="Y847" s="123" t="str">
        <f t="shared" si="178"/>
        <v/>
      </c>
      <c r="Z847" s="80"/>
      <c r="AA847" s="31"/>
    </row>
    <row r="848" spans="1:27" s="29" customFormat="1" ht="21.4" hidden="1" customHeight="1" x14ac:dyDescent="0.2">
      <c r="A848" s="30"/>
      <c r="B848" s="433" t="s">
        <v>47</v>
      </c>
      <c r="C848" s="434"/>
      <c r="D848" s="31"/>
      <c r="E848" s="31"/>
      <c r="F848" s="49" t="s">
        <v>69</v>
      </c>
      <c r="G848" s="44">
        <f>IF($J$1="January",U844,IF($J$1="February",U845,IF($J$1="March",U846,IF($J$1="April",U847,IF($J$1="May",U848,IF($J$1="June",U849,IF($J$1="July",U850,IF($J$1="August",U851,IF($J$1="August",U851,IF($J$1="September",U852,IF($J$1="October",U853,IF($J$1="November",U854,IF($J$1="December",U855)))))))))))))</f>
        <v>535</v>
      </c>
      <c r="H848" s="48"/>
      <c r="I848" s="50">
        <f>IF(C852&gt;0,$K$2,C850)</f>
        <v>31</v>
      </c>
      <c r="J848" s="51" t="s">
        <v>66</v>
      </c>
      <c r="K848" s="52">
        <f>K844/$K$2*I848</f>
        <v>16000</v>
      </c>
      <c r="L848" s="53"/>
      <c r="M848" s="31"/>
      <c r="N848" s="74"/>
      <c r="O848" s="75" t="s">
        <v>53</v>
      </c>
      <c r="P848" s="75">
        <v>27</v>
      </c>
      <c r="Q848" s="75">
        <v>4</v>
      </c>
      <c r="R848" s="75">
        <v>0</v>
      </c>
      <c r="S848" s="79"/>
      <c r="T848" s="75" t="s">
        <v>53</v>
      </c>
      <c r="U848" s="123" t="str">
        <f>IF($J$1="April","",Y847)</f>
        <v/>
      </c>
      <c r="V848" s="77"/>
      <c r="W848" s="123" t="str">
        <f t="shared" si="177"/>
        <v/>
      </c>
      <c r="X848" s="77"/>
      <c r="Y848" s="123" t="str">
        <f t="shared" si="178"/>
        <v/>
      </c>
      <c r="Z848" s="80"/>
      <c r="AA848" s="31"/>
    </row>
    <row r="849" spans="1:27" s="29" customFormat="1" ht="21.4" hidden="1" customHeight="1" x14ac:dyDescent="0.2">
      <c r="A849" s="30"/>
      <c r="B849" s="40"/>
      <c r="C849" s="40"/>
      <c r="D849" s="31"/>
      <c r="E849" s="31"/>
      <c r="F849" s="49" t="s">
        <v>23</v>
      </c>
      <c r="G849" s="44">
        <f>IF($J$1="January",V844,IF($J$1="February",V845,IF($J$1="March",V846,IF($J$1="April",V847,IF($J$1="May",V848,IF($J$1="June",V849,IF($J$1="July",V850,IF($J$1="August",V851,IF($J$1="August",V851,IF($J$1="September",V852,IF($J$1="October",V853,IF($J$1="November",V854,IF($J$1="December",V855)))))))))))))</f>
        <v>0</v>
      </c>
      <c r="H849" s="48"/>
      <c r="I849" s="93"/>
      <c r="J849" s="51" t="s">
        <v>67</v>
      </c>
      <c r="K849" s="54">
        <f>K844/$K$2/8*I849</f>
        <v>0</v>
      </c>
      <c r="L849" s="55"/>
      <c r="M849" s="31"/>
      <c r="N849" s="74"/>
      <c r="O849" s="75" t="s">
        <v>54</v>
      </c>
      <c r="P849" s="75">
        <v>24</v>
      </c>
      <c r="Q849" s="75">
        <v>6</v>
      </c>
      <c r="R849" s="75">
        <v>0</v>
      </c>
      <c r="S849" s="79"/>
      <c r="T849" s="75" t="s">
        <v>54</v>
      </c>
      <c r="U849" s="123" t="str">
        <f>IF($J$1="May","",Y848)</f>
        <v/>
      </c>
      <c r="V849" s="77">
        <v>2000</v>
      </c>
      <c r="W849" s="123" t="str">
        <f t="shared" si="177"/>
        <v/>
      </c>
      <c r="X849" s="77">
        <v>2000</v>
      </c>
      <c r="Y849" s="123" t="str">
        <f t="shared" si="178"/>
        <v/>
      </c>
      <c r="Z849" s="80"/>
      <c r="AA849" s="31"/>
    </row>
    <row r="850" spans="1:27" s="29" customFormat="1" ht="21.4" hidden="1" customHeight="1" x14ac:dyDescent="0.2">
      <c r="A850" s="30"/>
      <c r="B850" s="49" t="s">
        <v>7</v>
      </c>
      <c r="C850" s="40">
        <f>IF($J$1="January",P844,IF($J$1="February",P845,IF($J$1="March",P846,IF($J$1="April",P847,IF($J$1="May",P848,IF($J$1="June",P849,IF($J$1="July",P850,IF($J$1="August",P851,IF($J$1="August",P851,IF($J$1="September",P852,IF($J$1="October",P853,IF($J$1="November",P854,IF($J$1="December",P855)))))))))))))</f>
        <v>27</v>
      </c>
      <c r="D850" s="31"/>
      <c r="E850" s="31"/>
      <c r="F850" s="49" t="s">
        <v>70</v>
      </c>
      <c r="G850" s="44">
        <f>IF($J$1="January",W844,IF($J$1="February",W845,IF($J$1="March",W846,IF($J$1="April",W847,IF($J$1="May",W848,IF($J$1="June",W849,IF($J$1="July",W850,IF($J$1="August",W851,IF($J$1="August",W851,IF($J$1="September",W852,IF($J$1="October",W853,IF($J$1="November",W854,IF($J$1="December",W855)))))))))))))</f>
        <v>535</v>
      </c>
      <c r="H850" s="48"/>
      <c r="I850" s="444" t="s">
        <v>74</v>
      </c>
      <c r="J850" s="445"/>
      <c r="K850" s="54">
        <f>K848+K849</f>
        <v>16000</v>
      </c>
      <c r="L850" s="55"/>
      <c r="M850" s="31"/>
      <c r="N850" s="74"/>
      <c r="O850" s="75" t="s">
        <v>55</v>
      </c>
      <c r="P850" s="75">
        <v>5</v>
      </c>
      <c r="Q850" s="75">
        <v>26</v>
      </c>
      <c r="R850" s="75">
        <v>0</v>
      </c>
      <c r="S850" s="79"/>
      <c r="T850" s="75" t="s">
        <v>55</v>
      </c>
      <c r="U850" s="123" t="str">
        <f>IF($J$1="June","",Y849)</f>
        <v/>
      </c>
      <c r="V850" s="77"/>
      <c r="W850" s="123" t="str">
        <f t="shared" si="177"/>
        <v/>
      </c>
      <c r="X850" s="77"/>
      <c r="Y850" s="123" t="str">
        <f t="shared" si="178"/>
        <v/>
      </c>
      <c r="Z850" s="80"/>
      <c r="AA850" s="31"/>
    </row>
    <row r="851" spans="1:27" s="29" customFormat="1" ht="21.4" hidden="1" customHeight="1" x14ac:dyDescent="0.2">
      <c r="A851" s="30"/>
      <c r="B851" s="49" t="s">
        <v>6</v>
      </c>
      <c r="C851" s="40">
        <f>IF($J$1="January",Q844,IF($J$1="February",Q845,IF($J$1="March",Q846,IF($J$1="April",Q847,IF($J$1="May",Q848,IF($J$1="June",Q849,IF($J$1="July",Q850,IF($J$1="August",Q851,IF($J$1="August",Q851,IF($J$1="September",Q852,IF($J$1="October",Q853,IF($J$1="November",Q854,IF($J$1="December",Q855)))))))))))))</f>
        <v>4</v>
      </c>
      <c r="D851" s="31"/>
      <c r="E851" s="31"/>
      <c r="F851" s="49" t="s">
        <v>24</v>
      </c>
      <c r="G851" s="44">
        <f>IF($J$1="January",X844,IF($J$1="February",X845,IF($J$1="March",X846,IF($J$1="April",X847,IF($J$1="May",X848,IF($J$1="June",X849,IF($J$1="July",X850,IF($J$1="August",X851,IF($J$1="August",X851,IF($J$1="September",X852,IF($J$1="October",X853,IF($J$1="November",X854,IF($J$1="December",X855)))))))))))))</f>
        <v>535</v>
      </c>
      <c r="H851" s="48"/>
      <c r="I851" s="444" t="s">
        <v>75</v>
      </c>
      <c r="J851" s="445"/>
      <c r="K851" s="44">
        <f>G851</f>
        <v>535</v>
      </c>
      <c r="L851" s="56"/>
      <c r="M851" s="31"/>
      <c r="N851" s="74"/>
      <c r="O851" s="75" t="s">
        <v>56</v>
      </c>
      <c r="P851" s="75">
        <v>21</v>
      </c>
      <c r="Q851" s="75">
        <v>10</v>
      </c>
      <c r="R851" s="75">
        <v>0</v>
      </c>
      <c r="S851" s="79"/>
      <c r="T851" s="75" t="s">
        <v>56</v>
      </c>
      <c r="U851" s="123" t="str">
        <f>IF($J$1="July","",Y850)</f>
        <v/>
      </c>
      <c r="V851" s="77"/>
      <c r="W851" s="123" t="str">
        <f t="shared" si="177"/>
        <v/>
      </c>
      <c r="X851" s="77"/>
      <c r="Y851" s="123" t="str">
        <f t="shared" si="178"/>
        <v/>
      </c>
      <c r="Z851" s="80"/>
      <c r="AA851" s="31"/>
    </row>
    <row r="852" spans="1:27" s="29" customFormat="1" ht="21.4" hidden="1" customHeight="1" x14ac:dyDescent="0.2">
      <c r="A852" s="30"/>
      <c r="B852" s="57" t="s">
        <v>73</v>
      </c>
      <c r="C852" s="40">
        <f>IF($J$1="January",R844,IF($J$1="February",R845,IF($J$1="March",R846,IF($J$1="April",R847,IF($J$1="May",R848,IF($J$1="June",R849,IF($J$1="July",R850,IF($J$1="August",R851,IF($J$1="August",R851,IF($J$1="September",R852,IF($J$1="October",R853,IF($J$1="November",R854,IF($J$1="December",R855)))))))))))))</f>
        <v>8</v>
      </c>
      <c r="D852" s="31"/>
      <c r="E852" s="31"/>
      <c r="F852" s="49" t="s">
        <v>72</v>
      </c>
      <c r="G852" s="44">
        <f>IF($J$1="January",Y844,IF($J$1="February",Y845,IF($J$1="March",Y846,IF($J$1="April",Y847,IF($J$1="May",Y848,IF($J$1="June",Y849,IF($J$1="July",Y850,IF($J$1="August",Y851,IF($J$1="August",Y851,IF($J$1="September",Y852,IF($J$1="October",Y853,IF($J$1="November",Y854,IF($J$1="December",Y855)))))))))))))</f>
        <v>0</v>
      </c>
      <c r="H852" s="31"/>
      <c r="I852" s="435" t="s">
        <v>68</v>
      </c>
      <c r="J852" s="436"/>
      <c r="K852" s="58"/>
      <c r="L852" s="59"/>
      <c r="M852" s="31"/>
      <c r="N852" s="74"/>
      <c r="O852" s="75" t="s">
        <v>61</v>
      </c>
      <c r="P852" s="75"/>
      <c r="Q852" s="75"/>
      <c r="R852" s="75">
        <f>R851-Q852</f>
        <v>0</v>
      </c>
      <c r="S852" s="79"/>
      <c r="T852" s="75" t="s">
        <v>61</v>
      </c>
      <c r="U852" s="123" t="str">
        <f>IF($J$1="August","",Y851)</f>
        <v/>
      </c>
      <c r="V852" s="77"/>
      <c r="W852" s="123" t="str">
        <f t="shared" si="177"/>
        <v/>
      </c>
      <c r="X852" s="77"/>
      <c r="Y852" s="123" t="str">
        <f t="shared" si="178"/>
        <v/>
      </c>
      <c r="Z852" s="80"/>
      <c r="AA852" s="31"/>
    </row>
    <row r="853" spans="1:27" s="29" customFormat="1" ht="21.4" hidden="1" customHeight="1" x14ac:dyDescent="0.2">
      <c r="A853" s="30"/>
      <c r="B853" s="31"/>
      <c r="C853" s="31"/>
      <c r="D853" s="31"/>
      <c r="E853" s="31"/>
      <c r="F853" s="31"/>
      <c r="G853" s="31"/>
      <c r="H853" s="31"/>
      <c r="I853" s="31"/>
      <c r="J853" s="48"/>
      <c r="K853" s="128"/>
      <c r="L853" s="47"/>
      <c r="M853" s="31"/>
      <c r="N853" s="74"/>
      <c r="O853" s="75" t="s">
        <v>57</v>
      </c>
      <c r="P853" s="75"/>
      <c r="Q853" s="75"/>
      <c r="R853" s="75">
        <f>R852-Q853</f>
        <v>0</v>
      </c>
      <c r="S853" s="79"/>
      <c r="T853" s="75" t="s">
        <v>57</v>
      </c>
      <c r="U853" s="123" t="str">
        <f>IF($J$1="September","",Y852)</f>
        <v/>
      </c>
      <c r="V853" s="77"/>
      <c r="W853" s="123" t="str">
        <f t="shared" si="177"/>
        <v/>
      </c>
      <c r="X853" s="77"/>
      <c r="Y853" s="123" t="str">
        <f t="shared" si="178"/>
        <v/>
      </c>
      <c r="Z853" s="80"/>
      <c r="AA853" s="31"/>
    </row>
    <row r="854" spans="1:27" s="29" customFormat="1" ht="21.4" hidden="1" customHeight="1" x14ac:dyDescent="0.2">
      <c r="A854" s="30"/>
      <c r="B854" s="446" t="s">
        <v>101</v>
      </c>
      <c r="C854" s="446"/>
      <c r="D854" s="446"/>
      <c r="E854" s="446"/>
      <c r="F854" s="446"/>
      <c r="G854" s="446"/>
      <c r="H854" s="446"/>
      <c r="I854" s="446"/>
      <c r="J854" s="446"/>
      <c r="K854" s="446"/>
      <c r="L854" s="47"/>
      <c r="M854" s="31"/>
      <c r="N854" s="74"/>
      <c r="O854" s="75" t="s">
        <v>62</v>
      </c>
      <c r="P854" s="75"/>
      <c r="Q854" s="75"/>
      <c r="R854" s="75">
        <f>R853-Q854</f>
        <v>0</v>
      </c>
      <c r="S854" s="79"/>
      <c r="T854" s="75" t="s">
        <v>62</v>
      </c>
      <c r="U854" s="123" t="str">
        <f>IF($J$1="October","",Y853)</f>
        <v/>
      </c>
      <c r="V854" s="77"/>
      <c r="W854" s="123" t="str">
        <f t="shared" si="177"/>
        <v/>
      </c>
      <c r="X854" s="77"/>
      <c r="Y854" s="123" t="str">
        <f t="shared" si="178"/>
        <v/>
      </c>
      <c r="Z854" s="80"/>
      <c r="AA854" s="31"/>
    </row>
    <row r="855" spans="1:27" s="29" customFormat="1" ht="21.4" hidden="1" customHeight="1" x14ac:dyDescent="0.2">
      <c r="A855" s="30"/>
      <c r="B855" s="446"/>
      <c r="C855" s="446"/>
      <c r="D855" s="446"/>
      <c r="E855" s="446"/>
      <c r="F855" s="446"/>
      <c r="G855" s="446"/>
      <c r="H855" s="446"/>
      <c r="I855" s="446"/>
      <c r="J855" s="446"/>
      <c r="K855" s="446"/>
      <c r="L855" s="47"/>
      <c r="M855" s="31"/>
      <c r="N855" s="74"/>
      <c r="O855" s="75" t="s">
        <v>63</v>
      </c>
      <c r="P855" s="75"/>
      <c r="Q855" s="75"/>
      <c r="R855" s="75">
        <f>R854-Q855</f>
        <v>0</v>
      </c>
      <c r="S855" s="79"/>
      <c r="T855" s="75" t="s">
        <v>63</v>
      </c>
      <c r="U855" s="123" t="str">
        <f>IF($J$1="November","",Y854)</f>
        <v/>
      </c>
      <c r="V855" s="77"/>
      <c r="W855" s="123" t="str">
        <f t="shared" si="177"/>
        <v/>
      </c>
      <c r="X855" s="77"/>
      <c r="Y855" s="123" t="str">
        <f t="shared" si="178"/>
        <v/>
      </c>
      <c r="Z855" s="80"/>
      <c r="AA855" s="31"/>
    </row>
    <row r="856" spans="1:27" s="29" customFormat="1" ht="21.4" hidden="1" customHeight="1" thickBot="1" x14ac:dyDescent="0.25">
      <c r="A856" s="60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2"/>
      <c r="N856" s="81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3"/>
    </row>
    <row r="857" spans="1:27" s="29" customFormat="1" ht="21" customHeight="1" x14ac:dyDescent="0.2">
      <c r="A857" s="450" t="s">
        <v>45</v>
      </c>
      <c r="B857" s="451"/>
      <c r="C857" s="451"/>
      <c r="D857" s="451"/>
      <c r="E857" s="451"/>
      <c r="F857" s="451"/>
      <c r="G857" s="451"/>
      <c r="H857" s="451"/>
      <c r="I857" s="451"/>
      <c r="J857" s="451"/>
      <c r="K857" s="451"/>
      <c r="L857" s="452"/>
      <c r="M857" s="28"/>
      <c r="N857" s="67"/>
      <c r="O857" s="440" t="s">
        <v>47</v>
      </c>
      <c r="P857" s="441"/>
      <c r="Q857" s="441"/>
      <c r="R857" s="442"/>
      <c r="S857" s="68"/>
      <c r="T857" s="440" t="s">
        <v>48</v>
      </c>
      <c r="U857" s="441"/>
      <c r="V857" s="441"/>
      <c r="W857" s="441"/>
      <c r="X857" s="441"/>
      <c r="Y857" s="442"/>
      <c r="Z857" s="69"/>
      <c r="AA857" s="28"/>
    </row>
    <row r="858" spans="1:27" s="29" customFormat="1" ht="21" customHeight="1" x14ac:dyDescent="0.2">
      <c r="A858" s="30"/>
      <c r="B858" s="31"/>
      <c r="C858" s="443" t="s">
        <v>99</v>
      </c>
      <c r="D858" s="443"/>
      <c r="E858" s="443"/>
      <c r="F858" s="443"/>
      <c r="G858" s="32" t="str">
        <f>$J$1</f>
        <v>March</v>
      </c>
      <c r="H858" s="431">
        <f>$K$1</f>
        <v>2021</v>
      </c>
      <c r="I858" s="431"/>
      <c r="J858" s="31"/>
      <c r="K858" s="33"/>
      <c r="L858" s="34"/>
      <c r="M858" s="33"/>
      <c r="N858" s="70"/>
      <c r="O858" s="71" t="s">
        <v>58</v>
      </c>
      <c r="P858" s="71" t="s">
        <v>7</v>
      </c>
      <c r="Q858" s="71" t="s">
        <v>6</v>
      </c>
      <c r="R858" s="71" t="s">
        <v>59</v>
      </c>
      <c r="S858" s="72"/>
      <c r="T858" s="71" t="s">
        <v>58</v>
      </c>
      <c r="U858" s="71" t="s">
        <v>60</v>
      </c>
      <c r="V858" s="71" t="s">
        <v>23</v>
      </c>
      <c r="W858" s="71" t="s">
        <v>22</v>
      </c>
      <c r="X858" s="71" t="s">
        <v>24</v>
      </c>
      <c r="Y858" s="71" t="s">
        <v>64</v>
      </c>
      <c r="Z858" s="73"/>
      <c r="AA858" s="33"/>
    </row>
    <row r="859" spans="1:27" s="29" customFormat="1" ht="21" customHeight="1" x14ac:dyDescent="0.2">
      <c r="A859" s="30"/>
      <c r="B859" s="31"/>
      <c r="C859" s="31"/>
      <c r="D859" s="36"/>
      <c r="E859" s="36"/>
      <c r="F859" s="36"/>
      <c r="G859" s="36"/>
      <c r="H859" s="36"/>
      <c r="I859" s="31"/>
      <c r="J859" s="37" t="s">
        <v>1</v>
      </c>
      <c r="K859" s="38">
        <v>27000</v>
      </c>
      <c r="L859" s="39"/>
      <c r="M859" s="31"/>
      <c r="N859" s="74"/>
      <c r="O859" s="75" t="s">
        <v>50</v>
      </c>
      <c r="P859" s="75">
        <v>27</v>
      </c>
      <c r="Q859" s="75">
        <v>4</v>
      </c>
      <c r="R859" s="75">
        <f>15-Q859</f>
        <v>11</v>
      </c>
      <c r="S859" s="76"/>
      <c r="T859" s="75" t="s">
        <v>50</v>
      </c>
      <c r="U859" s="77">
        <v>20000</v>
      </c>
      <c r="V859" s="77"/>
      <c r="W859" s="77">
        <f>V859+U859</f>
        <v>20000</v>
      </c>
      <c r="X859" s="77"/>
      <c r="Y859" s="77">
        <f>W859-X859</f>
        <v>20000</v>
      </c>
      <c r="Z859" s="73"/>
      <c r="AA859" s="31"/>
    </row>
    <row r="860" spans="1:27" s="29" customFormat="1" ht="21" customHeight="1" x14ac:dyDescent="0.2">
      <c r="A860" s="30"/>
      <c r="B860" s="31" t="s">
        <v>0</v>
      </c>
      <c r="C860" s="41" t="s">
        <v>90</v>
      </c>
      <c r="D860" s="31"/>
      <c r="E860" s="31"/>
      <c r="F860" s="31"/>
      <c r="G860" s="31"/>
      <c r="H860" s="42"/>
      <c r="I860" s="36"/>
      <c r="J860" s="31"/>
      <c r="K860" s="31"/>
      <c r="L860" s="43"/>
      <c r="M860" s="28"/>
      <c r="N860" s="78"/>
      <c r="O860" s="75" t="s">
        <v>76</v>
      </c>
      <c r="P860" s="75">
        <v>27</v>
      </c>
      <c r="Q860" s="75">
        <v>1</v>
      </c>
      <c r="R860" s="75">
        <f t="shared" ref="R860:R867" si="179">IF(Q860="","",R859-Q860)</f>
        <v>10</v>
      </c>
      <c r="S860" s="79"/>
      <c r="T860" s="75" t="s">
        <v>76</v>
      </c>
      <c r="U860" s="123">
        <f>Y859</f>
        <v>20000</v>
      </c>
      <c r="V860" s="77"/>
      <c r="W860" s="123">
        <f>IF(U860="","",U860+V860)</f>
        <v>20000</v>
      </c>
      <c r="X860" s="77">
        <v>5000</v>
      </c>
      <c r="Y860" s="123">
        <f>IF(W860="","",W860-X860)</f>
        <v>15000</v>
      </c>
      <c r="Z860" s="80"/>
      <c r="AA860" s="28"/>
    </row>
    <row r="861" spans="1:27" s="29" customFormat="1" ht="21" customHeight="1" x14ac:dyDescent="0.2">
      <c r="A861" s="30"/>
      <c r="B861" s="45" t="s">
        <v>46</v>
      </c>
      <c r="C861" s="46"/>
      <c r="D861" s="31"/>
      <c r="E861" s="31"/>
      <c r="F861" s="432" t="s">
        <v>48</v>
      </c>
      <c r="G861" s="432"/>
      <c r="H861" s="31"/>
      <c r="I861" s="432" t="s">
        <v>49</v>
      </c>
      <c r="J861" s="432"/>
      <c r="K861" s="432"/>
      <c r="L861" s="47"/>
      <c r="M861" s="31"/>
      <c r="N861" s="74"/>
      <c r="O861" s="75" t="s">
        <v>51</v>
      </c>
      <c r="P861" s="75">
        <v>31</v>
      </c>
      <c r="Q861" s="75">
        <v>0</v>
      </c>
      <c r="R861" s="75">
        <f t="shared" si="179"/>
        <v>10</v>
      </c>
      <c r="S861" s="79"/>
      <c r="T861" s="75" t="s">
        <v>51</v>
      </c>
      <c r="U861" s="123">
        <f>IF($J$1="February","",Y860)</f>
        <v>15000</v>
      </c>
      <c r="V861" s="77"/>
      <c r="W861" s="123">
        <f t="shared" ref="W861:W870" si="180">IF(U861="","",U861+V861)</f>
        <v>15000</v>
      </c>
      <c r="X861" s="77"/>
      <c r="Y861" s="123">
        <f t="shared" ref="Y861:Y870" si="181">IF(W861="","",W861-X861)</f>
        <v>15000</v>
      </c>
      <c r="Z861" s="80"/>
      <c r="AA861" s="31"/>
    </row>
    <row r="862" spans="1:27" s="29" customFormat="1" ht="21" customHeight="1" x14ac:dyDescent="0.2">
      <c r="A862" s="30"/>
      <c r="B862" s="31"/>
      <c r="C862" s="31"/>
      <c r="D862" s="31"/>
      <c r="E862" s="31"/>
      <c r="F862" s="31"/>
      <c r="G862" s="31"/>
      <c r="H862" s="48"/>
      <c r="L862" s="35"/>
      <c r="M862" s="31"/>
      <c r="N862" s="74"/>
      <c r="O862" s="75" t="s">
        <v>52</v>
      </c>
      <c r="P862" s="75"/>
      <c r="Q862" s="75"/>
      <c r="R862" s="75" t="str">
        <f t="shared" si="179"/>
        <v/>
      </c>
      <c r="S862" s="79"/>
      <c r="T862" s="75" t="s">
        <v>52</v>
      </c>
      <c r="U862" s="123" t="str">
        <f>IF($J$1="March","",Y861)</f>
        <v/>
      </c>
      <c r="V862" s="77"/>
      <c r="W862" s="123" t="str">
        <f t="shared" si="180"/>
        <v/>
      </c>
      <c r="X862" s="77"/>
      <c r="Y862" s="123" t="str">
        <f t="shared" si="181"/>
        <v/>
      </c>
      <c r="Z862" s="80"/>
      <c r="AA862" s="31"/>
    </row>
    <row r="863" spans="1:27" s="29" customFormat="1" ht="21" customHeight="1" x14ac:dyDescent="0.2">
      <c r="A863" s="30"/>
      <c r="B863" s="433" t="s">
        <v>47</v>
      </c>
      <c r="C863" s="434"/>
      <c r="D863" s="31"/>
      <c r="E863" s="31"/>
      <c r="F863" s="49" t="s">
        <v>69</v>
      </c>
      <c r="G863" s="106">
        <f>IF($J$1="January",U859,IF($J$1="February",U860,IF($J$1="March",U861,IF($J$1="April",U862,IF($J$1="May",U863,IF($J$1="June",U864,IF($J$1="July",U865,IF($J$1="August",U866,IF($J$1="August",U866,IF($J$1="September",U867,IF($J$1="October",U868,IF($J$1="November",U869,IF($J$1="December",U870)))))))))))))</f>
        <v>15000</v>
      </c>
      <c r="H863" s="48"/>
      <c r="I863" s="222">
        <f>IF(C867&gt;0,$K$2,C865)</f>
        <v>31</v>
      </c>
      <c r="J863" s="51" t="s">
        <v>66</v>
      </c>
      <c r="K863" s="52">
        <f>K859/$K$2*I863</f>
        <v>27000</v>
      </c>
      <c r="L863" s="53"/>
      <c r="M863" s="31"/>
      <c r="N863" s="74"/>
      <c r="O863" s="75" t="s">
        <v>53</v>
      </c>
      <c r="P863" s="75"/>
      <c r="Q863" s="75"/>
      <c r="R863" s="75" t="str">
        <f t="shared" si="179"/>
        <v/>
      </c>
      <c r="S863" s="79"/>
      <c r="T863" s="75" t="s">
        <v>53</v>
      </c>
      <c r="U863" s="123" t="str">
        <f>IF($J$1="April","",Y862)</f>
        <v/>
      </c>
      <c r="V863" s="77"/>
      <c r="W863" s="123" t="str">
        <f t="shared" si="180"/>
        <v/>
      </c>
      <c r="X863" s="77"/>
      <c r="Y863" s="123" t="str">
        <f t="shared" si="181"/>
        <v/>
      </c>
      <c r="Z863" s="80"/>
      <c r="AA863" s="31"/>
    </row>
    <row r="864" spans="1:27" s="29" customFormat="1" ht="21" customHeight="1" x14ac:dyDescent="0.2">
      <c r="A864" s="30"/>
      <c r="B864" s="40"/>
      <c r="C864" s="40"/>
      <c r="D864" s="31"/>
      <c r="E864" s="31"/>
      <c r="F864" s="49" t="s">
        <v>23</v>
      </c>
      <c r="G864" s="106">
        <f>IF($J$1="January",V859,IF($J$1="February",V860,IF($J$1="March",V861,IF($J$1="April",V862,IF($J$1="May",V863,IF($J$1="June",V864,IF($J$1="July",V865,IF($J$1="August",V866,IF($J$1="August",V866,IF($J$1="September",V867,IF($J$1="October",V868,IF($J$1="November",V869,IF($J$1="December",V870)))))))))))))</f>
        <v>0</v>
      </c>
      <c r="H864" s="48"/>
      <c r="I864" s="93"/>
      <c r="J864" s="51" t="s">
        <v>67</v>
      </c>
      <c r="K864" s="54">
        <f>K859/$K$2/8*I864</f>
        <v>0</v>
      </c>
      <c r="L864" s="55"/>
      <c r="M864" s="31"/>
      <c r="N864" s="74"/>
      <c r="O864" s="75" t="s">
        <v>54</v>
      </c>
      <c r="P864" s="75"/>
      <c r="Q864" s="75"/>
      <c r="R864" s="75" t="str">
        <f t="shared" si="179"/>
        <v/>
      </c>
      <c r="S864" s="79"/>
      <c r="T864" s="75" t="s">
        <v>54</v>
      </c>
      <c r="U864" s="123" t="str">
        <f>IF($J$1="May","",Y863)</f>
        <v/>
      </c>
      <c r="V864" s="77"/>
      <c r="W864" s="123" t="str">
        <f t="shared" si="180"/>
        <v/>
      </c>
      <c r="X864" s="77"/>
      <c r="Y864" s="123" t="str">
        <f t="shared" si="181"/>
        <v/>
      </c>
      <c r="Z864" s="80"/>
      <c r="AA864" s="31"/>
    </row>
    <row r="865" spans="1:27" s="29" customFormat="1" ht="21" customHeight="1" x14ac:dyDescent="0.2">
      <c r="A865" s="30"/>
      <c r="B865" s="49" t="s">
        <v>7</v>
      </c>
      <c r="C865" s="40">
        <f>IF($J$1="January",P859,IF($J$1="February",P860,IF($J$1="March",P861,IF($J$1="April",P862,IF($J$1="May",P863,IF($J$1="June",P864,IF($J$1="July",P865,IF($J$1="August",P866,IF($J$1="August",P866,IF($J$1="September",P867,IF($J$1="October",P868,IF($J$1="November",P869,IF($J$1="December",P870)))))))))))))</f>
        <v>31</v>
      </c>
      <c r="D865" s="31"/>
      <c r="E865" s="31"/>
      <c r="F865" s="49" t="s">
        <v>70</v>
      </c>
      <c r="G865" s="106">
        <f>IF($J$1="January",W859,IF($J$1="February",W860,IF($J$1="March",W861,IF($J$1="April",W862,IF($J$1="May",W863,IF($J$1="June",W864,IF($J$1="July",W865,IF($J$1="August",W866,IF($J$1="August",W866,IF($J$1="September",W867,IF($J$1="October",W868,IF($J$1="November",W869,IF($J$1="December",W870)))))))))))))</f>
        <v>15000</v>
      </c>
      <c r="H865" s="48"/>
      <c r="I865" s="444" t="s">
        <v>74</v>
      </c>
      <c r="J865" s="445"/>
      <c r="K865" s="54">
        <f>K863+K864</f>
        <v>27000</v>
      </c>
      <c r="L865" s="55"/>
      <c r="M865" s="31"/>
      <c r="N865" s="74"/>
      <c r="O865" s="75" t="s">
        <v>55</v>
      </c>
      <c r="P865" s="75"/>
      <c r="Q865" s="75"/>
      <c r="R865" s="75" t="str">
        <f t="shared" si="179"/>
        <v/>
      </c>
      <c r="S865" s="79"/>
      <c r="T865" s="75" t="s">
        <v>55</v>
      </c>
      <c r="U865" s="123" t="str">
        <f>IF($J$1="June","",Y864)</f>
        <v/>
      </c>
      <c r="V865" s="77"/>
      <c r="W865" s="123" t="str">
        <f t="shared" si="180"/>
        <v/>
      </c>
      <c r="X865" s="77"/>
      <c r="Y865" s="123" t="str">
        <f t="shared" si="181"/>
        <v/>
      </c>
      <c r="Z865" s="80"/>
      <c r="AA865" s="31"/>
    </row>
    <row r="866" spans="1:27" s="29" customFormat="1" ht="21" customHeight="1" x14ac:dyDescent="0.2">
      <c r="A866" s="30"/>
      <c r="B866" s="49" t="s">
        <v>6</v>
      </c>
      <c r="C866" s="40">
        <f>IF($J$1="January",Q859,IF($J$1="February",Q860,IF($J$1="March",Q861,IF($J$1="April",Q862,IF($J$1="May",Q863,IF($J$1="June",Q864,IF($J$1="July",Q865,IF($J$1="August",Q866,IF($J$1="August",Q866,IF($J$1="September",Q867,IF($J$1="October",Q868,IF($J$1="November",Q869,IF($J$1="December",Q870)))))))))))))</f>
        <v>0</v>
      </c>
      <c r="D866" s="31"/>
      <c r="E866" s="31"/>
      <c r="F866" s="49" t="s">
        <v>24</v>
      </c>
      <c r="G866" s="106">
        <f>IF($J$1="January",X859,IF($J$1="February",X860,IF($J$1="March",X861,IF($J$1="April",X862,IF($J$1="May",X863,IF($J$1="June",X864,IF($J$1="July",X865,IF($J$1="August",X866,IF($J$1="August",X866,IF($J$1="September",X867,IF($J$1="October",X868,IF($J$1="November",X869,IF($J$1="December",X870)))))))))))))</f>
        <v>0</v>
      </c>
      <c r="H866" s="48"/>
      <c r="I866" s="444" t="s">
        <v>75</v>
      </c>
      <c r="J866" s="445"/>
      <c r="K866" s="44">
        <f>G866</f>
        <v>0</v>
      </c>
      <c r="L866" s="56"/>
      <c r="M866" s="31"/>
      <c r="N866" s="74"/>
      <c r="O866" s="75" t="s">
        <v>56</v>
      </c>
      <c r="P866" s="75"/>
      <c r="Q866" s="75"/>
      <c r="R866" s="75" t="str">
        <f t="shared" si="179"/>
        <v/>
      </c>
      <c r="S866" s="79"/>
      <c r="T866" s="75" t="s">
        <v>56</v>
      </c>
      <c r="U866" s="123" t="str">
        <f>IF($J$1="July","",Y865)</f>
        <v/>
      </c>
      <c r="V866" s="77"/>
      <c r="W866" s="123" t="str">
        <f t="shared" si="180"/>
        <v/>
      </c>
      <c r="X866" s="77"/>
      <c r="Y866" s="123" t="str">
        <f t="shared" si="181"/>
        <v/>
      </c>
      <c r="Z866" s="80"/>
      <c r="AA866" s="31"/>
    </row>
    <row r="867" spans="1:27" s="29" customFormat="1" ht="21" customHeight="1" x14ac:dyDescent="0.2">
      <c r="A867" s="30"/>
      <c r="B867" s="57" t="s">
        <v>73</v>
      </c>
      <c r="C867" s="40">
        <f>IF($J$1="January",R859,IF($J$1="February",R860,IF($J$1="March",R861,IF($J$1="April",R862,IF($J$1="May",R863,IF($J$1="June",R864,IF($J$1="July",R865,IF($J$1="August",R866,IF($J$1="August",R866,IF($J$1="September",R867,IF($J$1="October",R868,IF($J$1="November",R869,IF($J$1="December",R870)))))))))))))</f>
        <v>10</v>
      </c>
      <c r="D867" s="31"/>
      <c r="E867" s="31"/>
      <c r="F867" s="49" t="s">
        <v>72</v>
      </c>
      <c r="G867" s="106">
        <f>IF($J$1="January",Y859,IF($J$1="February",Y860,IF($J$1="March",Y861,IF($J$1="April",Y862,IF($J$1="May",Y863,IF($J$1="June",Y864,IF($J$1="July",Y865,IF($J$1="August",Y866,IF($J$1="August",Y866,IF($J$1="September",Y867,IF($J$1="October",Y868,IF($J$1="November",Y869,IF($J$1="December",Y870)))))))))))))</f>
        <v>15000</v>
      </c>
      <c r="H867" s="31"/>
      <c r="I867" s="435" t="s">
        <v>68</v>
      </c>
      <c r="J867" s="436"/>
      <c r="K867" s="58">
        <f>K865-K866</f>
        <v>27000</v>
      </c>
      <c r="L867" s="59"/>
      <c r="M867" s="31"/>
      <c r="N867" s="74"/>
      <c r="O867" s="75" t="s">
        <v>61</v>
      </c>
      <c r="P867" s="75"/>
      <c r="Q867" s="75"/>
      <c r="R867" s="75" t="str">
        <f t="shared" si="179"/>
        <v/>
      </c>
      <c r="S867" s="79"/>
      <c r="T867" s="75" t="s">
        <v>61</v>
      </c>
      <c r="U867" s="123" t="str">
        <f>IF($J$1="August","",Y866)</f>
        <v/>
      </c>
      <c r="V867" s="77"/>
      <c r="W867" s="123" t="str">
        <f t="shared" si="180"/>
        <v/>
      </c>
      <c r="X867" s="77"/>
      <c r="Y867" s="123" t="str">
        <f t="shared" si="181"/>
        <v/>
      </c>
      <c r="Z867" s="80"/>
      <c r="AA867" s="31"/>
    </row>
    <row r="868" spans="1:27" s="29" customFormat="1" ht="21" customHeight="1" x14ac:dyDescent="0.2">
      <c r="A868" s="30"/>
      <c r="B868" s="31"/>
      <c r="C868" s="31"/>
      <c r="D868" s="31"/>
      <c r="E868" s="31"/>
      <c r="F868" s="31"/>
      <c r="G868" s="31"/>
      <c r="H868" s="31"/>
      <c r="I868" s="493"/>
      <c r="J868" s="493"/>
      <c r="K868" s="31"/>
      <c r="L868" s="47"/>
      <c r="M868" s="31"/>
      <c r="N868" s="74"/>
      <c r="O868" s="75" t="s">
        <v>57</v>
      </c>
      <c r="P868" s="75"/>
      <c r="Q868" s="75"/>
      <c r="R868" s="75"/>
      <c r="S868" s="79"/>
      <c r="T868" s="75" t="s">
        <v>57</v>
      </c>
      <c r="U868" s="123" t="str">
        <f>IF($J$1="September","",Y867)</f>
        <v/>
      </c>
      <c r="V868" s="77"/>
      <c r="W868" s="123" t="str">
        <f t="shared" si="180"/>
        <v/>
      </c>
      <c r="X868" s="77"/>
      <c r="Y868" s="123" t="str">
        <f t="shared" si="181"/>
        <v/>
      </c>
      <c r="Z868" s="80"/>
      <c r="AA868" s="31"/>
    </row>
    <row r="869" spans="1:27" s="29" customFormat="1" ht="21" customHeight="1" x14ac:dyDescent="0.2">
      <c r="A869" s="30"/>
      <c r="B869" s="446" t="s">
        <v>101</v>
      </c>
      <c r="C869" s="446"/>
      <c r="D869" s="446"/>
      <c r="E869" s="446"/>
      <c r="F869" s="446"/>
      <c r="G869" s="446"/>
      <c r="H869" s="446"/>
      <c r="I869" s="446"/>
      <c r="J869" s="446"/>
      <c r="K869" s="446"/>
      <c r="L869" s="47"/>
      <c r="M869" s="31"/>
      <c r="N869" s="74"/>
      <c r="O869" s="75" t="s">
        <v>62</v>
      </c>
      <c r="P869" s="75"/>
      <c r="Q869" s="75"/>
      <c r="R869" s="75"/>
      <c r="S869" s="79"/>
      <c r="T869" s="75" t="s">
        <v>62</v>
      </c>
      <c r="U869" s="123" t="str">
        <f>IF($J$1="October","",Y868)</f>
        <v/>
      </c>
      <c r="V869" s="77"/>
      <c r="W869" s="123" t="str">
        <f t="shared" si="180"/>
        <v/>
      </c>
      <c r="X869" s="77"/>
      <c r="Y869" s="123" t="str">
        <f t="shared" si="181"/>
        <v/>
      </c>
      <c r="Z869" s="80"/>
      <c r="AA869" s="31"/>
    </row>
    <row r="870" spans="1:27" s="29" customFormat="1" ht="21" customHeight="1" x14ac:dyDescent="0.2">
      <c r="A870" s="30"/>
      <c r="B870" s="446"/>
      <c r="C870" s="446"/>
      <c r="D870" s="446"/>
      <c r="E870" s="446"/>
      <c r="F870" s="446"/>
      <c r="G870" s="446"/>
      <c r="H870" s="446"/>
      <c r="I870" s="446"/>
      <c r="J870" s="446"/>
      <c r="K870" s="446"/>
      <c r="L870" s="47"/>
      <c r="M870" s="31"/>
      <c r="N870" s="74"/>
      <c r="O870" s="75" t="s">
        <v>63</v>
      </c>
      <c r="P870" s="75"/>
      <c r="Q870" s="75"/>
      <c r="R870" s="75" t="str">
        <f t="shared" ref="R870" si="182">IF(Q870="","",R869-Q870)</f>
        <v/>
      </c>
      <c r="S870" s="79"/>
      <c r="T870" s="75" t="s">
        <v>63</v>
      </c>
      <c r="U870" s="123" t="str">
        <f>IF($J$1="November","",Y869)</f>
        <v/>
      </c>
      <c r="V870" s="77"/>
      <c r="W870" s="123" t="str">
        <f t="shared" si="180"/>
        <v/>
      </c>
      <c r="X870" s="77"/>
      <c r="Y870" s="123" t="str">
        <f t="shared" si="181"/>
        <v/>
      </c>
      <c r="Z870" s="80"/>
      <c r="AA870" s="31"/>
    </row>
    <row r="871" spans="1:27" s="29" customFormat="1" ht="21" customHeight="1" thickBot="1" x14ac:dyDescent="0.25">
      <c r="A871" s="60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2"/>
      <c r="N871" s="81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3"/>
    </row>
    <row r="872" spans="1:27" s="29" customFormat="1" ht="21" customHeight="1" thickBot="1" x14ac:dyDescent="0.25"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7" s="29" customFormat="1" ht="21.4" hidden="1" customHeight="1" x14ac:dyDescent="0.2">
      <c r="A873" s="481" t="s">
        <v>45</v>
      </c>
      <c r="B873" s="482"/>
      <c r="C873" s="482"/>
      <c r="D873" s="482"/>
      <c r="E873" s="482"/>
      <c r="F873" s="482"/>
      <c r="G873" s="482"/>
      <c r="H873" s="482"/>
      <c r="I873" s="482"/>
      <c r="J873" s="482"/>
      <c r="K873" s="482"/>
      <c r="L873" s="483"/>
      <c r="M873" s="28"/>
      <c r="N873" s="67"/>
      <c r="O873" s="440" t="s">
        <v>47</v>
      </c>
      <c r="P873" s="441"/>
      <c r="Q873" s="441"/>
      <c r="R873" s="442"/>
      <c r="S873" s="68"/>
      <c r="T873" s="440" t="s">
        <v>48</v>
      </c>
      <c r="U873" s="441"/>
      <c r="V873" s="441"/>
      <c r="W873" s="441"/>
      <c r="X873" s="441"/>
      <c r="Y873" s="442"/>
      <c r="Z873" s="69"/>
      <c r="AA873" s="28"/>
    </row>
    <row r="874" spans="1:27" s="29" customFormat="1" ht="21.4" hidden="1" customHeight="1" x14ac:dyDescent="0.2">
      <c r="A874" s="30"/>
      <c r="B874" s="31"/>
      <c r="C874" s="443" t="s">
        <v>99</v>
      </c>
      <c r="D874" s="443"/>
      <c r="E874" s="443"/>
      <c r="F874" s="443"/>
      <c r="G874" s="32" t="str">
        <f>$J$1</f>
        <v>March</v>
      </c>
      <c r="H874" s="431">
        <f>$K$1</f>
        <v>2021</v>
      </c>
      <c r="I874" s="431"/>
      <c r="J874" s="31"/>
      <c r="K874" s="33"/>
      <c r="L874" s="34"/>
      <c r="M874" s="33"/>
      <c r="N874" s="70"/>
      <c r="O874" s="71" t="s">
        <v>58</v>
      </c>
      <c r="P874" s="71" t="s">
        <v>7</v>
      </c>
      <c r="Q874" s="71" t="s">
        <v>6</v>
      </c>
      <c r="R874" s="71" t="s">
        <v>59</v>
      </c>
      <c r="S874" s="72"/>
      <c r="T874" s="71" t="s">
        <v>58</v>
      </c>
      <c r="U874" s="71" t="s">
        <v>60</v>
      </c>
      <c r="V874" s="71" t="s">
        <v>23</v>
      </c>
      <c r="W874" s="71" t="s">
        <v>22</v>
      </c>
      <c r="X874" s="71" t="s">
        <v>24</v>
      </c>
      <c r="Y874" s="71" t="s">
        <v>64</v>
      </c>
      <c r="Z874" s="73"/>
      <c r="AA874" s="33"/>
    </row>
    <row r="875" spans="1:27" s="29" customFormat="1" ht="21.4" hidden="1" customHeight="1" x14ac:dyDescent="0.2">
      <c r="A875" s="30"/>
      <c r="B875" s="31"/>
      <c r="C875" s="31"/>
      <c r="D875" s="36"/>
      <c r="E875" s="36"/>
      <c r="F875" s="36"/>
      <c r="G875" s="36"/>
      <c r="H875" s="36"/>
      <c r="I875" s="31"/>
      <c r="J875" s="37" t="s">
        <v>1</v>
      </c>
      <c r="K875" s="38"/>
      <c r="L875" s="39"/>
      <c r="M875" s="31"/>
      <c r="N875" s="74"/>
      <c r="O875" s="75" t="s">
        <v>50</v>
      </c>
      <c r="P875" s="75"/>
      <c r="Q875" s="75"/>
      <c r="R875" s="75"/>
      <c r="S875" s="76"/>
      <c r="T875" s="75" t="s">
        <v>50</v>
      </c>
      <c r="U875" s="77"/>
      <c r="V875" s="77"/>
      <c r="W875" s="77">
        <f>V875+U875</f>
        <v>0</v>
      </c>
      <c r="X875" s="77"/>
      <c r="Y875" s="77">
        <f>W875-X875</f>
        <v>0</v>
      </c>
      <c r="Z875" s="73"/>
      <c r="AA875" s="31"/>
    </row>
    <row r="876" spans="1:27" s="29" customFormat="1" ht="21.4" hidden="1" customHeight="1" x14ac:dyDescent="0.2">
      <c r="A876" s="30"/>
      <c r="B876" s="31" t="s">
        <v>0</v>
      </c>
      <c r="C876" s="41"/>
      <c r="D876" s="31"/>
      <c r="E876" s="31"/>
      <c r="F876" s="31"/>
      <c r="G876" s="31"/>
      <c r="H876" s="42"/>
      <c r="I876" s="36"/>
      <c r="J876" s="31"/>
      <c r="K876" s="31"/>
      <c r="L876" s="43"/>
      <c r="M876" s="28"/>
      <c r="N876" s="78"/>
      <c r="O876" s="75" t="s">
        <v>76</v>
      </c>
      <c r="P876" s="75"/>
      <c r="Q876" s="75"/>
      <c r="R876" s="75" t="str">
        <f>IF(Q876="","",R875-Q876)</f>
        <v/>
      </c>
      <c r="S876" s="79"/>
      <c r="T876" s="75" t="s">
        <v>76</v>
      </c>
      <c r="U876" s="123">
        <f>Y875</f>
        <v>0</v>
      </c>
      <c r="V876" s="77"/>
      <c r="W876" s="123">
        <f>IF(U876="","",U876+V876)</f>
        <v>0</v>
      </c>
      <c r="X876" s="77"/>
      <c r="Y876" s="123">
        <f>IF(W876="","",W876-X876)</f>
        <v>0</v>
      </c>
      <c r="Z876" s="80"/>
      <c r="AA876" s="28"/>
    </row>
    <row r="877" spans="1:27" s="29" customFormat="1" ht="21.4" hidden="1" customHeight="1" x14ac:dyDescent="0.2">
      <c r="A877" s="30"/>
      <c r="B877" s="45" t="s">
        <v>46</v>
      </c>
      <c r="C877" s="46"/>
      <c r="D877" s="31"/>
      <c r="E877" s="31"/>
      <c r="F877" s="432" t="s">
        <v>48</v>
      </c>
      <c r="G877" s="432"/>
      <c r="H877" s="31"/>
      <c r="I877" s="432" t="s">
        <v>49</v>
      </c>
      <c r="J877" s="432"/>
      <c r="K877" s="432"/>
      <c r="L877" s="47"/>
      <c r="M877" s="31"/>
      <c r="N877" s="74"/>
      <c r="O877" s="75" t="s">
        <v>51</v>
      </c>
      <c r="P877" s="75"/>
      <c r="Q877" s="75"/>
      <c r="R877" s="75" t="str">
        <f t="shared" ref="R877:R886" si="183">IF(Q877="","",R876-Q877)</f>
        <v/>
      </c>
      <c r="S877" s="79"/>
      <c r="T877" s="75" t="s">
        <v>51</v>
      </c>
      <c r="U877" s="123">
        <f>IF($J$1="April",Y876,Y876)</f>
        <v>0</v>
      </c>
      <c r="V877" s="77"/>
      <c r="W877" s="123">
        <f t="shared" ref="W877:W886" si="184">IF(U877="","",U877+V877)</f>
        <v>0</v>
      </c>
      <c r="X877" s="77"/>
      <c r="Y877" s="123">
        <f t="shared" ref="Y877:Y886" si="185">IF(W877="","",W877-X877)</f>
        <v>0</v>
      </c>
      <c r="Z877" s="80"/>
      <c r="AA877" s="31"/>
    </row>
    <row r="878" spans="1:27" s="29" customFormat="1" ht="21.4" hidden="1" customHeight="1" x14ac:dyDescent="0.2">
      <c r="A878" s="30"/>
      <c r="B878" s="31"/>
      <c r="C878" s="31"/>
      <c r="D878" s="31"/>
      <c r="E878" s="31"/>
      <c r="F878" s="31"/>
      <c r="G878" s="31"/>
      <c r="H878" s="48"/>
      <c r="L878" s="35"/>
      <c r="M878" s="31"/>
      <c r="N878" s="74"/>
      <c r="O878" s="75" t="s">
        <v>52</v>
      </c>
      <c r="P878" s="75"/>
      <c r="Q878" s="75"/>
      <c r="R878" s="75" t="str">
        <f t="shared" si="183"/>
        <v/>
      </c>
      <c r="S878" s="79"/>
      <c r="T878" s="75" t="s">
        <v>52</v>
      </c>
      <c r="U878" s="123">
        <f>IF($J$1="April",Y877,Y877)</f>
        <v>0</v>
      </c>
      <c r="V878" s="77"/>
      <c r="W878" s="123">
        <f t="shared" si="184"/>
        <v>0</v>
      </c>
      <c r="X878" s="77"/>
      <c r="Y878" s="123">
        <f t="shared" si="185"/>
        <v>0</v>
      </c>
      <c r="Z878" s="80"/>
      <c r="AA878" s="31"/>
    </row>
    <row r="879" spans="1:27" s="29" customFormat="1" ht="21.4" hidden="1" customHeight="1" x14ac:dyDescent="0.2">
      <c r="A879" s="30"/>
      <c r="B879" s="433" t="s">
        <v>47</v>
      </c>
      <c r="C879" s="434"/>
      <c r="D879" s="31"/>
      <c r="E879" s="31"/>
      <c r="F879" s="49" t="s">
        <v>69</v>
      </c>
      <c r="G879" s="130">
        <f>IF($J$1="January",U875,IF($J$1="February",U876,IF($J$1="March",U877,IF($J$1="April",U878,IF($J$1="May",U879,IF($J$1="June",U880,IF($J$1="July",U881,IF($J$1="August",U882,IF($J$1="August",U882,IF($J$1="September",U883,IF($J$1="October",U884,IF($J$1="November",U885,IF($J$1="December",U886)))))))))))))</f>
        <v>0</v>
      </c>
      <c r="H879" s="48"/>
      <c r="I879" s="50"/>
      <c r="J879" s="51" t="s">
        <v>66</v>
      </c>
      <c r="K879" s="52">
        <f>K875/$K$2*I879</f>
        <v>0</v>
      </c>
      <c r="L879" s="53"/>
      <c r="M879" s="31"/>
      <c r="N879" s="74"/>
      <c r="O879" s="75" t="s">
        <v>53</v>
      </c>
      <c r="P879" s="75"/>
      <c r="Q879" s="75"/>
      <c r="R879" s="75" t="str">
        <f t="shared" si="183"/>
        <v/>
      </c>
      <c r="S879" s="79"/>
      <c r="T879" s="75" t="s">
        <v>53</v>
      </c>
      <c r="U879" s="123">
        <f>IF($J$1="May",Y878,Y878)</f>
        <v>0</v>
      </c>
      <c r="V879" s="77"/>
      <c r="W879" s="123">
        <f t="shared" si="184"/>
        <v>0</v>
      </c>
      <c r="X879" s="77"/>
      <c r="Y879" s="123">
        <f t="shared" si="185"/>
        <v>0</v>
      </c>
      <c r="Z879" s="80"/>
      <c r="AA879" s="31"/>
    </row>
    <row r="880" spans="1:27" s="29" customFormat="1" ht="21.4" hidden="1" customHeight="1" x14ac:dyDescent="0.2">
      <c r="A880" s="30"/>
      <c r="B880" s="40"/>
      <c r="C880" s="40"/>
      <c r="D880" s="31"/>
      <c r="E880" s="31"/>
      <c r="F880" s="49" t="s">
        <v>23</v>
      </c>
      <c r="G880" s="130">
        <f>IF($J$1="January",V875,IF($J$1="February",V876,IF($J$1="March",V877,IF($J$1="April",V878,IF($J$1="May",V879,IF($J$1="June",V880,IF($J$1="July",V881,IF($J$1="August",V882,IF($J$1="August",V882,IF($J$1="September",V883,IF($J$1="October",V884,IF($J$1="November",V885,IF($J$1="December",V886)))))))))))))</f>
        <v>0</v>
      </c>
      <c r="H880" s="48"/>
      <c r="I880" s="93"/>
      <c r="J880" s="51" t="s">
        <v>67</v>
      </c>
      <c r="K880" s="54">
        <f>K875/$K$2/8*I880</f>
        <v>0</v>
      </c>
      <c r="L880" s="55"/>
      <c r="M880" s="31"/>
      <c r="N880" s="74"/>
      <c r="O880" s="75" t="s">
        <v>54</v>
      </c>
      <c r="P880" s="75"/>
      <c r="Q880" s="75"/>
      <c r="R880" s="75" t="str">
        <f t="shared" si="183"/>
        <v/>
      </c>
      <c r="S880" s="79"/>
      <c r="T880" s="75" t="s">
        <v>54</v>
      </c>
      <c r="U880" s="123">
        <f>IF($J$1="May",Y879,Y879)</f>
        <v>0</v>
      </c>
      <c r="V880" s="77"/>
      <c r="W880" s="123">
        <f t="shared" si="184"/>
        <v>0</v>
      </c>
      <c r="X880" s="77"/>
      <c r="Y880" s="123">
        <f t="shared" si="185"/>
        <v>0</v>
      </c>
      <c r="Z880" s="80"/>
      <c r="AA880" s="31"/>
    </row>
    <row r="881" spans="1:27" s="29" customFormat="1" ht="21.4" hidden="1" customHeight="1" x14ac:dyDescent="0.2">
      <c r="A881" s="30"/>
      <c r="B881" s="49" t="s">
        <v>7</v>
      </c>
      <c r="C881" s="40">
        <f>IF($J$1="January",P875,IF($J$1="February",P876,IF($J$1="March",P877,IF($J$1="April",P878,IF($J$1="May",P879,IF($J$1="June",P880,IF($J$1="July",P881,IF($J$1="August",P882,IF($J$1="August",P882,IF($J$1="September",P883,IF($J$1="October",P884,IF($J$1="November",P885,IF($J$1="December",P886)))))))))))))</f>
        <v>0</v>
      </c>
      <c r="D881" s="31"/>
      <c r="E881" s="31"/>
      <c r="F881" s="49" t="s">
        <v>70</v>
      </c>
      <c r="G881" s="130">
        <f>IF($J$1="January",W875,IF($J$1="February",W876,IF($J$1="March",W877,IF($J$1="April",W878,IF($J$1="May",W879,IF($J$1="June",W880,IF($J$1="July",W881,IF($J$1="August",W882,IF($J$1="August",W882,IF($J$1="September",W883,IF($J$1="October",W884,IF($J$1="November",W885,IF($J$1="December",W886)))))))))))))</f>
        <v>0</v>
      </c>
      <c r="H881" s="48"/>
      <c r="I881" s="444" t="s">
        <v>74</v>
      </c>
      <c r="J881" s="445"/>
      <c r="K881" s="54">
        <f>K879+K880</f>
        <v>0</v>
      </c>
      <c r="L881" s="55"/>
      <c r="M881" s="31"/>
      <c r="N881" s="74"/>
      <c r="O881" s="75" t="s">
        <v>55</v>
      </c>
      <c r="P881" s="75"/>
      <c r="Q881" s="75"/>
      <c r="R881" s="75" t="str">
        <f t="shared" si="183"/>
        <v/>
      </c>
      <c r="S881" s="79"/>
      <c r="T881" s="75" t="s">
        <v>55</v>
      </c>
      <c r="U881" s="123">
        <f>Y880</f>
        <v>0</v>
      </c>
      <c r="V881" s="77"/>
      <c r="W881" s="123">
        <f t="shared" si="184"/>
        <v>0</v>
      </c>
      <c r="X881" s="77"/>
      <c r="Y881" s="123">
        <f t="shared" si="185"/>
        <v>0</v>
      </c>
      <c r="Z881" s="80"/>
      <c r="AA881" s="31"/>
    </row>
    <row r="882" spans="1:27" s="29" customFormat="1" ht="21.4" hidden="1" customHeight="1" x14ac:dyDescent="0.2">
      <c r="A882" s="30"/>
      <c r="B882" s="49" t="s">
        <v>6</v>
      </c>
      <c r="C882" s="40">
        <f>IF($J$1="January",Q875,IF($J$1="February",Q876,IF($J$1="March",Q877,IF($J$1="April",Q878,IF($J$1="May",Q879,IF($J$1="June",Q880,IF($J$1="July",Q881,IF($J$1="August",Q882,IF($J$1="August",Q882,IF($J$1="September",Q883,IF($J$1="October",Q884,IF($J$1="November",Q885,IF($J$1="December",Q886)))))))))))))</f>
        <v>0</v>
      </c>
      <c r="D882" s="31"/>
      <c r="E882" s="31"/>
      <c r="F882" s="49" t="s">
        <v>24</v>
      </c>
      <c r="G882" s="130">
        <f>IF($J$1="January",X875,IF($J$1="February",X876,IF($J$1="March",X877,IF($J$1="April",X878,IF($J$1="May",X879,IF($J$1="June",X880,IF($J$1="July",X881,IF($J$1="August",X882,IF($J$1="August",X882,IF($J$1="September",X883,IF($J$1="October",X884,IF($J$1="November",X885,IF($J$1="December",X886)))))))))))))</f>
        <v>0</v>
      </c>
      <c r="H882" s="48"/>
      <c r="I882" s="444" t="s">
        <v>75</v>
      </c>
      <c r="J882" s="445"/>
      <c r="K882" s="44">
        <f>G882</f>
        <v>0</v>
      </c>
      <c r="L882" s="56"/>
      <c r="M882" s="31"/>
      <c r="N882" s="74"/>
      <c r="O882" s="75" t="s">
        <v>56</v>
      </c>
      <c r="P882" s="75"/>
      <c r="Q882" s="75"/>
      <c r="R882" s="75" t="str">
        <f t="shared" si="183"/>
        <v/>
      </c>
      <c r="S882" s="79"/>
      <c r="T882" s="75" t="s">
        <v>56</v>
      </c>
      <c r="U882" s="123">
        <f>Y881</f>
        <v>0</v>
      </c>
      <c r="V882" s="77"/>
      <c r="W882" s="123">
        <f t="shared" si="184"/>
        <v>0</v>
      </c>
      <c r="X882" s="77"/>
      <c r="Y882" s="123">
        <f t="shared" si="185"/>
        <v>0</v>
      </c>
      <c r="Z882" s="80"/>
      <c r="AA882" s="31"/>
    </row>
    <row r="883" spans="1:27" s="29" customFormat="1" ht="21.4" hidden="1" customHeight="1" x14ac:dyDescent="0.2">
      <c r="A883" s="30"/>
      <c r="B883" s="57" t="s">
        <v>73</v>
      </c>
      <c r="C883" s="40" t="str">
        <f>IF($J$1="January",R875,IF($J$1="February",R876,IF($J$1="March",R877,IF($J$1="April",R878,IF($J$1="May",R879,IF($J$1="June",R880,IF($J$1="July",R881,IF($J$1="August",R882,IF($J$1="August",R882,IF($J$1="September",R883,IF($J$1="October",R884,IF($J$1="November",R885,IF($J$1="December",R886)))))))))))))</f>
        <v/>
      </c>
      <c r="D883" s="31"/>
      <c r="E883" s="31"/>
      <c r="F883" s="49" t="s">
        <v>72</v>
      </c>
      <c r="G883" s="130">
        <f>IF($J$1="January",Y875,IF($J$1="February",Y876,IF($J$1="March",Y877,IF($J$1="April",Y878,IF($J$1="May",Y879,IF($J$1="June",Y880,IF($J$1="July",Y881,IF($J$1="August",Y882,IF($J$1="August",Y882,IF($J$1="September",Y883,IF($J$1="October",Y884,IF($J$1="November",Y885,IF($J$1="December",Y886)))))))))))))</f>
        <v>0</v>
      </c>
      <c r="H883" s="31"/>
      <c r="I883" s="435" t="s">
        <v>68</v>
      </c>
      <c r="J883" s="436"/>
      <c r="K883" s="58">
        <f>K881-K882</f>
        <v>0</v>
      </c>
      <c r="L883" s="59"/>
      <c r="M883" s="31"/>
      <c r="N883" s="74"/>
      <c r="O883" s="75" t="s">
        <v>61</v>
      </c>
      <c r="P883" s="75"/>
      <c r="Q883" s="75"/>
      <c r="R883" s="75" t="str">
        <f t="shared" si="183"/>
        <v/>
      </c>
      <c r="S883" s="79"/>
      <c r="T883" s="75" t="s">
        <v>61</v>
      </c>
      <c r="U883" s="123">
        <f>Y882</f>
        <v>0</v>
      </c>
      <c r="V883" s="77"/>
      <c r="W883" s="123">
        <f t="shared" si="184"/>
        <v>0</v>
      </c>
      <c r="X883" s="77"/>
      <c r="Y883" s="123">
        <f t="shared" si="185"/>
        <v>0</v>
      </c>
      <c r="Z883" s="80"/>
      <c r="AA883" s="31"/>
    </row>
    <row r="884" spans="1:27" s="29" customFormat="1" ht="21.4" hidden="1" customHeight="1" x14ac:dyDescent="0.2">
      <c r="A884" s="30"/>
      <c r="B884" s="31"/>
      <c r="C884" s="31"/>
      <c r="D884" s="31"/>
      <c r="E884" s="31"/>
      <c r="F884" s="31"/>
      <c r="G884" s="31"/>
      <c r="H884" s="31"/>
      <c r="I884" s="132"/>
      <c r="J884" s="31"/>
      <c r="K884" s="128"/>
      <c r="L884" s="47"/>
      <c r="M884" s="31"/>
      <c r="N884" s="74"/>
      <c r="O884" s="75" t="s">
        <v>57</v>
      </c>
      <c r="P884" s="75"/>
      <c r="Q884" s="75"/>
      <c r="R884" s="75" t="str">
        <f t="shared" si="183"/>
        <v/>
      </c>
      <c r="S884" s="79"/>
      <c r="T884" s="75" t="s">
        <v>57</v>
      </c>
      <c r="U884" s="123"/>
      <c r="V884" s="77"/>
      <c r="W884" s="123" t="str">
        <f t="shared" si="184"/>
        <v/>
      </c>
      <c r="X884" s="77"/>
      <c r="Y884" s="123" t="str">
        <f t="shared" si="185"/>
        <v/>
      </c>
      <c r="Z884" s="80"/>
      <c r="AA884" s="31"/>
    </row>
    <row r="885" spans="1:27" s="29" customFormat="1" ht="21.4" hidden="1" customHeight="1" x14ac:dyDescent="0.2">
      <c r="A885" s="30"/>
      <c r="B885" s="446"/>
      <c r="C885" s="446"/>
      <c r="D885" s="446"/>
      <c r="E885" s="446"/>
      <c r="F885" s="446"/>
      <c r="G885" s="446"/>
      <c r="H885" s="446"/>
      <c r="I885" s="446"/>
      <c r="J885" s="446"/>
      <c r="K885" s="446"/>
      <c r="L885" s="47"/>
      <c r="M885" s="31"/>
      <c r="N885" s="74"/>
      <c r="O885" s="75" t="s">
        <v>62</v>
      </c>
      <c r="P885" s="75"/>
      <c r="Q885" s="75"/>
      <c r="R885" s="75" t="str">
        <f t="shared" si="183"/>
        <v/>
      </c>
      <c r="S885" s="79"/>
      <c r="T885" s="75" t="s">
        <v>62</v>
      </c>
      <c r="U885" s="123"/>
      <c r="V885" s="77"/>
      <c r="W885" s="123" t="str">
        <f t="shared" si="184"/>
        <v/>
      </c>
      <c r="X885" s="77"/>
      <c r="Y885" s="123" t="str">
        <f t="shared" si="185"/>
        <v/>
      </c>
      <c r="Z885" s="80"/>
      <c r="AA885" s="31"/>
    </row>
    <row r="886" spans="1:27" s="29" customFormat="1" ht="21.4" hidden="1" customHeight="1" x14ac:dyDescent="0.2">
      <c r="A886" s="30"/>
      <c r="B886" s="446"/>
      <c r="C886" s="446"/>
      <c r="D886" s="446"/>
      <c r="E886" s="446"/>
      <c r="F886" s="446"/>
      <c r="G886" s="446"/>
      <c r="H886" s="446"/>
      <c r="I886" s="446"/>
      <c r="J886" s="446"/>
      <c r="K886" s="446"/>
      <c r="L886" s="47"/>
      <c r="M886" s="31"/>
      <c r="N886" s="74"/>
      <c r="O886" s="75" t="s">
        <v>63</v>
      </c>
      <c r="P886" s="75"/>
      <c r="Q886" s="75"/>
      <c r="R886" s="75" t="str">
        <f t="shared" si="183"/>
        <v/>
      </c>
      <c r="S886" s="79"/>
      <c r="T886" s="75" t="s">
        <v>63</v>
      </c>
      <c r="U886" s="123"/>
      <c r="V886" s="77"/>
      <c r="W886" s="123" t="str">
        <f t="shared" si="184"/>
        <v/>
      </c>
      <c r="X886" s="77"/>
      <c r="Y886" s="123" t="str">
        <f t="shared" si="185"/>
        <v/>
      </c>
      <c r="Z886" s="80"/>
      <c r="AA886" s="31"/>
    </row>
    <row r="887" spans="1:27" s="29" customFormat="1" ht="21.4" hidden="1" customHeight="1" thickBot="1" x14ac:dyDescent="0.25">
      <c r="A887" s="60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2"/>
      <c r="N887" s="81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3"/>
    </row>
    <row r="888" spans="1:27" s="29" customFormat="1" ht="21.4" hidden="1" customHeight="1" thickBot="1" x14ac:dyDescent="0.25"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7" s="29" customFormat="1" ht="21" customHeight="1" x14ac:dyDescent="0.2">
      <c r="A889" s="450" t="s">
        <v>45</v>
      </c>
      <c r="B889" s="451"/>
      <c r="C889" s="451"/>
      <c r="D889" s="451"/>
      <c r="E889" s="451"/>
      <c r="F889" s="451"/>
      <c r="G889" s="451"/>
      <c r="H889" s="451"/>
      <c r="I889" s="451"/>
      <c r="J889" s="451"/>
      <c r="K889" s="451"/>
      <c r="L889" s="452"/>
      <c r="M889" s="28"/>
      <c r="N889" s="67"/>
      <c r="O889" s="440" t="s">
        <v>47</v>
      </c>
      <c r="P889" s="441"/>
      <c r="Q889" s="441"/>
      <c r="R889" s="442"/>
      <c r="S889" s="68"/>
      <c r="T889" s="440" t="s">
        <v>48</v>
      </c>
      <c r="U889" s="441"/>
      <c r="V889" s="441"/>
      <c r="W889" s="441"/>
      <c r="X889" s="441"/>
      <c r="Y889" s="442"/>
      <c r="Z889" s="69"/>
      <c r="AA889" s="28"/>
    </row>
    <row r="890" spans="1:27" s="29" customFormat="1" ht="21" customHeight="1" x14ac:dyDescent="0.2">
      <c r="A890" s="30"/>
      <c r="B890" s="31"/>
      <c r="C890" s="443" t="s">
        <v>99</v>
      </c>
      <c r="D890" s="443"/>
      <c r="E890" s="443"/>
      <c r="F890" s="443"/>
      <c r="G890" s="32" t="str">
        <f>$J$1</f>
        <v>March</v>
      </c>
      <c r="H890" s="431">
        <f>$K$1</f>
        <v>2021</v>
      </c>
      <c r="I890" s="431"/>
      <c r="J890" s="31"/>
      <c r="K890" s="33"/>
      <c r="L890" s="34"/>
      <c r="M890" s="33"/>
      <c r="N890" s="70"/>
      <c r="O890" s="71" t="s">
        <v>58</v>
      </c>
      <c r="P890" s="71" t="s">
        <v>7</v>
      </c>
      <c r="Q890" s="71" t="s">
        <v>6</v>
      </c>
      <c r="R890" s="71" t="s">
        <v>59</v>
      </c>
      <c r="S890" s="72"/>
      <c r="T890" s="71" t="s">
        <v>58</v>
      </c>
      <c r="U890" s="71" t="s">
        <v>60</v>
      </c>
      <c r="V890" s="71" t="s">
        <v>23</v>
      </c>
      <c r="W890" s="71" t="s">
        <v>22</v>
      </c>
      <c r="X890" s="71" t="s">
        <v>24</v>
      </c>
      <c r="Y890" s="71" t="s">
        <v>64</v>
      </c>
      <c r="Z890" s="73"/>
      <c r="AA890" s="33"/>
    </row>
    <row r="891" spans="1:27" s="29" customFormat="1" ht="21" customHeight="1" x14ac:dyDescent="0.2">
      <c r="A891" s="30"/>
      <c r="B891" s="31"/>
      <c r="C891" s="31"/>
      <c r="D891" s="36"/>
      <c r="E891" s="36"/>
      <c r="F891" s="36"/>
      <c r="G891" s="36"/>
      <c r="H891" s="36"/>
      <c r="I891" s="31"/>
      <c r="J891" s="37" t="s">
        <v>1</v>
      </c>
      <c r="K891" s="38">
        <v>17000</v>
      </c>
      <c r="L891" s="39"/>
      <c r="M891" s="31"/>
      <c r="N891" s="74"/>
      <c r="O891" s="75" t="s">
        <v>50</v>
      </c>
      <c r="P891" s="75">
        <v>30</v>
      </c>
      <c r="Q891" s="75">
        <v>1</v>
      </c>
      <c r="R891" s="75">
        <f>15-Q891</f>
        <v>14</v>
      </c>
      <c r="S891" s="76"/>
      <c r="T891" s="75" t="s">
        <v>50</v>
      </c>
      <c r="U891" s="77"/>
      <c r="V891" s="77"/>
      <c r="W891" s="77">
        <f>V891+U891</f>
        <v>0</v>
      </c>
      <c r="X891" s="77"/>
      <c r="Y891" s="77">
        <f>W891-X891</f>
        <v>0</v>
      </c>
      <c r="Z891" s="73"/>
      <c r="AA891" s="31"/>
    </row>
    <row r="892" spans="1:27" s="29" customFormat="1" ht="21" customHeight="1" x14ac:dyDescent="0.2">
      <c r="A892" s="30"/>
      <c r="B892" s="31" t="s">
        <v>0</v>
      </c>
      <c r="C892" s="41" t="s">
        <v>116</v>
      </c>
      <c r="D892" s="31"/>
      <c r="E892" s="31"/>
      <c r="F892" s="31"/>
      <c r="G892" s="31"/>
      <c r="H892" s="42"/>
      <c r="I892" s="36"/>
      <c r="J892" s="31"/>
      <c r="K892" s="31"/>
      <c r="L892" s="43"/>
      <c r="M892" s="28"/>
      <c r="N892" s="78"/>
      <c r="O892" s="75" t="s">
        <v>76</v>
      </c>
      <c r="P892" s="75">
        <v>26</v>
      </c>
      <c r="Q892" s="75">
        <v>2</v>
      </c>
      <c r="R892" s="75">
        <f t="shared" ref="R892:R899" si="186">IF(Q892="","",R891-Q892)</f>
        <v>12</v>
      </c>
      <c r="S892" s="79"/>
      <c r="T892" s="75" t="s">
        <v>76</v>
      </c>
      <c r="U892" s="123">
        <f>IF($J$1="January","",Y891)</f>
        <v>0</v>
      </c>
      <c r="V892" s="77"/>
      <c r="W892" s="123">
        <f>IF(U892="","",U892+V892)</f>
        <v>0</v>
      </c>
      <c r="X892" s="77"/>
      <c r="Y892" s="123">
        <f>IF(W892="","",W892-X892)</f>
        <v>0</v>
      </c>
      <c r="Z892" s="80"/>
      <c r="AA892" s="28"/>
    </row>
    <row r="893" spans="1:27" s="29" customFormat="1" ht="21" customHeight="1" x14ac:dyDescent="0.2">
      <c r="A893" s="30"/>
      <c r="B893" s="45" t="s">
        <v>46</v>
      </c>
      <c r="C893" s="46"/>
      <c r="D893" s="31"/>
      <c r="E893" s="31"/>
      <c r="F893" s="432" t="s">
        <v>48</v>
      </c>
      <c r="G893" s="432"/>
      <c r="H893" s="31"/>
      <c r="I893" s="432" t="s">
        <v>49</v>
      </c>
      <c r="J893" s="432"/>
      <c r="K893" s="432"/>
      <c r="L893" s="47"/>
      <c r="M893" s="31"/>
      <c r="N893" s="74"/>
      <c r="O893" s="75" t="s">
        <v>51</v>
      </c>
      <c r="P893" s="75">
        <v>30</v>
      </c>
      <c r="Q893" s="75">
        <v>1</v>
      </c>
      <c r="R893" s="75">
        <f t="shared" si="186"/>
        <v>11</v>
      </c>
      <c r="S893" s="79"/>
      <c r="T893" s="75" t="s">
        <v>51</v>
      </c>
      <c r="U893" s="123">
        <f>IF($J$1="February","",Y892)</f>
        <v>0</v>
      </c>
      <c r="V893" s="77">
        <v>3000</v>
      </c>
      <c r="W893" s="123">
        <f t="shared" ref="W893:W902" si="187">IF(U893="","",U893+V893)</f>
        <v>3000</v>
      </c>
      <c r="X893" s="77">
        <v>1000</v>
      </c>
      <c r="Y893" s="123">
        <f t="shared" ref="Y893:Y902" si="188">IF(W893="","",W893-X893)</f>
        <v>2000</v>
      </c>
      <c r="Z893" s="80"/>
      <c r="AA893" s="31"/>
    </row>
    <row r="894" spans="1:27" s="29" customFormat="1" ht="21" customHeight="1" x14ac:dyDescent="0.2">
      <c r="A894" s="30"/>
      <c r="B894" s="31"/>
      <c r="C894" s="31"/>
      <c r="D894" s="31"/>
      <c r="E894" s="31"/>
      <c r="F894" s="31"/>
      <c r="G894" s="31"/>
      <c r="H894" s="48"/>
      <c r="L894" s="35"/>
      <c r="M894" s="31"/>
      <c r="N894" s="74"/>
      <c r="O894" s="75" t="s">
        <v>52</v>
      </c>
      <c r="P894" s="75"/>
      <c r="Q894" s="75"/>
      <c r="R894" s="75" t="str">
        <f t="shared" si="186"/>
        <v/>
      </c>
      <c r="S894" s="79"/>
      <c r="T894" s="75" t="s">
        <v>52</v>
      </c>
      <c r="U894" s="123" t="str">
        <f>IF($J$1="March","",Y893)</f>
        <v/>
      </c>
      <c r="V894" s="77"/>
      <c r="W894" s="123" t="str">
        <f t="shared" si="187"/>
        <v/>
      </c>
      <c r="X894" s="77"/>
      <c r="Y894" s="123" t="str">
        <f t="shared" si="188"/>
        <v/>
      </c>
      <c r="Z894" s="80"/>
      <c r="AA894" s="31"/>
    </row>
    <row r="895" spans="1:27" s="29" customFormat="1" ht="21" customHeight="1" x14ac:dyDescent="0.2">
      <c r="A895" s="30"/>
      <c r="B895" s="433" t="s">
        <v>47</v>
      </c>
      <c r="C895" s="434"/>
      <c r="D895" s="31"/>
      <c r="E895" s="31"/>
      <c r="F895" s="49" t="s">
        <v>69</v>
      </c>
      <c r="G895" s="44">
        <f>IF($J$1="January",U891,IF($J$1="February",U892,IF($J$1="March",U893,IF($J$1="April",U894,IF($J$1="May",U895,IF($J$1="June",U896,IF($J$1="July",U897,IF($J$1="August",U898,IF($J$1="August",U898,IF($J$1="September",U899,IF($J$1="October",U900,IF($J$1="November",U901,IF($J$1="December",U902)))))))))))))</f>
        <v>0</v>
      </c>
      <c r="H895" s="48"/>
      <c r="I895" s="50">
        <f>IF(C899&gt;0,$K$2,C897)</f>
        <v>31</v>
      </c>
      <c r="J895" s="51" t="s">
        <v>66</v>
      </c>
      <c r="K895" s="52">
        <f>K891/$K$2*I895</f>
        <v>17000</v>
      </c>
      <c r="L895" s="53"/>
      <c r="M895" s="31"/>
      <c r="N895" s="74"/>
      <c r="O895" s="75" t="s">
        <v>53</v>
      </c>
      <c r="P895" s="75"/>
      <c r="Q895" s="75"/>
      <c r="R895" s="75" t="str">
        <f t="shared" si="186"/>
        <v/>
      </c>
      <c r="S895" s="79"/>
      <c r="T895" s="75" t="s">
        <v>53</v>
      </c>
      <c r="U895" s="123" t="str">
        <f>IF($J$1="April","",Y894)</f>
        <v/>
      </c>
      <c r="V895" s="77"/>
      <c r="W895" s="123" t="str">
        <f t="shared" si="187"/>
        <v/>
      </c>
      <c r="X895" s="77"/>
      <c r="Y895" s="123" t="str">
        <f t="shared" si="188"/>
        <v/>
      </c>
      <c r="Z895" s="80"/>
      <c r="AA895" s="31"/>
    </row>
    <row r="896" spans="1:27" s="29" customFormat="1" ht="21" customHeight="1" x14ac:dyDescent="0.2">
      <c r="A896" s="30"/>
      <c r="B896" s="40"/>
      <c r="C896" s="40"/>
      <c r="D896" s="31"/>
      <c r="E896" s="31"/>
      <c r="F896" s="49" t="s">
        <v>23</v>
      </c>
      <c r="G896" s="106">
        <f>IF($J$1="January",V891,IF($J$1="February",V892,IF($J$1="March",V893,IF($J$1="April",V894,IF($J$1="May",V895,IF($J$1="June",V896,IF($J$1="July",V897,IF($J$1="August",V898,IF($J$1="August",V898,IF($J$1="September",V899,IF($J$1="October",V900,IF($J$1="November",V901,IF($J$1="December",V902)))))))))))))</f>
        <v>3000</v>
      </c>
      <c r="H896" s="48"/>
      <c r="I896" s="93">
        <v>13</v>
      </c>
      <c r="J896" s="51" t="s">
        <v>67</v>
      </c>
      <c r="K896" s="54">
        <f>K891/$K$2/8*I896</f>
        <v>891.12903225806451</v>
      </c>
      <c r="L896" s="55"/>
      <c r="M896" s="31"/>
      <c r="N896" s="74"/>
      <c r="O896" s="75" t="s">
        <v>54</v>
      </c>
      <c r="P896" s="75"/>
      <c r="Q896" s="75"/>
      <c r="R896" s="75" t="str">
        <f t="shared" si="186"/>
        <v/>
      </c>
      <c r="S896" s="79"/>
      <c r="T896" s="75" t="s">
        <v>54</v>
      </c>
      <c r="U896" s="123" t="str">
        <f>IF($J$1="May","",Y895)</f>
        <v/>
      </c>
      <c r="V896" s="77"/>
      <c r="W896" s="123" t="str">
        <f t="shared" si="187"/>
        <v/>
      </c>
      <c r="X896" s="77"/>
      <c r="Y896" s="123" t="str">
        <f t="shared" si="188"/>
        <v/>
      </c>
      <c r="Z896" s="80"/>
      <c r="AA896" s="31"/>
    </row>
    <row r="897" spans="1:27" s="29" customFormat="1" ht="21" customHeight="1" x14ac:dyDescent="0.2">
      <c r="A897" s="30"/>
      <c r="B897" s="49" t="s">
        <v>7</v>
      </c>
      <c r="C897" s="40">
        <f>IF($J$1="January",P891,IF($J$1="February",P892,IF($J$1="March",P893,IF($J$1="April",P894,IF($J$1="May",P895,IF($J$1="June",P896,IF($J$1="July",P897,IF($J$1="August",P898,IF($J$1="August",P898,IF($J$1="September",P899,IF($J$1="October",P900,IF($J$1="November",P901,IF($J$1="December",P902)))))))))))))</f>
        <v>30</v>
      </c>
      <c r="D897" s="31"/>
      <c r="E897" s="31"/>
      <c r="F897" s="49" t="s">
        <v>70</v>
      </c>
      <c r="G897" s="106">
        <f>IF($J$1="January",W891,IF($J$1="February",W892,IF($J$1="March",W893,IF($J$1="April",W894,IF($J$1="May",W895,IF($J$1="June",W896,IF($J$1="July",W897,IF($J$1="August",W898,IF($J$1="August",W898,IF($J$1="September",W899,IF($J$1="October",W900,IF($J$1="November",W901,IF($J$1="December",W902)))))))))))))</f>
        <v>3000</v>
      </c>
      <c r="H897" s="48"/>
      <c r="I897" s="444" t="s">
        <v>74</v>
      </c>
      <c r="J897" s="445"/>
      <c r="K897" s="54">
        <f>K895+K896</f>
        <v>17891.129032258064</v>
      </c>
      <c r="L897" s="55"/>
      <c r="M897" s="31"/>
      <c r="N897" s="74"/>
      <c r="O897" s="75" t="s">
        <v>55</v>
      </c>
      <c r="P897" s="75"/>
      <c r="Q897" s="75"/>
      <c r="R897" s="75" t="str">
        <f t="shared" si="186"/>
        <v/>
      </c>
      <c r="S897" s="79"/>
      <c r="T897" s="75" t="s">
        <v>55</v>
      </c>
      <c r="U897" s="123" t="str">
        <f>IF($J$1="June","",Y896)</f>
        <v/>
      </c>
      <c r="V897" s="77"/>
      <c r="W897" s="123" t="str">
        <f t="shared" si="187"/>
        <v/>
      </c>
      <c r="X897" s="77"/>
      <c r="Y897" s="123" t="str">
        <f t="shared" si="188"/>
        <v/>
      </c>
      <c r="Z897" s="80"/>
      <c r="AA897" s="31"/>
    </row>
    <row r="898" spans="1:27" s="29" customFormat="1" ht="21" customHeight="1" x14ac:dyDescent="0.2">
      <c r="A898" s="30"/>
      <c r="B898" s="49" t="s">
        <v>6</v>
      </c>
      <c r="C898" s="40">
        <f>IF($J$1="January",Q891,IF($J$1="February",Q892,IF($J$1="March",Q893,IF($J$1="April",Q894,IF($J$1="May",Q895,IF($J$1="June",Q896,IF($J$1="July",Q897,IF($J$1="August",Q898,IF($J$1="August",Q898,IF($J$1="September",Q899,IF($J$1="October",Q900,IF($J$1="November",Q901,IF($J$1="December",Q902)))))))))))))</f>
        <v>1</v>
      </c>
      <c r="D898" s="31"/>
      <c r="E898" s="31"/>
      <c r="F898" s="49" t="s">
        <v>24</v>
      </c>
      <c r="G898" s="106">
        <f>IF($J$1="January",X891,IF($J$1="February",X892,IF($J$1="March",X893,IF($J$1="April",X894,IF($J$1="May",X895,IF($J$1="June",X896,IF($J$1="July",X897,IF($J$1="August",X898,IF($J$1="August",X898,IF($J$1="September",X899,IF($J$1="October",X900,IF($J$1="November",X901,IF($J$1="December",X902)))))))))))))</f>
        <v>1000</v>
      </c>
      <c r="H898" s="48"/>
      <c r="I898" s="444" t="s">
        <v>75</v>
      </c>
      <c r="J898" s="445"/>
      <c r="K898" s="44">
        <f>G898</f>
        <v>1000</v>
      </c>
      <c r="L898" s="56"/>
      <c r="M898" s="31"/>
      <c r="N898" s="74"/>
      <c r="O898" s="75" t="s">
        <v>56</v>
      </c>
      <c r="P898" s="75"/>
      <c r="Q898" s="75"/>
      <c r="R898" s="75" t="str">
        <f t="shared" si="186"/>
        <v/>
      </c>
      <c r="S898" s="79"/>
      <c r="T898" s="75" t="s">
        <v>56</v>
      </c>
      <c r="U898" s="123" t="str">
        <f>IF($J$1="July","",Y897)</f>
        <v/>
      </c>
      <c r="V898" s="77"/>
      <c r="W898" s="123" t="str">
        <f t="shared" si="187"/>
        <v/>
      </c>
      <c r="X898" s="77"/>
      <c r="Y898" s="123" t="str">
        <f t="shared" si="188"/>
        <v/>
      </c>
      <c r="Z898" s="80"/>
      <c r="AA898" s="31"/>
    </row>
    <row r="899" spans="1:27" s="29" customFormat="1" ht="21" customHeight="1" x14ac:dyDescent="0.2">
      <c r="A899" s="30"/>
      <c r="B899" s="57" t="s">
        <v>73</v>
      </c>
      <c r="C899" s="40">
        <f>IF($J$1="January",R891,IF($J$1="February",R892,IF($J$1="March",R893,IF($J$1="April",R894,IF($J$1="May",R895,IF($J$1="June",R896,IF($J$1="July",R897,IF($J$1="August",R898,IF($J$1="August",R898,IF($J$1="September",R899,IF($J$1="October",R900,IF($J$1="November",R901,IF($J$1="December",R902)))))))))))))</f>
        <v>11</v>
      </c>
      <c r="D899" s="31"/>
      <c r="E899" s="31"/>
      <c r="F899" s="49" t="s">
        <v>72</v>
      </c>
      <c r="G899" s="44">
        <f>IF($J$1="January",Y891,IF($J$1="February",Y892,IF($J$1="March",Y893,IF($J$1="April",Y894,IF($J$1="May",Y895,IF($J$1="June",Y896,IF($J$1="July",Y897,IF($J$1="August",Y898,IF($J$1="August",Y898,IF($J$1="September",Y899,IF($J$1="October",Y900,IF($J$1="November",Y901,IF($J$1="December",Y902)))))))))))))</f>
        <v>2000</v>
      </c>
      <c r="H899" s="31"/>
      <c r="I899" s="435" t="s">
        <v>68</v>
      </c>
      <c r="J899" s="436"/>
      <c r="K899" s="58">
        <f>K897-K898</f>
        <v>16891.129032258064</v>
      </c>
      <c r="L899" s="59"/>
      <c r="M899" s="31"/>
      <c r="N899" s="74"/>
      <c r="O899" s="75" t="s">
        <v>61</v>
      </c>
      <c r="P899" s="75"/>
      <c r="Q899" s="75"/>
      <c r="R899" s="75" t="str">
        <f t="shared" si="186"/>
        <v/>
      </c>
      <c r="S899" s="79"/>
      <c r="T899" s="75" t="s">
        <v>61</v>
      </c>
      <c r="U899" s="123" t="str">
        <f>IF($J$1="August","",Y898)</f>
        <v/>
      </c>
      <c r="V899" s="77"/>
      <c r="W899" s="123" t="str">
        <f t="shared" si="187"/>
        <v/>
      </c>
      <c r="X899" s="77"/>
      <c r="Y899" s="123" t="str">
        <f t="shared" si="188"/>
        <v/>
      </c>
      <c r="Z899" s="80"/>
      <c r="AA899" s="31"/>
    </row>
    <row r="900" spans="1:27" s="29" customFormat="1" ht="21" customHeight="1" x14ac:dyDescent="0.2">
      <c r="A900" s="30"/>
      <c r="B900" s="31"/>
      <c r="C900" s="31"/>
      <c r="D900" s="31"/>
      <c r="E900" s="31"/>
      <c r="F900" s="31"/>
      <c r="G900" s="31"/>
      <c r="H900" s="31"/>
      <c r="I900" s="31"/>
      <c r="J900" s="31"/>
      <c r="K900" s="128"/>
      <c r="L900" s="47"/>
      <c r="M900" s="31"/>
      <c r="N900" s="74"/>
      <c r="O900" s="75" t="s">
        <v>57</v>
      </c>
      <c r="P900" s="75"/>
      <c r="Q900" s="75"/>
      <c r="R900" s="75"/>
      <c r="S900" s="79"/>
      <c r="T900" s="75" t="s">
        <v>57</v>
      </c>
      <c r="U900" s="123" t="str">
        <f>IF($J$1="September","",Y899)</f>
        <v/>
      </c>
      <c r="V900" s="77"/>
      <c r="W900" s="123" t="str">
        <f t="shared" si="187"/>
        <v/>
      </c>
      <c r="X900" s="77"/>
      <c r="Y900" s="123" t="str">
        <f t="shared" si="188"/>
        <v/>
      </c>
      <c r="Z900" s="80"/>
      <c r="AA900" s="31"/>
    </row>
    <row r="901" spans="1:27" s="29" customFormat="1" ht="21" customHeight="1" x14ac:dyDescent="0.2">
      <c r="A901" s="30"/>
      <c r="B901" s="446" t="s">
        <v>101</v>
      </c>
      <c r="C901" s="446"/>
      <c r="D901" s="446"/>
      <c r="E901" s="446"/>
      <c r="F901" s="446"/>
      <c r="G901" s="446"/>
      <c r="H901" s="446"/>
      <c r="I901" s="446"/>
      <c r="J901" s="446"/>
      <c r="K901" s="446"/>
      <c r="L901" s="47"/>
      <c r="M901" s="31"/>
      <c r="N901" s="74"/>
      <c r="O901" s="75" t="s">
        <v>62</v>
      </c>
      <c r="P901" s="75"/>
      <c r="Q901" s="75"/>
      <c r="R901" s="75"/>
      <c r="S901" s="79"/>
      <c r="T901" s="75" t="s">
        <v>62</v>
      </c>
      <c r="U901" s="123" t="str">
        <f>IF($J$1="October","",Y900)</f>
        <v/>
      </c>
      <c r="V901" s="77"/>
      <c r="W901" s="123" t="str">
        <f t="shared" si="187"/>
        <v/>
      </c>
      <c r="X901" s="77"/>
      <c r="Y901" s="123" t="str">
        <f t="shared" si="188"/>
        <v/>
      </c>
      <c r="Z901" s="80"/>
      <c r="AA901" s="31"/>
    </row>
    <row r="902" spans="1:27" s="29" customFormat="1" ht="21" customHeight="1" x14ac:dyDescent="0.2">
      <c r="A902" s="30"/>
      <c r="B902" s="446"/>
      <c r="C902" s="446"/>
      <c r="D902" s="446"/>
      <c r="E902" s="446"/>
      <c r="F902" s="446"/>
      <c r="G902" s="446"/>
      <c r="H902" s="446"/>
      <c r="I902" s="446"/>
      <c r="J902" s="446"/>
      <c r="K902" s="446"/>
      <c r="L902" s="47"/>
      <c r="M902" s="31"/>
      <c r="N902" s="74"/>
      <c r="O902" s="75" t="s">
        <v>63</v>
      </c>
      <c r="P902" s="75"/>
      <c r="Q902" s="75"/>
      <c r="R902" s="75" t="str">
        <f t="shared" ref="R902" si="189">IF(Q902="","",R901-Q902)</f>
        <v/>
      </c>
      <c r="S902" s="79"/>
      <c r="T902" s="75" t="s">
        <v>63</v>
      </c>
      <c r="U902" s="123" t="str">
        <f>IF($J$1="November","",Y901)</f>
        <v/>
      </c>
      <c r="V902" s="77"/>
      <c r="W902" s="123" t="str">
        <f t="shared" si="187"/>
        <v/>
      </c>
      <c r="X902" s="77"/>
      <c r="Y902" s="123" t="str">
        <f t="shared" si="188"/>
        <v/>
      </c>
      <c r="Z902" s="80"/>
      <c r="AA902" s="31"/>
    </row>
    <row r="903" spans="1:27" s="29" customFormat="1" ht="21" customHeight="1" thickBot="1" x14ac:dyDescent="0.25">
      <c r="A903" s="60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2"/>
      <c r="N903" s="81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3"/>
    </row>
    <row r="904" spans="1:27" s="29" customFormat="1" ht="21" customHeight="1" thickBot="1" x14ac:dyDescent="0.25"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7" s="29" customFormat="1" ht="21" customHeight="1" x14ac:dyDescent="0.2">
      <c r="A905" s="437" t="s">
        <v>45</v>
      </c>
      <c r="B905" s="438"/>
      <c r="C905" s="438"/>
      <c r="D905" s="438"/>
      <c r="E905" s="438"/>
      <c r="F905" s="438"/>
      <c r="G905" s="438"/>
      <c r="H905" s="438"/>
      <c r="I905" s="438"/>
      <c r="J905" s="438"/>
      <c r="K905" s="438"/>
      <c r="L905" s="439"/>
      <c r="M905" s="28"/>
      <c r="N905" s="67"/>
      <c r="O905" s="440" t="s">
        <v>47</v>
      </c>
      <c r="P905" s="441"/>
      <c r="Q905" s="441"/>
      <c r="R905" s="442"/>
      <c r="S905" s="68"/>
      <c r="T905" s="440" t="s">
        <v>48</v>
      </c>
      <c r="U905" s="441"/>
      <c r="V905" s="441"/>
      <c r="W905" s="441"/>
      <c r="X905" s="441"/>
      <c r="Y905" s="442"/>
      <c r="Z905" s="69"/>
    </row>
    <row r="906" spans="1:27" s="29" customFormat="1" ht="21" customHeight="1" x14ac:dyDescent="0.2">
      <c r="A906" s="30"/>
      <c r="B906" s="31"/>
      <c r="C906" s="443" t="s">
        <v>99</v>
      </c>
      <c r="D906" s="443"/>
      <c r="E906" s="443"/>
      <c r="F906" s="443"/>
      <c r="G906" s="32" t="str">
        <f>$J$1</f>
        <v>March</v>
      </c>
      <c r="H906" s="431">
        <f>$K$1</f>
        <v>2021</v>
      </c>
      <c r="I906" s="431"/>
      <c r="J906" s="31"/>
      <c r="K906" s="33"/>
      <c r="L906" s="34"/>
      <c r="M906" s="33"/>
      <c r="N906" s="70"/>
      <c r="O906" s="71" t="s">
        <v>58</v>
      </c>
      <c r="P906" s="71" t="s">
        <v>7</v>
      </c>
      <c r="Q906" s="71" t="s">
        <v>6</v>
      </c>
      <c r="R906" s="71" t="s">
        <v>59</v>
      </c>
      <c r="S906" s="72"/>
      <c r="T906" s="71" t="s">
        <v>58</v>
      </c>
      <c r="U906" s="71" t="s">
        <v>60</v>
      </c>
      <c r="V906" s="71" t="s">
        <v>23</v>
      </c>
      <c r="W906" s="71" t="s">
        <v>22</v>
      </c>
      <c r="X906" s="71" t="s">
        <v>24</v>
      </c>
      <c r="Y906" s="71" t="s">
        <v>64</v>
      </c>
      <c r="Z906" s="73"/>
    </row>
    <row r="907" spans="1:27" s="29" customFormat="1" ht="21" customHeight="1" x14ac:dyDescent="0.2">
      <c r="A907" s="30"/>
      <c r="B907" s="31"/>
      <c r="C907" s="31"/>
      <c r="D907" s="36"/>
      <c r="E907" s="36"/>
      <c r="F907" s="36"/>
      <c r="G907" s="36"/>
      <c r="H907" s="36"/>
      <c r="I907" s="31"/>
      <c r="J907" s="37" t="s">
        <v>1</v>
      </c>
      <c r="K907" s="38">
        <v>14000</v>
      </c>
      <c r="L907" s="39"/>
      <c r="M907" s="31"/>
      <c r="N907" s="74"/>
      <c r="O907" s="75" t="s">
        <v>50</v>
      </c>
      <c r="P907" s="75">
        <v>29</v>
      </c>
      <c r="Q907" s="75">
        <v>2</v>
      </c>
      <c r="R907" s="75">
        <f>15-Q907</f>
        <v>13</v>
      </c>
      <c r="S907" s="76"/>
      <c r="T907" s="75" t="s">
        <v>50</v>
      </c>
      <c r="U907" s="77"/>
      <c r="V907" s="77"/>
      <c r="W907" s="77">
        <f>V907+U907</f>
        <v>0</v>
      </c>
      <c r="X907" s="77"/>
      <c r="Y907" s="77">
        <f>W907-X907</f>
        <v>0</v>
      </c>
      <c r="Z907" s="73"/>
    </row>
    <row r="908" spans="1:27" s="29" customFormat="1" ht="21" customHeight="1" x14ac:dyDescent="0.2">
      <c r="A908" s="30"/>
      <c r="B908" s="31" t="s">
        <v>0</v>
      </c>
      <c r="C908" s="41" t="s">
        <v>133</v>
      </c>
      <c r="D908" s="31"/>
      <c r="E908" s="31"/>
      <c r="F908" s="31"/>
      <c r="G908" s="31"/>
      <c r="H908" s="42"/>
      <c r="I908" s="36"/>
      <c r="J908" s="31"/>
      <c r="K908" s="31"/>
      <c r="L908" s="43"/>
      <c r="M908" s="28"/>
      <c r="N908" s="78"/>
      <c r="O908" s="75" t="s">
        <v>76</v>
      </c>
      <c r="P908" s="75">
        <v>26</v>
      </c>
      <c r="Q908" s="75">
        <v>2</v>
      </c>
      <c r="R908" s="75">
        <f t="shared" ref="R908:R915" si="190">IF(Q908="","",R907-Q908)</f>
        <v>11</v>
      </c>
      <c r="S908" s="79"/>
      <c r="T908" s="75" t="s">
        <v>76</v>
      </c>
      <c r="U908" s="123">
        <f>IF($J$1="January","",Y907)</f>
        <v>0</v>
      </c>
      <c r="V908" s="77"/>
      <c r="W908" s="123">
        <f>IF(U908="","",U908+V908)</f>
        <v>0</v>
      </c>
      <c r="X908" s="77"/>
      <c r="Y908" s="123">
        <f>IF(W908="","",W908-X908)</f>
        <v>0</v>
      </c>
      <c r="Z908" s="80"/>
    </row>
    <row r="909" spans="1:27" s="29" customFormat="1" ht="21" customHeight="1" x14ac:dyDescent="0.2">
      <c r="A909" s="30"/>
      <c r="B909" s="45" t="s">
        <v>46</v>
      </c>
      <c r="C909" s="41"/>
      <c r="D909" s="31"/>
      <c r="E909" s="31"/>
      <c r="F909" s="432" t="s">
        <v>48</v>
      </c>
      <c r="G909" s="432"/>
      <c r="H909" s="31"/>
      <c r="I909" s="432" t="s">
        <v>49</v>
      </c>
      <c r="J909" s="432"/>
      <c r="K909" s="432"/>
      <c r="L909" s="47"/>
      <c r="M909" s="31"/>
      <c r="N909" s="74"/>
      <c r="O909" s="75" t="s">
        <v>51</v>
      </c>
      <c r="P909" s="75">
        <v>25</v>
      </c>
      <c r="Q909" s="75">
        <v>6</v>
      </c>
      <c r="R909" s="75">
        <f t="shared" si="190"/>
        <v>5</v>
      </c>
      <c r="S909" s="79"/>
      <c r="T909" s="75" t="s">
        <v>51</v>
      </c>
      <c r="U909" s="123">
        <f>IF($J$1="February","",Y908)</f>
        <v>0</v>
      </c>
      <c r="V909" s="77">
        <v>2000</v>
      </c>
      <c r="W909" s="123">
        <f t="shared" ref="W909:W918" si="191">IF(U909="","",U909+V909)</f>
        <v>2000</v>
      </c>
      <c r="X909" s="77">
        <v>500</v>
      </c>
      <c r="Y909" s="123">
        <f t="shared" ref="Y909:Y918" si="192">IF(W909="","",W909-X909)</f>
        <v>1500</v>
      </c>
      <c r="Z909" s="80"/>
    </row>
    <row r="910" spans="1:27" s="29" customFormat="1" ht="21" customHeight="1" x14ac:dyDescent="0.2">
      <c r="A910" s="30"/>
      <c r="B910" s="31"/>
      <c r="C910" s="31"/>
      <c r="D910" s="31"/>
      <c r="E910" s="31"/>
      <c r="F910" s="31"/>
      <c r="G910" s="31"/>
      <c r="H910" s="48"/>
      <c r="L910" s="35"/>
      <c r="M910" s="31"/>
      <c r="N910" s="74"/>
      <c r="O910" s="75" t="s">
        <v>52</v>
      </c>
      <c r="P910" s="75"/>
      <c r="Q910" s="75"/>
      <c r="R910" s="75" t="str">
        <f t="shared" si="190"/>
        <v/>
      </c>
      <c r="S910" s="79"/>
      <c r="T910" s="75" t="s">
        <v>52</v>
      </c>
      <c r="U910" s="123" t="str">
        <f>IF($J$1="March","",Y909)</f>
        <v/>
      </c>
      <c r="V910" s="77"/>
      <c r="W910" s="123" t="str">
        <f t="shared" si="191"/>
        <v/>
      </c>
      <c r="X910" s="77"/>
      <c r="Y910" s="123" t="str">
        <f t="shared" si="192"/>
        <v/>
      </c>
      <c r="Z910" s="80"/>
    </row>
    <row r="911" spans="1:27" s="29" customFormat="1" ht="21" customHeight="1" x14ac:dyDescent="0.2">
      <c r="A911" s="30"/>
      <c r="B911" s="433" t="s">
        <v>47</v>
      </c>
      <c r="C911" s="434"/>
      <c r="D911" s="31"/>
      <c r="E911" s="31"/>
      <c r="F911" s="49" t="s">
        <v>69</v>
      </c>
      <c r="G911" s="44">
        <f>IF($J$1="January",U907,IF($J$1="February",U908,IF($J$1="March",U909,IF($J$1="April",U910,IF($J$1="May",U911,IF($J$1="June",U912,IF($J$1="July",U913,IF($J$1="August",U914,IF($J$1="August",U914,IF($J$1="September",U915,IF($J$1="October",U916,IF($J$1="November",U917,IF($J$1="December",U918)))))))))))))</f>
        <v>0</v>
      </c>
      <c r="H911" s="48"/>
      <c r="I911" s="50">
        <f>IF(C915&gt;0,$K$2,C913)</f>
        <v>31</v>
      </c>
      <c r="J911" s="51" t="s">
        <v>66</v>
      </c>
      <c r="K911" s="52">
        <f>K907/$K$2*I911</f>
        <v>14000</v>
      </c>
      <c r="L911" s="53"/>
      <c r="M911" s="31"/>
      <c r="N911" s="74"/>
      <c r="O911" s="75" t="s">
        <v>53</v>
      </c>
      <c r="P911" s="75"/>
      <c r="Q911" s="75"/>
      <c r="R911" s="75" t="str">
        <f t="shared" si="190"/>
        <v/>
      </c>
      <c r="S911" s="79"/>
      <c r="T911" s="75" t="s">
        <v>53</v>
      </c>
      <c r="U911" s="123" t="str">
        <f>IF($J$1="April","",Y910)</f>
        <v/>
      </c>
      <c r="V911" s="77"/>
      <c r="W911" s="123" t="str">
        <f t="shared" si="191"/>
        <v/>
      </c>
      <c r="X911" s="77"/>
      <c r="Y911" s="123" t="str">
        <f t="shared" si="192"/>
        <v/>
      </c>
      <c r="Z911" s="80"/>
    </row>
    <row r="912" spans="1:27" s="29" customFormat="1" ht="21" customHeight="1" x14ac:dyDescent="0.2">
      <c r="A912" s="30"/>
      <c r="B912" s="40"/>
      <c r="C912" s="40"/>
      <c r="D912" s="31"/>
      <c r="E912" s="31"/>
      <c r="F912" s="49" t="s">
        <v>23</v>
      </c>
      <c r="G912" s="44">
        <f>IF($J$1="January",V907,IF($J$1="February",V908,IF($J$1="March",V909,IF($J$1="April",V910,IF($J$1="May",V911,IF($J$1="June",V912,IF($J$1="July",V913,IF($J$1="August",V914,IF($J$1="August",V914,IF($J$1="September",V915,IF($J$1="October",V916,IF($J$1="November",V917,IF($J$1="December",V918)))))))))))))</f>
        <v>2000</v>
      </c>
      <c r="H912" s="48"/>
      <c r="I912" s="50">
        <v>5</v>
      </c>
      <c r="J912" s="51" t="s">
        <v>67</v>
      </c>
      <c r="K912" s="54">
        <f>K907/$K$2/8*I912</f>
        <v>282.25806451612902</v>
      </c>
      <c r="L912" s="55"/>
      <c r="M912" s="31"/>
      <c r="N912" s="74"/>
      <c r="O912" s="75" t="s">
        <v>54</v>
      </c>
      <c r="P912" s="75"/>
      <c r="Q912" s="75"/>
      <c r="R912" s="75" t="str">
        <f t="shared" si="190"/>
        <v/>
      </c>
      <c r="S912" s="79"/>
      <c r="T912" s="75" t="s">
        <v>54</v>
      </c>
      <c r="U912" s="123" t="str">
        <f>IF($J$1="May","",Y911)</f>
        <v/>
      </c>
      <c r="V912" s="77"/>
      <c r="W912" s="123" t="str">
        <f t="shared" si="191"/>
        <v/>
      </c>
      <c r="X912" s="77"/>
      <c r="Y912" s="123" t="str">
        <f t="shared" si="192"/>
        <v/>
      </c>
      <c r="Z912" s="80"/>
    </row>
    <row r="913" spans="1:27" s="29" customFormat="1" ht="21" customHeight="1" x14ac:dyDescent="0.2">
      <c r="A913" s="30"/>
      <c r="B913" s="49" t="s">
        <v>7</v>
      </c>
      <c r="C913" s="40">
        <f>IF($J$1="January",P907,IF($J$1="February",P908,IF($J$1="March",P909,IF($J$1="April",P910,IF($J$1="May",P911,IF($J$1="June",P912,IF($J$1="July",P913,IF($J$1="August",P914,IF($J$1="August",P914,IF($J$1="September",P915,IF($J$1="October",P916,IF($J$1="November",P917,IF($J$1="December",P918)))))))))))))</f>
        <v>25</v>
      </c>
      <c r="D913" s="31"/>
      <c r="E913" s="31"/>
      <c r="F913" s="49" t="s">
        <v>70</v>
      </c>
      <c r="G913" s="44">
        <f>IF($J$1="January",W907,IF($J$1="February",W908,IF($J$1="March",W909,IF($J$1="April",W910,IF($J$1="May",W911,IF($J$1="June",W912,IF($J$1="July",W913,IF($J$1="August",W914,IF($J$1="August",W914,IF($J$1="September",W915,IF($J$1="October",W916,IF($J$1="November",W917,IF($J$1="December",W918)))))))))))))</f>
        <v>2000</v>
      </c>
      <c r="H913" s="48"/>
      <c r="I913" s="444" t="s">
        <v>74</v>
      </c>
      <c r="J913" s="445"/>
      <c r="K913" s="54">
        <f>K911+K912</f>
        <v>14282.258064516129</v>
      </c>
      <c r="L913" s="55"/>
      <c r="M913" s="31"/>
      <c r="N913" s="74"/>
      <c r="O913" s="75" t="s">
        <v>55</v>
      </c>
      <c r="P913" s="75"/>
      <c r="Q913" s="75"/>
      <c r="R913" s="75" t="str">
        <f t="shared" si="190"/>
        <v/>
      </c>
      <c r="S913" s="79"/>
      <c r="T913" s="75" t="s">
        <v>55</v>
      </c>
      <c r="U913" s="123" t="str">
        <f>IF($J$1="June","",Y912)</f>
        <v/>
      </c>
      <c r="V913" s="77"/>
      <c r="W913" s="123" t="str">
        <f t="shared" si="191"/>
        <v/>
      </c>
      <c r="X913" s="77"/>
      <c r="Y913" s="123" t="str">
        <f t="shared" si="192"/>
        <v/>
      </c>
      <c r="Z913" s="80"/>
    </row>
    <row r="914" spans="1:27" s="29" customFormat="1" ht="21" customHeight="1" x14ac:dyDescent="0.2">
      <c r="A914" s="30"/>
      <c r="B914" s="49" t="s">
        <v>6</v>
      </c>
      <c r="C914" s="40">
        <f>IF($J$1="January",Q907,IF($J$1="February",Q908,IF($J$1="March",Q909,IF($J$1="April",Q910,IF($J$1="May",Q911,IF($J$1="June",Q912,IF($J$1="July",Q913,IF($J$1="August",Q914,IF($J$1="August",Q914,IF($J$1="September",Q915,IF($J$1="October",Q916,IF($J$1="November",Q917,IF($J$1="December",Q918)))))))))))))</f>
        <v>6</v>
      </c>
      <c r="D914" s="31"/>
      <c r="E914" s="31"/>
      <c r="F914" s="49" t="s">
        <v>24</v>
      </c>
      <c r="G914" s="44">
        <f>IF($J$1="January",X907,IF($J$1="February",X908,IF($J$1="March",X909,IF($J$1="April",X910,IF($J$1="May",X911,IF($J$1="June",X912,IF($J$1="July",X913,IF($J$1="August",X914,IF($J$1="August",X914,IF($J$1="September",X915,IF($J$1="October",X916,IF($J$1="November",X917,IF($J$1="December",X918)))))))))))))</f>
        <v>500</v>
      </c>
      <c r="H914" s="48"/>
      <c r="I914" s="444" t="s">
        <v>75</v>
      </c>
      <c r="J914" s="445"/>
      <c r="K914" s="44">
        <f>G914</f>
        <v>500</v>
      </c>
      <c r="L914" s="56"/>
      <c r="M914" s="31"/>
      <c r="N914" s="74"/>
      <c r="O914" s="75" t="s">
        <v>56</v>
      </c>
      <c r="P914" s="75"/>
      <c r="Q914" s="75"/>
      <c r="R914" s="75" t="str">
        <f t="shared" si="190"/>
        <v/>
      </c>
      <c r="S914" s="79"/>
      <c r="T914" s="75" t="s">
        <v>56</v>
      </c>
      <c r="U914" s="123" t="str">
        <f>IF($J$1="July","",Y913)</f>
        <v/>
      </c>
      <c r="V914" s="77"/>
      <c r="W914" s="123" t="str">
        <f t="shared" si="191"/>
        <v/>
      </c>
      <c r="X914" s="77"/>
      <c r="Y914" s="123" t="str">
        <f t="shared" si="192"/>
        <v/>
      </c>
      <c r="Z914" s="80"/>
    </row>
    <row r="915" spans="1:27" s="29" customFormat="1" ht="21" customHeight="1" x14ac:dyDescent="0.2">
      <c r="A915" s="30"/>
      <c r="B915" s="57" t="s">
        <v>73</v>
      </c>
      <c r="C915" s="40">
        <f>IF($J$1="January",R907,IF($J$1="February",R908,IF($J$1="March",R909,IF($J$1="April",R910,IF($J$1="May",R911,IF($J$1="June",R912,IF($J$1="July",R913,IF($J$1="August",R914,IF($J$1="August",R914,IF($J$1="September",R915,IF($J$1="October",R916,IF($J$1="November",R917,IF($J$1="December",R918)))))))))))))</f>
        <v>5</v>
      </c>
      <c r="D915" s="31"/>
      <c r="E915" s="31"/>
      <c r="F915" s="49" t="s">
        <v>72</v>
      </c>
      <c r="G915" s="44">
        <f>IF($J$1="January",Y907,IF($J$1="February",Y908,IF($J$1="March",Y909,IF($J$1="April",Y910,IF($J$1="May",Y911,IF($J$1="June",Y912,IF($J$1="July",Y913,IF($J$1="August",Y914,IF($J$1="August",Y914,IF($J$1="September",Y915,IF($J$1="October",Y916,IF($J$1="November",Y917,IF($J$1="December",Y918)))))))))))))</f>
        <v>1500</v>
      </c>
      <c r="H915" s="31"/>
      <c r="I915" s="435" t="s">
        <v>68</v>
      </c>
      <c r="J915" s="436"/>
      <c r="K915" s="58">
        <f>K913-K914</f>
        <v>13782.258064516129</v>
      </c>
      <c r="L915" s="59"/>
      <c r="M915" s="31"/>
      <c r="N915" s="74"/>
      <c r="O915" s="75" t="s">
        <v>61</v>
      </c>
      <c r="P915" s="75"/>
      <c r="Q915" s="75"/>
      <c r="R915" s="75" t="str">
        <f t="shared" si="190"/>
        <v/>
      </c>
      <c r="S915" s="79"/>
      <c r="T915" s="75" t="s">
        <v>61</v>
      </c>
      <c r="U915" s="123" t="str">
        <f>IF($J$1="August","",Y914)</f>
        <v/>
      </c>
      <c r="V915" s="77"/>
      <c r="W915" s="123" t="str">
        <f t="shared" si="191"/>
        <v/>
      </c>
      <c r="X915" s="77"/>
      <c r="Y915" s="123" t="str">
        <f t="shared" si="192"/>
        <v/>
      </c>
      <c r="Z915" s="80"/>
    </row>
    <row r="916" spans="1:27" s="29" customFormat="1" ht="21" customHeight="1" x14ac:dyDescent="0.2">
      <c r="A916" s="3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47"/>
      <c r="M916" s="31"/>
      <c r="N916" s="74"/>
      <c r="O916" s="75" t="s">
        <v>57</v>
      </c>
      <c r="P916" s="75"/>
      <c r="Q916" s="75"/>
      <c r="R916" s="75"/>
      <c r="S916" s="79"/>
      <c r="T916" s="75" t="s">
        <v>57</v>
      </c>
      <c r="U916" s="123" t="str">
        <f>IF($J$1="September","",Y915)</f>
        <v/>
      </c>
      <c r="V916" s="77"/>
      <c r="W916" s="123" t="str">
        <f t="shared" si="191"/>
        <v/>
      </c>
      <c r="X916" s="77"/>
      <c r="Y916" s="123" t="str">
        <f t="shared" si="192"/>
        <v/>
      </c>
      <c r="Z916" s="80"/>
    </row>
    <row r="917" spans="1:27" s="29" customFormat="1" ht="21" customHeight="1" x14ac:dyDescent="0.2">
      <c r="A917" s="30"/>
      <c r="B917" s="446" t="s">
        <v>101</v>
      </c>
      <c r="C917" s="446"/>
      <c r="D917" s="446"/>
      <c r="E917" s="446"/>
      <c r="F917" s="446"/>
      <c r="G917" s="446"/>
      <c r="H917" s="446"/>
      <c r="I917" s="446"/>
      <c r="J917" s="446"/>
      <c r="K917" s="446"/>
      <c r="L917" s="47"/>
      <c r="M917" s="31"/>
      <c r="N917" s="74"/>
      <c r="O917" s="75" t="s">
        <v>62</v>
      </c>
      <c r="P917" s="75"/>
      <c r="Q917" s="75"/>
      <c r="R917" s="75"/>
      <c r="S917" s="79"/>
      <c r="T917" s="75" t="s">
        <v>62</v>
      </c>
      <c r="U917" s="123" t="str">
        <f>IF($J$1="October","",Y916)</f>
        <v/>
      </c>
      <c r="V917" s="77"/>
      <c r="W917" s="123" t="str">
        <f t="shared" si="191"/>
        <v/>
      </c>
      <c r="X917" s="77"/>
      <c r="Y917" s="123" t="str">
        <f t="shared" si="192"/>
        <v/>
      </c>
      <c r="Z917" s="80"/>
    </row>
    <row r="918" spans="1:27" s="29" customFormat="1" ht="21" customHeight="1" x14ac:dyDescent="0.2">
      <c r="A918" s="30"/>
      <c r="B918" s="446"/>
      <c r="C918" s="446"/>
      <c r="D918" s="446"/>
      <c r="E918" s="446"/>
      <c r="F918" s="446"/>
      <c r="G918" s="446"/>
      <c r="H918" s="446"/>
      <c r="I918" s="446"/>
      <c r="J918" s="446"/>
      <c r="K918" s="446"/>
      <c r="L918" s="47"/>
      <c r="M918" s="31"/>
      <c r="N918" s="74"/>
      <c r="O918" s="75" t="s">
        <v>63</v>
      </c>
      <c r="P918" s="75"/>
      <c r="Q918" s="75"/>
      <c r="R918" s="75" t="str">
        <f t="shared" ref="R918" si="193">IF(Q918="","",R917-Q918)</f>
        <v/>
      </c>
      <c r="S918" s="79"/>
      <c r="T918" s="75" t="s">
        <v>63</v>
      </c>
      <c r="U918" s="123" t="str">
        <f>IF($J$1="November","",Y917)</f>
        <v/>
      </c>
      <c r="V918" s="77"/>
      <c r="W918" s="123" t="str">
        <f t="shared" si="191"/>
        <v/>
      </c>
      <c r="X918" s="77"/>
      <c r="Y918" s="123" t="str">
        <f t="shared" si="192"/>
        <v/>
      </c>
      <c r="Z918" s="80"/>
    </row>
    <row r="919" spans="1:27" s="29" customFormat="1" ht="21" customHeight="1" thickBot="1" x14ac:dyDescent="0.25">
      <c r="A919" s="60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2"/>
      <c r="N919" s="81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3"/>
    </row>
    <row r="920" spans="1:27" s="29" customFormat="1" ht="21" customHeight="1" thickBot="1" x14ac:dyDescent="0.25"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7" s="29" customFormat="1" ht="21" customHeight="1" x14ac:dyDescent="0.2">
      <c r="A921" s="450" t="s">
        <v>45</v>
      </c>
      <c r="B921" s="451"/>
      <c r="C921" s="451"/>
      <c r="D921" s="451"/>
      <c r="E921" s="451"/>
      <c r="F921" s="451"/>
      <c r="G921" s="451"/>
      <c r="H921" s="451"/>
      <c r="I921" s="451"/>
      <c r="J921" s="451"/>
      <c r="K921" s="451"/>
      <c r="L921" s="452"/>
      <c r="M921" s="28"/>
      <c r="N921" s="67"/>
      <c r="O921" s="440" t="s">
        <v>47</v>
      </c>
      <c r="P921" s="441"/>
      <c r="Q921" s="441"/>
      <c r="R921" s="442"/>
      <c r="S921" s="68"/>
      <c r="T921" s="440" t="s">
        <v>48</v>
      </c>
      <c r="U921" s="441"/>
      <c r="V921" s="441"/>
      <c r="W921" s="441"/>
      <c r="X921" s="441"/>
      <c r="Y921" s="442"/>
      <c r="Z921" s="69"/>
      <c r="AA921" s="28"/>
    </row>
    <row r="922" spans="1:27" s="29" customFormat="1" ht="21" customHeight="1" x14ac:dyDescent="0.2">
      <c r="A922" s="30"/>
      <c r="B922" s="31"/>
      <c r="C922" s="443" t="s">
        <v>99</v>
      </c>
      <c r="D922" s="443"/>
      <c r="E922" s="443"/>
      <c r="F922" s="443"/>
      <c r="G922" s="32" t="str">
        <f>$J$1</f>
        <v>March</v>
      </c>
      <c r="H922" s="431">
        <f>$K$1</f>
        <v>2021</v>
      </c>
      <c r="I922" s="431"/>
      <c r="J922" s="31"/>
      <c r="K922" s="33"/>
      <c r="L922" s="34"/>
      <c r="M922" s="33"/>
      <c r="N922" s="70"/>
      <c r="O922" s="71" t="s">
        <v>58</v>
      </c>
      <c r="P922" s="71" t="s">
        <v>7</v>
      </c>
      <c r="Q922" s="71" t="s">
        <v>6</v>
      </c>
      <c r="R922" s="71" t="s">
        <v>59</v>
      </c>
      <c r="S922" s="72"/>
      <c r="T922" s="71" t="s">
        <v>58</v>
      </c>
      <c r="U922" s="71" t="s">
        <v>60</v>
      </c>
      <c r="V922" s="71" t="s">
        <v>23</v>
      </c>
      <c r="W922" s="71" t="s">
        <v>22</v>
      </c>
      <c r="X922" s="71" t="s">
        <v>24</v>
      </c>
      <c r="Y922" s="71" t="s">
        <v>64</v>
      </c>
      <c r="Z922" s="73"/>
      <c r="AA922" s="33"/>
    </row>
    <row r="923" spans="1:27" s="29" customFormat="1" ht="21" customHeight="1" x14ac:dyDescent="0.2">
      <c r="A923" s="30"/>
      <c r="B923" s="31"/>
      <c r="C923" s="31"/>
      <c r="D923" s="36"/>
      <c r="E923" s="36"/>
      <c r="F923" s="36"/>
      <c r="G923" s="36"/>
      <c r="H923" s="36"/>
      <c r="I923" s="31"/>
      <c r="J923" s="37" t="s">
        <v>1</v>
      </c>
      <c r="K923" s="38">
        <v>21000</v>
      </c>
      <c r="L923" s="39"/>
      <c r="M923" s="31"/>
      <c r="N923" s="74"/>
      <c r="O923" s="75" t="s">
        <v>50</v>
      </c>
      <c r="P923" s="75">
        <v>29</v>
      </c>
      <c r="Q923" s="75">
        <v>2</v>
      </c>
      <c r="R923" s="75">
        <f>15-Q923</f>
        <v>13</v>
      </c>
      <c r="S923" s="76"/>
      <c r="T923" s="75" t="s">
        <v>50</v>
      </c>
      <c r="U923" s="77"/>
      <c r="V923" s="77"/>
      <c r="W923" s="77">
        <f>V923+U923</f>
        <v>0</v>
      </c>
      <c r="X923" s="77"/>
      <c r="Y923" s="77">
        <f>W923-X923</f>
        <v>0</v>
      </c>
      <c r="Z923" s="73"/>
      <c r="AA923" s="31"/>
    </row>
    <row r="924" spans="1:27" s="29" customFormat="1" ht="21" customHeight="1" x14ac:dyDescent="0.2">
      <c r="A924" s="30"/>
      <c r="B924" s="31" t="s">
        <v>0</v>
      </c>
      <c r="C924" s="41" t="s">
        <v>89</v>
      </c>
      <c r="D924" s="31"/>
      <c r="E924" s="31"/>
      <c r="F924" s="31"/>
      <c r="G924" s="31"/>
      <c r="H924" s="42"/>
      <c r="I924" s="36"/>
      <c r="J924" s="31"/>
      <c r="K924" s="31"/>
      <c r="L924" s="43"/>
      <c r="M924" s="28"/>
      <c r="N924" s="78"/>
      <c r="O924" s="75" t="s">
        <v>76</v>
      </c>
      <c r="P924" s="75">
        <v>27</v>
      </c>
      <c r="Q924" s="75">
        <v>1</v>
      </c>
      <c r="R924" s="75">
        <f t="shared" ref="R924:R931" si="194">IF(Q924="","",R923-Q924)</f>
        <v>12</v>
      </c>
      <c r="S924" s="79"/>
      <c r="T924" s="75" t="s">
        <v>76</v>
      </c>
      <c r="U924" s="123">
        <f>IF($J$1="January","",Y923)</f>
        <v>0</v>
      </c>
      <c r="V924" s="77"/>
      <c r="W924" s="123">
        <f>IF(U924="","",U924+V924)</f>
        <v>0</v>
      </c>
      <c r="X924" s="77"/>
      <c r="Y924" s="123">
        <f>IF(W924="","",W924-X924)</f>
        <v>0</v>
      </c>
      <c r="Z924" s="80"/>
      <c r="AA924" s="28"/>
    </row>
    <row r="925" spans="1:27" s="29" customFormat="1" ht="21" customHeight="1" x14ac:dyDescent="0.2">
      <c r="A925" s="30"/>
      <c r="B925" s="45" t="s">
        <v>46</v>
      </c>
      <c r="C925" s="46"/>
      <c r="D925" s="31"/>
      <c r="E925" s="31"/>
      <c r="F925" s="432" t="s">
        <v>48</v>
      </c>
      <c r="G925" s="432"/>
      <c r="H925" s="31"/>
      <c r="I925" s="432" t="s">
        <v>49</v>
      </c>
      <c r="J925" s="432"/>
      <c r="K925" s="432"/>
      <c r="L925" s="47"/>
      <c r="M925" s="31"/>
      <c r="N925" s="74"/>
      <c r="O925" s="75" t="s">
        <v>51</v>
      </c>
      <c r="P925" s="75">
        <v>29</v>
      </c>
      <c r="Q925" s="75">
        <v>2</v>
      </c>
      <c r="R925" s="75">
        <f t="shared" si="194"/>
        <v>10</v>
      </c>
      <c r="S925" s="79"/>
      <c r="T925" s="75" t="s">
        <v>51</v>
      </c>
      <c r="U925" s="123">
        <f>IF($J$1="February","",Y924)</f>
        <v>0</v>
      </c>
      <c r="V925" s="77">
        <v>63</v>
      </c>
      <c r="W925" s="123">
        <f t="shared" ref="W925:W934" si="195">IF(U925="","",U925+V925)</f>
        <v>63</v>
      </c>
      <c r="X925" s="77"/>
      <c r="Y925" s="123">
        <f t="shared" ref="Y925:Y934" si="196">IF(W925="","",W925-X925)</f>
        <v>63</v>
      </c>
      <c r="Z925" s="80"/>
      <c r="AA925" s="31"/>
    </row>
    <row r="926" spans="1:27" s="29" customFormat="1" ht="21" customHeight="1" x14ac:dyDescent="0.2">
      <c r="A926" s="30"/>
      <c r="B926" s="31"/>
      <c r="C926" s="31"/>
      <c r="D926" s="31"/>
      <c r="E926" s="31"/>
      <c r="F926" s="31"/>
      <c r="G926" s="31"/>
      <c r="H926" s="48"/>
      <c r="L926" s="35"/>
      <c r="M926" s="31"/>
      <c r="N926" s="74"/>
      <c r="O926" s="75" t="s">
        <v>52</v>
      </c>
      <c r="P926" s="75"/>
      <c r="Q926" s="75"/>
      <c r="R926" s="75" t="str">
        <f t="shared" si="194"/>
        <v/>
      </c>
      <c r="S926" s="79"/>
      <c r="T926" s="75" t="s">
        <v>52</v>
      </c>
      <c r="U926" s="123" t="str">
        <f>IF($J$1="March","",Y925)</f>
        <v/>
      </c>
      <c r="V926" s="77"/>
      <c r="W926" s="123" t="str">
        <f t="shared" si="195"/>
        <v/>
      </c>
      <c r="X926" s="77"/>
      <c r="Y926" s="123" t="str">
        <f t="shared" si="196"/>
        <v/>
      </c>
      <c r="Z926" s="80"/>
      <c r="AA926" s="31"/>
    </row>
    <row r="927" spans="1:27" s="29" customFormat="1" ht="21" customHeight="1" x14ac:dyDescent="0.2">
      <c r="A927" s="30"/>
      <c r="B927" s="433" t="s">
        <v>47</v>
      </c>
      <c r="C927" s="434"/>
      <c r="D927" s="31"/>
      <c r="E927" s="31"/>
      <c r="F927" s="49" t="s">
        <v>69</v>
      </c>
      <c r="G927" s="106">
        <f>IF($J$1="January",U923,IF($J$1="February",U924,IF($J$1="March",U925,IF($J$1="April",U926,IF($J$1="May",U927,IF($J$1="June",U928,IF($J$1="July",U929,IF($J$1="August",U930,IF($J$1="August",U930,IF($J$1="September",U931,IF($J$1="October",U932,IF($J$1="November",U933,IF($J$1="December",U934)))))))))))))</f>
        <v>0</v>
      </c>
      <c r="H927" s="48"/>
      <c r="I927" s="50">
        <f>IF(C931&gt;0,$K$2,C929)</f>
        <v>31</v>
      </c>
      <c r="J927" s="51" t="s">
        <v>66</v>
      </c>
      <c r="K927" s="52">
        <f>K923/$K$2*I927</f>
        <v>21000</v>
      </c>
      <c r="L927" s="53"/>
      <c r="M927" s="31"/>
      <c r="N927" s="74"/>
      <c r="O927" s="75" t="s">
        <v>53</v>
      </c>
      <c r="P927" s="75"/>
      <c r="Q927" s="75"/>
      <c r="R927" s="75" t="str">
        <f t="shared" si="194"/>
        <v/>
      </c>
      <c r="S927" s="79"/>
      <c r="T927" s="75" t="s">
        <v>53</v>
      </c>
      <c r="U927" s="123" t="str">
        <f>IF($J$1="April","",Y926)</f>
        <v/>
      </c>
      <c r="V927" s="77"/>
      <c r="W927" s="123" t="str">
        <f t="shared" si="195"/>
        <v/>
      </c>
      <c r="X927" s="77"/>
      <c r="Y927" s="123" t="str">
        <f t="shared" si="196"/>
        <v/>
      </c>
      <c r="Z927" s="80"/>
      <c r="AA927" s="31"/>
    </row>
    <row r="928" spans="1:27" s="29" customFormat="1" ht="21" customHeight="1" x14ac:dyDescent="0.2">
      <c r="A928" s="30"/>
      <c r="B928" s="40"/>
      <c r="C928" s="40"/>
      <c r="D928" s="31"/>
      <c r="E928" s="31"/>
      <c r="F928" s="49" t="s">
        <v>23</v>
      </c>
      <c r="G928" s="106">
        <f>IF($J$1="January",V923,IF($J$1="February",V924,IF($J$1="March",V925,IF($J$1="April",V926,IF($J$1="May",V927,IF($J$1="June",V928,IF($J$1="July",V929,IF($J$1="August",V930,IF($J$1="August",V930,IF($J$1="September",V931,IF($J$1="October",V932,IF($J$1="November",V933,IF($J$1="December",V934)))))))))))))</f>
        <v>63</v>
      </c>
      <c r="H928" s="48"/>
      <c r="I928" s="93">
        <v>55</v>
      </c>
      <c r="J928" s="51" t="s">
        <v>67</v>
      </c>
      <c r="K928" s="54">
        <f>K923/$K$2/8*I928</f>
        <v>4657.2580645161288</v>
      </c>
      <c r="L928" s="55"/>
      <c r="M928" s="31"/>
      <c r="N928" s="74"/>
      <c r="O928" s="75" t="s">
        <v>54</v>
      </c>
      <c r="P928" s="75"/>
      <c r="Q928" s="75"/>
      <c r="R928" s="75" t="str">
        <f t="shared" si="194"/>
        <v/>
      </c>
      <c r="S928" s="79"/>
      <c r="T928" s="75" t="s">
        <v>54</v>
      </c>
      <c r="U928" s="123" t="str">
        <f>IF($J$1="May","",Y927)</f>
        <v/>
      </c>
      <c r="V928" s="77"/>
      <c r="W928" s="123" t="str">
        <f t="shared" si="195"/>
        <v/>
      </c>
      <c r="X928" s="77"/>
      <c r="Y928" s="123" t="str">
        <f t="shared" si="196"/>
        <v/>
      </c>
      <c r="Z928" s="80"/>
      <c r="AA928" s="31"/>
    </row>
    <row r="929" spans="1:27" s="29" customFormat="1" ht="21" customHeight="1" x14ac:dyDescent="0.2">
      <c r="A929" s="30"/>
      <c r="B929" s="49" t="s">
        <v>7</v>
      </c>
      <c r="C929" s="40">
        <f>IF($J$1="January",P923,IF($J$1="February",P924,IF($J$1="March",P925,IF($J$1="April",P926,IF($J$1="May",P927,IF($J$1="June",P928,IF($J$1="July",P929,IF($J$1="August",P930,IF($J$1="August",P930,IF($J$1="September",P931,IF($J$1="October",P932,IF($J$1="November",P933,IF($J$1="December",P934)))))))))))))</f>
        <v>29</v>
      </c>
      <c r="D929" s="31"/>
      <c r="E929" s="31"/>
      <c r="F929" s="49" t="s">
        <v>70</v>
      </c>
      <c r="G929" s="106">
        <f>IF($J$1="January",W923,IF($J$1="February",W924,IF($J$1="March",W925,IF($J$1="April",W926,IF($J$1="May",W927,IF($J$1="June",W928,IF($J$1="July",W929,IF($J$1="August",W930,IF($J$1="August",W930,IF($J$1="September",W931,IF($J$1="October",W932,IF($J$1="November",W933,IF($J$1="December",W934)))))))))))))</f>
        <v>63</v>
      </c>
      <c r="H929" s="48"/>
      <c r="I929" s="444" t="s">
        <v>74</v>
      </c>
      <c r="J929" s="445"/>
      <c r="K929" s="54">
        <f>K927+K928</f>
        <v>25657.258064516129</v>
      </c>
      <c r="L929" s="55"/>
      <c r="M929" s="31"/>
      <c r="N929" s="74"/>
      <c r="O929" s="75" t="s">
        <v>55</v>
      </c>
      <c r="P929" s="75"/>
      <c r="Q929" s="75"/>
      <c r="R929" s="75" t="str">
        <f t="shared" si="194"/>
        <v/>
      </c>
      <c r="S929" s="79"/>
      <c r="T929" s="75" t="s">
        <v>55</v>
      </c>
      <c r="U929" s="123" t="str">
        <f>IF($J$1="June","",Y928)</f>
        <v/>
      </c>
      <c r="V929" s="77"/>
      <c r="W929" s="123" t="str">
        <f t="shared" si="195"/>
        <v/>
      </c>
      <c r="X929" s="77"/>
      <c r="Y929" s="123" t="str">
        <f t="shared" si="196"/>
        <v/>
      </c>
      <c r="Z929" s="80"/>
      <c r="AA929" s="31"/>
    </row>
    <row r="930" spans="1:27" s="29" customFormat="1" ht="21" customHeight="1" x14ac:dyDescent="0.2">
      <c r="A930" s="30"/>
      <c r="B930" s="49" t="s">
        <v>6</v>
      </c>
      <c r="C930" s="40">
        <f>IF($J$1="January",Q923,IF($J$1="February",Q924,IF($J$1="March",Q925,IF($J$1="April",Q926,IF($J$1="May",Q927,IF($J$1="June",Q928,IF($J$1="July",Q929,IF($J$1="August",Q930,IF($J$1="August",Q930,IF($J$1="September",Q931,IF($J$1="October",Q932,IF($J$1="November",Q933,IF($J$1="December",Q934)))))))))))))</f>
        <v>2</v>
      </c>
      <c r="D930" s="31"/>
      <c r="E930" s="31"/>
      <c r="F930" s="49" t="s">
        <v>24</v>
      </c>
      <c r="G930" s="106">
        <f>IF($J$1="January",X923,IF($J$1="February",X924,IF($J$1="March",X925,IF($J$1="April",X926,IF($J$1="May",X927,IF($J$1="June",X928,IF($J$1="July",X929,IF($J$1="August",X930,IF($J$1="August",X930,IF($J$1="September",X931,IF($J$1="October",X932,IF($J$1="November",X933,IF($J$1="December",X934)))))))))))))</f>
        <v>0</v>
      </c>
      <c r="H930" s="48"/>
      <c r="I930" s="444" t="s">
        <v>75</v>
      </c>
      <c r="J930" s="445"/>
      <c r="K930" s="44">
        <f>G930</f>
        <v>0</v>
      </c>
      <c r="L930" s="56"/>
      <c r="M930" s="31"/>
      <c r="N930" s="74"/>
      <c r="O930" s="75" t="s">
        <v>56</v>
      </c>
      <c r="P930" s="75"/>
      <c r="Q930" s="75"/>
      <c r="R930" s="75" t="str">
        <f t="shared" si="194"/>
        <v/>
      </c>
      <c r="S930" s="79"/>
      <c r="T930" s="75" t="s">
        <v>56</v>
      </c>
      <c r="U930" s="123" t="str">
        <f>IF($J$1="July","",Y929)</f>
        <v/>
      </c>
      <c r="V930" s="77"/>
      <c r="W930" s="123" t="str">
        <f t="shared" si="195"/>
        <v/>
      </c>
      <c r="X930" s="77"/>
      <c r="Y930" s="123" t="str">
        <f t="shared" si="196"/>
        <v/>
      </c>
      <c r="Z930" s="80"/>
      <c r="AA930" s="31"/>
    </row>
    <row r="931" spans="1:27" s="29" customFormat="1" ht="21" customHeight="1" x14ac:dyDescent="0.2">
      <c r="A931" s="30"/>
      <c r="B931" s="57" t="s">
        <v>73</v>
      </c>
      <c r="C931" s="40">
        <f>IF($J$1="January",R923,IF($J$1="February",R924,IF($J$1="March",R925,IF($J$1="April",R926,IF($J$1="May",R927,IF($J$1="June",R928,IF($J$1="July",R929,IF($J$1="August",R930,IF($J$1="August",R930,IF($J$1="September",R931,IF($J$1="October",R932,IF($J$1="November",R933,IF($J$1="December",R934)))))))))))))</f>
        <v>10</v>
      </c>
      <c r="D931" s="31"/>
      <c r="E931" s="31"/>
      <c r="F931" s="49" t="s">
        <v>72</v>
      </c>
      <c r="G931" s="106">
        <f>IF($J$1="January",Y923,IF($J$1="February",Y924,IF($J$1="March",Y925,IF($J$1="April",Y926,IF($J$1="May",Y927,IF($J$1="June",Y928,IF($J$1="July",Y929,IF($J$1="August",Y930,IF($J$1="August",Y930,IF($J$1="September",Y931,IF($J$1="October",Y932,IF($J$1="November",Y933,IF($J$1="December",Y934)))))))))))))</f>
        <v>63</v>
      </c>
      <c r="H931" s="31"/>
      <c r="I931" s="435" t="s">
        <v>68</v>
      </c>
      <c r="J931" s="436"/>
      <c r="K931" s="58">
        <f>K929-K930</f>
        <v>25657.258064516129</v>
      </c>
      <c r="L931" s="59"/>
      <c r="M931" s="31"/>
      <c r="N931" s="74"/>
      <c r="O931" s="75" t="s">
        <v>61</v>
      </c>
      <c r="P931" s="75"/>
      <c r="Q931" s="75"/>
      <c r="R931" s="75" t="str">
        <f t="shared" si="194"/>
        <v/>
      </c>
      <c r="S931" s="79"/>
      <c r="T931" s="75" t="s">
        <v>61</v>
      </c>
      <c r="U931" s="123" t="str">
        <f>IF($J$1="August","",Y930)</f>
        <v/>
      </c>
      <c r="V931" s="77"/>
      <c r="W931" s="123" t="str">
        <f t="shared" si="195"/>
        <v/>
      </c>
      <c r="X931" s="77"/>
      <c r="Y931" s="123" t="str">
        <f t="shared" si="196"/>
        <v/>
      </c>
      <c r="Z931" s="80"/>
      <c r="AA931" s="31"/>
    </row>
    <row r="932" spans="1:27" s="29" customFormat="1" ht="21" customHeight="1" x14ac:dyDescent="0.2">
      <c r="A932" s="30"/>
      <c r="B932" s="31"/>
      <c r="C932" s="31"/>
      <c r="D932" s="31"/>
      <c r="E932" s="31"/>
      <c r="F932" s="31"/>
      <c r="G932" s="31"/>
      <c r="H932" s="31"/>
      <c r="I932" s="31"/>
      <c r="J932" s="31"/>
      <c r="K932" s="128"/>
      <c r="L932" s="47"/>
      <c r="M932" s="31"/>
      <c r="N932" s="74"/>
      <c r="O932" s="75" t="s">
        <v>57</v>
      </c>
      <c r="P932" s="75"/>
      <c r="Q932" s="75"/>
      <c r="R932" s="75"/>
      <c r="S932" s="79"/>
      <c r="T932" s="75" t="s">
        <v>57</v>
      </c>
      <c r="U932" s="123" t="str">
        <f>IF($J$1="September","",Y931)</f>
        <v/>
      </c>
      <c r="V932" s="77"/>
      <c r="W932" s="123" t="str">
        <f t="shared" si="195"/>
        <v/>
      </c>
      <c r="X932" s="77"/>
      <c r="Y932" s="123" t="str">
        <f t="shared" si="196"/>
        <v/>
      </c>
      <c r="Z932" s="80"/>
      <c r="AA932" s="31"/>
    </row>
    <row r="933" spans="1:27" s="29" customFormat="1" ht="21" customHeight="1" x14ac:dyDescent="0.2">
      <c r="A933" s="30"/>
      <c r="B933" s="446"/>
      <c r="C933" s="446"/>
      <c r="D933" s="446"/>
      <c r="E933" s="446"/>
      <c r="F933" s="446"/>
      <c r="G933" s="446"/>
      <c r="H933" s="446"/>
      <c r="I933" s="446"/>
      <c r="J933" s="446"/>
      <c r="K933" s="446"/>
      <c r="L933" s="47"/>
      <c r="M933" s="31"/>
      <c r="N933" s="74"/>
      <c r="O933" s="75" t="s">
        <v>62</v>
      </c>
      <c r="P933" s="75"/>
      <c r="Q933" s="75"/>
      <c r="R933" s="75"/>
      <c r="S933" s="79"/>
      <c r="T933" s="75" t="s">
        <v>62</v>
      </c>
      <c r="U933" s="123" t="str">
        <f>IF($J$1="October","",Y932)</f>
        <v/>
      </c>
      <c r="V933" s="77"/>
      <c r="W933" s="123" t="str">
        <f t="shared" si="195"/>
        <v/>
      </c>
      <c r="X933" s="77"/>
      <c r="Y933" s="123" t="str">
        <f t="shared" si="196"/>
        <v/>
      </c>
      <c r="Z933" s="80"/>
      <c r="AA933" s="31"/>
    </row>
    <row r="934" spans="1:27" s="29" customFormat="1" ht="21" customHeight="1" x14ac:dyDescent="0.2">
      <c r="A934" s="30"/>
      <c r="B934" s="446"/>
      <c r="C934" s="446"/>
      <c r="D934" s="446"/>
      <c r="E934" s="446"/>
      <c r="F934" s="446"/>
      <c r="G934" s="446"/>
      <c r="H934" s="446"/>
      <c r="I934" s="446"/>
      <c r="J934" s="446"/>
      <c r="K934" s="446"/>
      <c r="L934" s="47"/>
      <c r="M934" s="31"/>
      <c r="N934" s="74"/>
      <c r="O934" s="75" t="s">
        <v>63</v>
      </c>
      <c r="P934" s="75"/>
      <c r="Q934" s="75"/>
      <c r="R934" s="75" t="str">
        <f t="shared" ref="R934" si="197">IF(Q934="","",R933-Q934)</f>
        <v/>
      </c>
      <c r="S934" s="79"/>
      <c r="T934" s="75" t="s">
        <v>63</v>
      </c>
      <c r="U934" s="123" t="str">
        <f>IF($J$1="November","",Y933)</f>
        <v/>
      </c>
      <c r="V934" s="77"/>
      <c r="W934" s="123" t="str">
        <f t="shared" si="195"/>
        <v/>
      </c>
      <c r="X934" s="77"/>
      <c r="Y934" s="123" t="str">
        <f t="shared" si="196"/>
        <v/>
      </c>
      <c r="Z934" s="80"/>
      <c r="AA934" s="31"/>
    </row>
    <row r="935" spans="1:27" s="29" customFormat="1" ht="21" customHeight="1" thickBot="1" x14ac:dyDescent="0.25">
      <c r="A935" s="60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2"/>
      <c r="N935" s="81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3"/>
    </row>
    <row r="936" spans="1:27" s="29" customFormat="1" ht="21" customHeight="1" thickBot="1" x14ac:dyDescent="0.25"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7" s="29" customFormat="1" ht="21" customHeight="1" x14ac:dyDescent="0.2">
      <c r="A937" s="450" t="s">
        <v>45</v>
      </c>
      <c r="B937" s="451"/>
      <c r="C937" s="451"/>
      <c r="D937" s="451"/>
      <c r="E937" s="451"/>
      <c r="F937" s="451"/>
      <c r="G937" s="451"/>
      <c r="H937" s="451"/>
      <c r="I937" s="451"/>
      <c r="J937" s="451"/>
      <c r="K937" s="451"/>
      <c r="L937" s="452"/>
      <c r="M937" s="28"/>
      <c r="N937" s="67"/>
      <c r="O937" s="440" t="s">
        <v>47</v>
      </c>
      <c r="P937" s="441"/>
      <c r="Q937" s="441"/>
      <c r="R937" s="442"/>
      <c r="S937" s="68"/>
      <c r="T937" s="440" t="s">
        <v>48</v>
      </c>
      <c r="U937" s="441"/>
      <c r="V937" s="441"/>
      <c r="W937" s="441"/>
      <c r="X937" s="441"/>
      <c r="Y937" s="442"/>
      <c r="Z937" s="69"/>
      <c r="AA937" s="28"/>
    </row>
    <row r="938" spans="1:27" s="29" customFormat="1" ht="21" customHeight="1" x14ac:dyDescent="0.2">
      <c r="A938" s="30"/>
      <c r="B938" s="31"/>
      <c r="C938" s="443" t="s">
        <v>99</v>
      </c>
      <c r="D938" s="443"/>
      <c r="E938" s="443"/>
      <c r="F938" s="443"/>
      <c r="G938" s="32" t="str">
        <f>$J$1</f>
        <v>March</v>
      </c>
      <c r="H938" s="431">
        <f>$K$1</f>
        <v>2021</v>
      </c>
      <c r="I938" s="431"/>
      <c r="J938" s="31"/>
      <c r="K938" s="33"/>
      <c r="L938" s="34"/>
      <c r="M938" s="33"/>
      <c r="N938" s="70"/>
      <c r="O938" s="71" t="s">
        <v>58</v>
      </c>
      <c r="P938" s="71" t="s">
        <v>7</v>
      </c>
      <c r="Q938" s="71" t="s">
        <v>6</v>
      </c>
      <c r="R938" s="71" t="s">
        <v>59</v>
      </c>
      <c r="S938" s="72"/>
      <c r="T938" s="71" t="s">
        <v>58</v>
      </c>
      <c r="U938" s="71" t="s">
        <v>60</v>
      </c>
      <c r="V938" s="71" t="s">
        <v>23</v>
      </c>
      <c r="W938" s="71" t="s">
        <v>22</v>
      </c>
      <c r="X938" s="71" t="s">
        <v>24</v>
      </c>
      <c r="Y938" s="71" t="s">
        <v>64</v>
      </c>
      <c r="Z938" s="73"/>
      <c r="AA938" s="33"/>
    </row>
    <row r="939" spans="1:27" s="29" customFormat="1" ht="21" customHeight="1" x14ac:dyDescent="0.2">
      <c r="A939" s="30"/>
      <c r="B939" s="31"/>
      <c r="C939" s="31"/>
      <c r="D939" s="36"/>
      <c r="E939" s="36"/>
      <c r="F939" s="36"/>
      <c r="G939" s="36"/>
      <c r="H939" s="36"/>
      <c r="I939" s="31"/>
      <c r="J939" s="37" t="s">
        <v>1</v>
      </c>
      <c r="K939" s="38">
        <v>20000</v>
      </c>
      <c r="L939" s="39"/>
      <c r="M939" s="31"/>
      <c r="N939" s="74"/>
      <c r="O939" s="75" t="s">
        <v>50</v>
      </c>
      <c r="P939" s="75">
        <v>29</v>
      </c>
      <c r="Q939" s="75">
        <v>2</v>
      </c>
      <c r="R939" s="75">
        <f>3-Q939</f>
        <v>1</v>
      </c>
      <c r="S939" s="76"/>
      <c r="T939" s="75" t="s">
        <v>50</v>
      </c>
      <c r="U939" s="77"/>
      <c r="V939" s="77"/>
      <c r="W939" s="77">
        <f>V939+U939</f>
        <v>0</v>
      </c>
      <c r="X939" s="77"/>
      <c r="Y939" s="77">
        <f>W939-X939</f>
        <v>0</v>
      </c>
      <c r="Z939" s="73"/>
      <c r="AA939" s="31"/>
    </row>
    <row r="940" spans="1:27" s="29" customFormat="1" ht="21" customHeight="1" x14ac:dyDescent="0.2">
      <c r="A940" s="30"/>
      <c r="B940" s="31" t="s">
        <v>0</v>
      </c>
      <c r="C940" s="41" t="s">
        <v>137</v>
      </c>
      <c r="D940" s="31"/>
      <c r="E940" s="31"/>
      <c r="F940" s="31"/>
      <c r="G940" s="31"/>
      <c r="H940" s="42"/>
      <c r="I940" s="36"/>
      <c r="J940" s="31"/>
      <c r="K940" s="31"/>
      <c r="L940" s="43"/>
      <c r="M940" s="28"/>
      <c r="N940" s="78"/>
      <c r="O940" s="75" t="s">
        <v>76</v>
      </c>
      <c r="P940" s="75">
        <v>26</v>
      </c>
      <c r="Q940" s="75">
        <v>2</v>
      </c>
      <c r="R940" s="75">
        <v>0</v>
      </c>
      <c r="S940" s="79"/>
      <c r="T940" s="75" t="s">
        <v>76</v>
      </c>
      <c r="U940" s="123">
        <f>IF($J$1="January","",Y939)</f>
        <v>0</v>
      </c>
      <c r="V940" s="77"/>
      <c r="W940" s="123">
        <f>IF(U940="","",U940+V940)</f>
        <v>0</v>
      </c>
      <c r="X940" s="77"/>
      <c r="Y940" s="123">
        <f>IF(W940="","",W940-X940)</f>
        <v>0</v>
      </c>
      <c r="Z940" s="80"/>
      <c r="AA940" s="28"/>
    </row>
    <row r="941" spans="1:27" s="29" customFormat="1" ht="21" customHeight="1" x14ac:dyDescent="0.2">
      <c r="A941" s="30"/>
      <c r="B941" s="45" t="s">
        <v>46</v>
      </c>
      <c r="C941" s="46"/>
      <c r="D941" s="31"/>
      <c r="E941" s="31"/>
      <c r="F941" s="432" t="s">
        <v>48</v>
      </c>
      <c r="G941" s="432"/>
      <c r="H941" s="31"/>
      <c r="I941" s="432" t="s">
        <v>49</v>
      </c>
      <c r="J941" s="432"/>
      <c r="K941" s="432"/>
      <c r="L941" s="47"/>
      <c r="M941" s="31"/>
      <c r="N941" s="74"/>
      <c r="O941" s="75" t="s">
        <v>51</v>
      </c>
      <c r="P941" s="75">
        <v>2</v>
      </c>
      <c r="Q941" s="75">
        <v>29</v>
      </c>
      <c r="R941" s="75">
        <v>0</v>
      </c>
      <c r="S941" s="79"/>
      <c r="T941" s="75" t="s">
        <v>51</v>
      </c>
      <c r="U941" s="123">
        <f>IF($J$1="February","",Y940)</f>
        <v>0</v>
      </c>
      <c r="V941" s="77"/>
      <c r="W941" s="123">
        <f t="shared" ref="W941:W950" si="198">IF(U941="","",U941+V941)</f>
        <v>0</v>
      </c>
      <c r="X941" s="77"/>
      <c r="Y941" s="123">
        <f t="shared" ref="Y941:Y950" si="199">IF(W941="","",W941-X941)</f>
        <v>0</v>
      </c>
      <c r="Z941" s="80"/>
      <c r="AA941" s="31"/>
    </row>
    <row r="942" spans="1:27" s="29" customFormat="1" ht="21" customHeight="1" x14ac:dyDescent="0.2">
      <c r="A942" s="30"/>
      <c r="B942" s="31"/>
      <c r="C942" s="31"/>
      <c r="D942" s="31"/>
      <c r="E942" s="31"/>
      <c r="F942" s="31"/>
      <c r="G942" s="31"/>
      <c r="H942" s="48"/>
      <c r="L942" s="35"/>
      <c r="M942" s="31"/>
      <c r="N942" s="74"/>
      <c r="O942" s="75" t="s">
        <v>52</v>
      </c>
      <c r="P942" s="75"/>
      <c r="Q942" s="75"/>
      <c r="R942" s="75" t="str">
        <f t="shared" ref="R942:R947" si="200">IF(Q942="","",R941-Q942)</f>
        <v/>
      </c>
      <c r="S942" s="79"/>
      <c r="T942" s="75" t="s">
        <v>52</v>
      </c>
      <c r="U942" s="123" t="str">
        <f>IF($J$1="March","",Y941)</f>
        <v/>
      </c>
      <c r="V942" s="77"/>
      <c r="W942" s="123" t="str">
        <f t="shared" si="198"/>
        <v/>
      </c>
      <c r="X942" s="77"/>
      <c r="Y942" s="123" t="str">
        <f t="shared" si="199"/>
        <v/>
      </c>
      <c r="Z942" s="80"/>
      <c r="AA942" s="31"/>
    </row>
    <row r="943" spans="1:27" s="29" customFormat="1" ht="21" customHeight="1" x14ac:dyDescent="0.2">
      <c r="A943" s="30"/>
      <c r="B943" s="433" t="s">
        <v>47</v>
      </c>
      <c r="C943" s="434"/>
      <c r="D943" s="31"/>
      <c r="E943" s="31"/>
      <c r="F943" s="49" t="s">
        <v>69</v>
      </c>
      <c r="G943" s="44">
        <f>IF($J$1="January",U939,IF($J$1="February",U940,IF($J$1="March",U941,IF($J$1="April",U942,IF($J$1="May",U943,IF($J$1="June",U944,IF($J$1="July",U945,IF($J$1="August",U946,IF($J$1="August",U946,IF($J$1="September",U947,IF($J$1="October",U948,IF($J$1="November",U949,IF($J$1="December",U950)))))))))))))</f>
        <v>0</v>
      </c>
      <c r="H943" s="48"/>
      <c r="I943" s="202">
        <f>IF(C947&gt;0,$K$2,C945)</f>
        <v>2</v>
      </c>
      <c r="J943" s="51" t="s">
        <v>66</v>
      </c>
      <c r="K943" s="52">
        <f>K939/$K$2*I943</f>
        <v>1290.3225806451612</v>
      </c>
      <c r="L943" s="53"/>
      <c r="M943" s="31"/>
      <c r="N943" s="74"/>
      <c r="O943" s="75" t="s">
        <v>53</v>
      </c>
      <c r="P943" s="75"/>
      <c r="Q943" s="75"/>
      <c r="R943" s="75" t="str">
        <f t="shared" si="200"/>
        <v/>
      </c>
      <c r="S943" s="79"/>
      <c r="T943" s="75" t="s">
        <v>53</v>
      </c>
      <c r="U943" s="123" t="str">
        <f>IF($J$1="April","",Y942)</f>
        <v/>
      </c>
      <c r="V943" s="77"/>
      <c r="W943" s="123" t="str">
        <f t="shared" si="198"/>
        <v/>
      </c>
      <c r="X943" s="77"/>
      <c r="Y943" s="123" t="str">
        <f t="shared" si="199"/>
        <v/>
      </c>
      <c r="Z943" s="80"/>
      <c r="AA943" s="31"/>
    </row>
    <row r="944" spans="1:27" s="29" customFormat="1" ht="21" customHeight="1" x14ac:dyDescent="0.2">
      <c r="A944" s="30"/>
      <c r="B944" s="40"/>
      <c r="C944" s="40"/>
      <c r="D944" s="31"/>
      <c r="E944" s="31"/>
      <c r="F944" s="49" t="s">
        <v>23</v>
      </c>
      <c r="G944" s="130">
        <f>IF($J$1="January",V939,IF($J$1="February",V940,IF($J$1="March",V941,IF($J$1="April",V942,IF($J$1="May",V943,IF($J$1="June",V944,IF($J$1="July",V945,IF($J$1="August",V946,IF($J$1="August",V946,IF($J$1="September",V947,IF($J$1="October",V948,IF($J$1="November",V949,IF($J$1="December",V950)))))))))))))</f>
        <v>0</v>
      </c>
      <c r="H944" s="48"/>
      <c r="I944" s="93"/>
      <c r="J944" s="51" t="s">
        <v>67</v>
      </c>
      <c r="K944" s="54">
        <f>K939/$K$2/8*I944</f>
        <v>0</v>
      </c>
      <c r="L944" s="55"/>
      <c r="M944" s="31"/>
      <c r="N944" s="74"/>
      <c r="O944" s="75" t="s">
        <v>54</v>
      </c>
      <c r="P944" s="75"/>
      <c r="Q944" s="75"/>
      <c r="R944" s="75" t="str">
        <f t="shared" si="200"/>
        <v/>
      </c>
      <c r="S944" s="79"/>
      <c r="T944" s="75" t="s">
        <v>54</v>
      </c>
      <c r="U944" s="123" t="str">
        <f>IF($J$1="May","",Y943)</f>
        <v/>
      </c>
      <c r="V944" s="77"/>
      <c r="W944" s="123" t="str">
        <f t="shared" si="198"/>
        <v/>
      </c>
      <c r="X944" s="77"/>
      <c r="Y944" s="123" t="str">
        <f t="shared" si="199"/>
        <v/>
      </c>
      <c r="Z944" s="80"/>
      <c r="AA944" s="31"/>
    </row>
    <row r="945" spans="1:27" s="29" customFormat="1" ht="21" customHeight="1" x14ac:dyDescent="0.2">
      <c r="A945" s="30"/>
      <c r="B945" s="49" t="s">
        <v>7</v>
      </c>
      <c r="C945" s="40">
        <f>IF($J$1="January",P939,IF($J$1="February",P940,IF($J$1="March",P941,IF($J$1="April",P942,IF($J$1="May",P943,IF($J$1="June",P944,IF($J$1="July",P945,IF($J$1="August",P946,IF($J$1="August",P946,IF($J$1="September",P947,IF($J$1="October",P948,IF($J$1="November",P949,IF($J$1="December",P950)))))))))))))</f>
        <v>2</v>
      </c>
      <c r="D945" s="31"/>
      <c r="E945" s="31"/>
      <c r="F945" s="49" t="s">
        <v>70</v>
      </c>
      <c r="G945" s="130">
        <f>IF($J$1="January",W939,IF($J$1="February",W940,IF($J$1="March",W941,IF($J$1="April",W942,IF($J$1="May",W943,IF($J$1="June",W944,IF($J$1="July",W945,IF($J$1="August",W946,IF($J$1="August",W946,IF($J$1="September",W947,IF($J$1="October",W948,IF($J$1="November",W949,IF($J$1="December",W950)))))))))))))</f>
        <v>0</v>
      </c>
      <c r="H945" s="48"/>
      <c r="I945" s="444" t="s">
        <v>74</v>
      </c>
      <c r="J945" s="445"/>
      <c r="K945" s="54">
        <f>K943+K944</f>
        <v>1290.3225806451612</v>
      </c>
      <c r="L945" s="55"/>
      <c r="M945" s="31"/>
      <c r="N945" s="74"/>
      <c r="O945" s="75" t="s">
        <v>55</v>
      </c>
      <c r="P945" s="75"/>
      <c r="Q945" s="75"/>
      <c r="R945" s="75" t="str">
        <f t="shared" si="200"/>
        <v/>
      </c>
      <c r="S945" s="79"/>
      <c r="T945" s="75" t="s">
        <v>55</v>
      </c>
      <c r="U945" s="123" t="str">
        <f>IF($J$1="June","",Y944)</f>
        <v/>
      </c>
      <c r="V945" s="77"/>
      <c r="W945" s="123" t="str">
        <f t="shared" si="198"/>
        <v/>
      </c>
      <c r="X945" s="77"/>
      <c r="Y945" s="123" t="str">
        <f t="shared" si="199"/>
        <v/>
      </c>
      <c r="Z945" s="80"/>
      <c r="AA945" s="31"/>
    </row>
    <row r="946" spans="1:27" s="29" customFormat="1" ht="21" customHeight="1" x14ac:dyDescent="0.2">
      <c r="A946" s="30"/>
      <c r="B946" s="49" t="s">
        <v>6</v>
      </c>
      <c r="C946" s="40">
        <f>IF($J$1="January",Q939,IF($J$1="February",Q940,IF($J$1="March",Q941,IF($J$1="April",Q942,IF($J$1="May",Q943,IF($J$1="June",Q944,IF($J$1="July",Q945,IF($J$1="August",Q946,IF($J$1="August",Q946,IF($J$1="September",Q947,IF($J$1="October",Q948,IF($J$1="November",Q949,IF($J$1="December",Q950)))))))))))))</f>
        <v>29</v>
      </c>
      <c r="D946" s="31"/>
      <c r="E946" s="31"/>
      <c r="F946" s="49" t="s">
        <v>24</v>
      </c>
      <c r="G946" s="130">
        <f>IF($J$1="January",X939,IF($J$1="February",X940,IF($J$1="March",X941,IF($J$1="April",X942,IF($J$1="May",X943,IF($J$1="June",X944,IF($J$1="July",X945,IF($J$1="August",X946,IF($J$1="August",X946,IF($J$1="September",X947,IF($J$1="October",X948,IF($J$1="November",X949,IF($J$1="December",X950)))))))))))))</f>
        <v>0</v>
      </c>
      <c r="H946" s="48"/>
      <c r="I946" s="444" t="s">
        <v>75</v>
      </c>
      <c r="J946" s="445"/>
      <c r="K946" s="44">
        <f>G946</f>
        <v>0</v>
      </c>
      <c r="L946" s="56"/>
      <c r="M946" s="31"/>
      <c r="N946" s="74"/>
      <c r="O946" s="75" t="s">
        <v>56</v>
      </c>
      <c r="P946" s="75"/>
      <c r="Q946" s="75"/>
      <c r="R946" s="75" t="str">
        <f t="shared" si="200"/>
        <v/>
      </c>
      <c r="S946" s="79"/>
      <c r="T946" s="75" t="s">
        <v>56</v>
      </c>
      <c r="U946" s="123" t="str">
        <f>IF($J$1="July","",Y945)</f>
        <v/>
      </c>
      <c r="V946" s="77"/>
      <c r="W946" s="123" t="str">
        <f t="shared" si="198"/>
        <v/>
      </c>
      <c r="X946" s="77"/>
      <c r="Y946" s="123" t="str">
        <f t="shared" si="199"/>
        <v/>
      </c>
      <c r="Z946" s="80"/>
      <c r="AA946" s="31"/>
    </row>
    <row r="947" spans="1:27" s="29" customFormat="1" ht="21" customHeight="1" x14ac:dyDescent="0.2">
      <c r="A947" s="30"/>
      <c r="B947" s="57" t="s">
        <v>73</v>
      </c>
      <c r="C947" s="40">
        <f>IF($J$1="January",R939,IF($J$1="February",R940,IF($J$1="March",R941,IF($J$1="April",R942,IF($J$1="May",R943,IF($J$1="June",R944,IF($J$1="July",R945,IF($J$1="August",R946,IF($J$1="August",R946,IF($J$1="September",R947,IF($J$1="October",R948,IF($J$1="November",R949,IF($J$1="December",R950)))))))))))))</f>
        <v>0</v>
      </c>
      <c r="D947" s="31"/>
      <c r="E947" s="31"/>
      <c r="F947" s="49" t="s">
        <v>72</v>
      </c>
      <c r="G947" s="130">
        <f>IF($J$1="January",Y939,IF($J$1="February",Y940,IF($J$1="March",Y941,IF($J$1="April",Y942,IF($J$1="May",Y943,IF($J$1="June",Y944,IF($J$1="July",Y945,IF($J$1="August",Y946,IF($J$1="August",Y946,IF($J$1="September",Y947,IF($J$1="October",Y948,IF($J$1="November",Y949,IF($J$1="December",Y950)))))))))))))</f>
        <v>0</v>
      </c>
      <c r="H947" s="31"/>
      <c r="I947" s="435" t="s">
        <v>68</v>
      </c>
      <c r="J947" s="436"/>
      <c r="K947" s="58">
        <f>K945-K946</f>
        <v>1290.3225806451612</v>
      </c>
      <c r="L947" s="59"/>
      <c r="M947" s="31"/>
      <c r="N947" s="74"/>
      <c r="O947" s="75" t="s">
        <v>61</v>
      </c>
      <c r="P947" s="75"/>
      <c r="Q947" s="75"/>
      <c r="R947" s="75" t="str">
        <f t="shared" si="200"/>
        <v/>
      </c>
      <c r="S947" s="79"/>
      <c r="T947" s="75" t="s">
        <v>61</v>
      </c>
      <c r="U947" s="123" t="str">
        <f>IF($J$1="August","",Y946)</f>
        <v/>
      </c>
      <c r="V947" s="77"/>
      <c r="W947" s="123" t="str">
        <f t="shared" si="198"/>
        <v/>
      </c>
      <c r="X947" s="77"/>
      <c r="Y947" s="123" t="str">
        <f t="shared" si="199"/>
        <v/>
      </c>
      <c r="Z947" s="80"/>
      <c r="AA947" s="31"/>
    </row>
    <row r="948" spans="1:27" s="29" customFormat="1" ht="21" customHeight="1" x14ac:dyDescent="0.2">
      <c r="A948" s="3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47"/>
      <c r="M948" s="31"/>
      <c r="N948" s="74"/>
      <c r="O948" s="75" t="s">
        <v>57</v>
      </c>
      <c r="P948" s="75"/>
      <c r="Q948" s="75"/>
      <c r="R948" s="75"/>
      <c r="S948" s="79"/>
      <c r="T948" s="75" t="s">
        <v>57</v>
      </c>
      <c r="U948" s="123" t="str">
        <f>IF($J$1="September","",Y947)</f>
        <v/>
      </c>
      <c r="V948" s="77"/>
      <c r="W948" s="123" t="str">
        <f t="shared" si="198"/>
        <v/>
      </c>
      <c r="X948" s="77"/>
      <c r="Y948" s="123" t="str">
        <f t="shared" si="199"/>
        <v/>
      </c>
      <c r="Z948" s="80"/>
      <c r="AA948" s="31"/>
    </row>
    <row r="949" spans="1:27" s="29" customFormat="1" ht="21" customHeight="1" x14ac:dyDescent="0.2">
      <c r="A949" s="30"/>
      <c r="B949" s="446" t="s">
        <v>101</v>
      </c>
      <c r="C949" s="446"/>
      <c r="D949" s="446"/>
      <c r="E949" s="446"/>
      <c r="F949" s="446"/>
      <c r="G949" s="446"/>
      <c r="H949" s="446"/>
      <c r="I949" s="446"/>
      <c r="J949" s="446"/>
      <c r="K949" s="446"/>
      <c r="L949" s="47"/>
      <c r="M949" s="31"/>
      <c r="N949" s="74"/>
      <c r="O949" s="75" t="s">
        <v>62</v>
      </c>
      <c r="P949" s="75"/>
      <c r="Q949" s="75"/>
      <c r="R949" s="75"/>
      <c r="S949" s="79"/>
      <c r="T949" s="75" t="s">
        <v>62</v>
      </c>
      <c r="U949" s="123" t="str">
        <f>IF($J$1="October","",Y948)</f>
        <v/>
      </c>
      <c r="V949" s="77"/>
      <c r="W949" s="123" t="str">
        <f t="shared" si="198"/>
        <v/>
      </c>
      <c r="X949" s="77"/>
      <c r="Y949" s="123" t="str">
        <f t="shared" si="199"/>
        <v/>
      </c>
      <c r="Z949" s="80"/>
      <c r="AA949" s="31"/>
    </row>
    <row r="950" spans="1:27" s="29" customFormat="1" ht="21" customHeight="1" x14ac:dyDescent="0.2">
      <c r="A950" s="30"/>
      <c r="B950" s="446"/>
      <c r="C950" s="446"/>
      <c r="D950" s="446"/>
      <c r="E950" s="446"/>
      <c r="F950" s="446"/>
      <c r="G950" s="446"/>
      <c r="H950" s="446"/>
      <c r="I950" s="446"/>
      <c r="J950" s="446"/>
      <c r="K950" s="446"/>
      <c r="L950" s="47"/>
      <c r="M950" s="31"/>
      <c r="N950" s="74"/>
      <c r="O950" s="75" t="s">
        <v>63</v>
      </c>
      <c r="P950" s="75"/>
      <c r="Q950" s="75"/>
      <c r="R950" s="75" t="str">
        <f t="shared" ref="R950" si="201">IF(Q950="","",R949-Q950)</f>
        <v/>
      </c>
      <c r="S950" s="79"/>
      <c r="T950" s="75" t="s">
        <v>63</v>
      </c>
      <c r="U950" s="123" t="str">
        <f>IF($J$1="November","",Y949)</f>
        <v/>
      </c>
      <c r="V950" s="77"/>
      <c r="W950" s="123" t="str">
        <f t="shared" si="198"/>
        <v/>
      </c>
      <c r="X950" s="77"/>
      <c r="Y950" s="123" t="str">
        <f t="shared" si="199"/>
        <v/>
      </c>
      <c r="Z950" s="80"/>
      <c r="AA950" s="31"/>
    </row>
    <row r="951" spans="1:27" s="29" customFormat="1" ht="21" customHeight="1" thickBot="1" x14ac:dyDescent="0.25">
      <c r="A951" s="60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2"/>
      <c r="N951" s="81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3"/>
    </row>
    <row r="952" spans="1:27" s="29" customFormat="1" ht="21" customHeight="1" thickBot="1" x14ac:dyDescent="0.25"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7" s="29" customFormat="1" ht="21" customHeight="1" x14ac:dyDescent="0.2">
      <c r="A953" s="450" t="s">
        <v>45</v>
      </c>
      <c r="B953" s="451"/>
      <c r="C953" s="451"/>
      <c r="D953" s="451"/>
      <c r="E953" s="451"/>
      <c r="F953" s="451"/>
      <c r="G953" s="451"/>
      <c r="H953" s="451"/>
      <c r="I953" s="451"/>
      <c r="J953" s="451"/>
      <c r="K953" s="451"/>
      <c r="L953" s="452"/>
      <c r="M953" s="28"/>
      <c r="N953" s="67"/>
      <c r="O953" s="440" t="s">
        <v>47</v>
      </c>
      <c r="P953" s="441"/>
      <c r="Q953" s="441"/>
      <c r="R953" s="442"/>
      <c r="S953" s="68"/>
      <c r="T953" s="440" t="s">
        <v>48</v>
      </c>
      <c r="U953" s="441"/>
      <c r="V953" s="441"/>
      <c r="W953" s="441"/>
      <c r="X953" s="441"/>
      <c r="Y953" s="442"/>
      <c r="Z953" s="69"/>
      <c r="AA953" s="28"/>
    </row>
    <row r="954" spans="1:27" s="29" customFormat="1" ht="21" customHeight="1" x14ac:dyDescent="0.2">
      <c r="A954" s="30"/>
      <c r="B954" s="31"/>
      <c r="C954" s="443" t="s">
        <v>99</v>
      </c>
      <c r="D954" s="443"/>
      <c r="E954" s="443"/>
      <c r="F954" s="443"/>
      <c r="G954" s="32" t="str">
        <f>$J$1</f>
        <v>March</v>
      </c>
      <c r="H954" s="431">
        <f>$K$1</f>
        <v>2021</v>
      </c>
      <c r="I954" s="431"/>
      <c r="J954" s="31"/>
      <c r="K954" s="33"/>
      <c r="L954" s="34"/>
      <c r="M954" s="33"/>
      <c r="N954" s="70"/>
      <c r="O954" s="71" t="s">
        <v>58</v>
      </c>
      <c r="P954" s="71" t="s">
        <v>7</v>
      </c>
      <c r="Q954" s="71" t="s">
        <v>6</v>
      </c>
      <c r="R954" s="71" t="s">
        <v>59</v>
      </c>
      <c r="S954" s="72"/>
      <c r="T954" s="71" t="s">
        <v>58</v>
      </c>
      <c r="U954" s="71" t="s">
        <v>60</v>
      </c>
      <c r="V954" s="71" t="s">
        <v>23</v>
      </c>
      <c r="W954" s="71" t="s">
        <v>22</v>
      </c>
      <c r="X954" s="71" t="s">
        <v>24</v>
      </c>
      <c r="Y954" s="71" t="s">
        <v>64</v>
      </c>
      <c r="Z954" s="73"/>
      <c r="AA954" s="33"/>
    </row>
    <row r="955" spans="1:27" s="29" customFormat="1" ht="21" customHeight="1" x14ac:dyDescent="0.2">
      <c r="A955" s="30"/>
      <c r="B955" s="31"/>
      <c r="C955" s="31"/>
      <c r="D955" s="36"/>
      <c r="E955" s="36"/>
      <c r="F955" s="36"/>
      <c r="G955" s="36"/>
      <c r="H955" s="36"/>
      <c r="I955" s="31"/>
      <c r="J955" s="37" t="s">
        <v>1</v>
      </c>
      <c r="K955" s="38">
        <v>15000</v>
      </c>
      <c r="L955" s="39"/>
      <c r="M955" s="31"/>
      <c r="N955" s="74"/>
      <c r="O955" s="75" t="s">
        <v>50</v>
      </c>
      <c r="P955" s="75">
        <v>30</v>
      </c>
      <c r="Q955" s="75">
        <v>1</v>
      </c>
      <c r="R955" s="75">
        <f>5-Q955</f>
        <v>4</v>
      </c>
      <c r="S955" s="76"/>
      <c r="T955" s="75" t="s">
        <v>50</v>
      </c>
      <c r="U955" s="77"/>
      <c r="V955" s="77"/>
      <c r="W955" s="77">
        <f>V955+U955</f>
        <v>0</v>
      </c>
      <c r="X955" s="77"/>
      <c r="Y955" s="77">
        <f>W955-X955</f>
        <v>0</v>
      </c>
      <c r="Z955" s="73"/>
      <c r="AA955" s="31"/>
    </row>
    <row r="956" spans="1:27" s="29" customFormat="1" ht="21" customHeight="1" x14ac:dyDescent="0.2">
      <c r="A956" s="30"/>
      <c r="B956" s="31" t="s">
        <v>0</v>
      </c>
      <c r="C956" s="86" t="s">
        <v>160</v>
      </c>
      <c r="D956" s="31"/>
      <c r="E956" s="31"/>
      <c r="F956" s="31"/>
      <c r="G956" s="31"/>
      <c r="H956" s="42"/>
      <c r="I956" s="36"/>
      <c r="J956" s="31"/>
      <c r="K956" s="31"/>
      <c r="L956" s="43"/>
      <c r="M956" s="28"/>
      <c r="N956" s="78"/>
      <c r="O956" s="75" t="s">
        <v>76</v>
      </c>
      <c r="P956" s="75">
        <v>27</v>
      </c>
      <c r="Q956" s="75">
        <v>1</v>
      </c>
      <c r="R956" s="75">
        <f t="shared" ref="R956:R963" si="202">IF(Q956="","",R955-Q956)</f>
        <v>3</v>
      </c>
      <c r="S956" s="79"/>
      <c r="T956" s="75" t="s">
        <v>76</v>
      </c>
      <c r="U956" s="123">
        <f>Y955</f>
        <v>0</v>
      </c>
      <c r="V956" s="77"/>
      <c r="W956" s="123">
        <f>IF(U956="","",U956+V956)</f>
        <v>0</v>
      </c>
      <c r="X956" s="77"/>
      <c r="Y956" s="123">
        <f>IF(W956="","",W956-X956)</f>
        <v>0</v>
      </c>
      <c r="Z956" s="80"/>
      <c r="AA956" s="28"/>
    </row>
    <row r="957" spans="1:27" s="29" customFormat="1" ht="21" customHeight="1" x14ac:dyDescent="0.2">
      <c r="A957" s="30"/>
      <c r="B957" s="45" t="s">
        <v>46</v>
      </c>
      <c r="C957" s="46"/>
      <c r="D957" s="31"/>
      <c r="E957" s="31"/>
      <c r="F957" s="432" t="s">
        <v>48</v>
      </c>
      <c r="G957" s="432"/>
      <c r="H957" s="31"/>
      <c r="I957" s="432" t="s">
        <v>49</v>
      </c>
      <c r="J957" s="432"/>
      <c r="K957" s="432"/>
      <c r="L957" s="47"/>
      <c r="M957" s="31"/>
      <c r="N957" s="74"/>
      <c r="O957" s="75" t="s">
        <v>51</v>
      </c>
      <c r="P957" s="75">
        <v>31</v>
      </c>
      <c r="Q957" s="75">
        <v>0</v>
      </c>
      <c r="R957" s="75">
        <f t="shared" si="202"/>
        <v>3</v>
      </c>
      <c r="S957" s="79"/>
      <c r="T957" s="75" t="s">
        <v>51</v>
      </c>
      <c r="U957" s="123">
        <f>IF($J$1="March",Y956,"")</f>
        <v>0</v>
      </c>
      <c r="V957" s="77"/>
      <c r="W957" s="123">
        <f t="shared" ref="W957:W966" si="203">IF(U957="","",U957+V957)</f>
        <v>0</v>
      </c>
      <c r="X957" s="77"/>
      <c r="Y957" s="123">
        <f t="shared" ref="Y957:Y966" si="204">IF(W957="","",W957-X957)</f>
        <v>0</v>
      </c>
      <c r="Z957" s="80"/>
      <c r="AA957" s="31"/>
    </row>
    <row r="958" spans="1:27" s="29" customFormat="1" ht="21" customHeight="1" x14ac:dyDescent="0.2">
      <c r="A958" s="30"/>
      <c r="B958" s="31"/>
      <c r="C958" s="31"/>
      <c r="D958" s="31"/>
      <c r="E958" s="31"/>
      <c r="F958" s="31"/>
      <c r="G958" s="31"/>
      <c r="H958" s="48"/>
      <c r="L958" s="35"/>
      <c r="M958" s="31"/>
      <c r="N958" s="74"/>
      <c r="O958" s="75" t="s">
        <v>52</v>
      </c>
      <c r="P958" s="75"/>
      <c r="Q958" s="75"/>
      <c r="R958" s="75" t="str">
        <f t="shared" si="202"/>
        <v/>
      </c>
      <c r="S958" s="79"/>
      <c r="T958" s="75" t="s">
        <v>52</v>
      </c>
      <c r="U958" s="123"/>
      <c r="V958" s="77"/>
      <c r="W958" s="123" t="str">
        <f t="shared" si="203"/>
        <v/>
      </c>
      <c r="X958" s="77"/>
      <c r="Y958" s="123" t="str">
        <f t="shared" si="204"/>
        <v/>
      </c>
      <c r="Z958" s="80"/>
      <c r="AA958" s="31"/>
    </row>
    <row r="959" spans="1:27" s="29" customFormat="1" ht="21" customHeight="1" x14ac:dyDescent="0.2">
      <c r="A959" s="30"/>
      <c r="B959" s="433" t="s">
        <v>47</v>
      </c>
      <c r="C959" s="434"/>
      <c r="D959" s="31"/>
      <c r="E959" s="31"/>
      <c r="F959" s="49" t="s">
        <v>69</v>
      </c>
      <c r="G959" s="44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48"/>
      <c r="I959" s="50">
        <f>IF(C963&gt;0,$K$2,C961)</f>
        <v>31</v>
      </c>
      <c r="J959" s="51" t="s">
        <v>66</v>
      </c>
      <c r="K959" s="52">
        <f>K955/$K$2*I959</f>
        <v>15000</v>
      </c>
      <c r="L959" s="53"/>
      <c r="M959" s="31"/>
      <c r="N959" s="74"/>
      <c r="O959" s="75" t="s">
        <v>53</v>
      </c>
      <c r="P959" s="75"/>
      <c r="Q959" s="75"/>
      <c r="R959" s="75" t="str">
        <f t="shared" si="202"/>
        <v/>
      </c>
      <c r="S959" s="79"/>
      <c r="T959" s="75" t="s">
        <v>53</v>
      </c>
      <c r="U959" s="123" t="str">
        <f>Y958</f>
        <v/>
      </c>
      <c r="V959" s="77"/>
      <c r="W959" s="123" t="str">
        <f t="shared" si="203"/>
        <v/>
      </c>
      <c r="X959" s="77"/>
      <c r="Y959" s="123" t="str">
        <f t="shared" si="204"/>
        <v/>
      </c>
      <c r="Z959" s="80"/>
      <c r="AA959" s="31"/>
    </row>
    <row r="960" spans="1:27" s="29" customFormat="1" ht="21" customHeight="1" x14ac:dyDescent="0.2">
      <c r="A960" s="30"/>
      <c r="B960" s="40"/>
      <c r="C960" s="40"/>
      <c r="D960" s="31"/>
      <c r="E960" s="31"/>
      <c r="F960" s="49" t="s">
        <v>23</v>
      </c>
      <c r="G960" s="130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8"/>
      <c r="I960" s="93">
        <v>44</v>
      </c>
      <c r="J960" s="51" t="s">
        <v>67</v>
      </c>
      <c r="K960" s="54">
        <f>K955/$K$2/8*I960</f>
        <v>2661.2903225806454</v>
      </c>
      <c r="L960" s="55"/>
      <c r="M960" s="31"/>
      <c r="N960" s="74"/>
      <c r="O960" s="75" t="s">
        <v>54</v>
      </c>
      <c r="P960" s="75"/>
      <c r="Q960" s="75"/>
      <c r="R960" s="75" t="str">
        <f t="shared" si="202"/>
        <v/>
      </c>
      <c r="S960" s="79"/>
      <c r="T960" s="75" t="s">
        <v>54</v>
      </c>
      <c r="U960" s="123"/>
      <c r="V960" s="77"/>
      <c r="W960" s="123" t="str">
        <f t="shared" si="203"/>
        <v/>
      </c>
      <c r="X960" s="77"/>
      <c r="Y960" s="123" t="str">
        <f t="shared" si="204"/>
        <v/>
      </c>
      <c r="Z960" s="80"/>
      <c r="AA960" s="31"/>
    </row>
    <row r="961" spans="1:27" s="29" customFormat="1" ht="21" customHeight="1" x14ac:dyDescent="0.2">
      <c r="A961" s="30"/>
      <c r="B961" s="49" t="s">
        <v>7</v>
      </c>
      <c r="C961" s="4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31</v>
      </c>
      <c r="D961" s="31"/>
      <c r="E961" s="31"/>
      <c r="F961" s="49" t="s">
        <v>70</v>
      </c>
      <c r="G961" s="130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>0</v>
      </c>
      <c r="H961" s="48"/>
      <c r="I961" s="444" t="s">
        <v>74</v>
      </c>
      <c r="J961" s="445"/>
      <c r="K961" s="54">
        <f>K959+K960</f>
        <v>17661.290322580644</v>
      </c>
      <c r="L961" s="55"/>
      <c r="M961" s="31"/>
      <c r="N961" s="74"/>
      <c r="O961" s="75" t="s">
        <v>55</v>
      </c>
      <c r="P961" s="75"/>
      <c r="Q961" s="75"/>
      <c r="R961" s="75" t="str">
        <f t="shared" si="202"/>
        <v/>
      </c>
      <c r="S961" s="79"/>
      <c r="T961" s="75" t="s">
        <v>55</v>
      </c>
      <c r="U961" s="123"/>
      <c r="V961" s="77"/>
      <c r="W961" s="123" t="str">
        <f t="shared" si="203"/>
        <v/>
      </c>
      <c r="X961" s="77"/>
      <c r="Y961" s="123" t="str">
        <f t="shared" si="204"/>
        <v/>
      </c>
      <c r="Z961" s="80"/>
      <c r="AA961" s="31"/>
    </row>
    <row r="962" spans="1:27" s="29" customFormat="1" ht="21" customHeight="1" x14ac:dyDescent="0.2">
      <c r="A962" s="30"/>
      <c r="B962" s="49" t="s">
        <v>6</v>
      </c>
      <c r="C962" s="4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31"/>
      <c r="E962" s="31"/>
      <c r="F962" s="49" t="s">
        <v>24</v>
      </c>
      <c r="G962" s="130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48"/>
      <c r="I962" s="444" t="s">
        <v>75</v>
      </c>
      <c r="J962" s="445"/>
      <c r="K962" s="44">
        <f>G962</f>
        <v>0</v>
      </c>
      <c r="L962" s="56"/>
      <c r="M962" s="31"/>
      <c r="N962" s="74"/>
      <c r="O962" s="75" t="s">
        <v>56</v>
      </c>
      <c r="P962" s="75"/>
      <c r="Q962" s="75"/>
      <c r="R962" s="75" t="str">
        <f t="shared" si="202"/>
        <v/>
      </c>
      <c r="S962" s="79"/>
      <c r="T962" s="75" t="s">
        <v>56</v>
      </c>
      <c r="U962" s="123"/>
      <c r="V962" s="77"/>
      <c r="W962" s="123" t="str">
        <f t="shared" si="203"/>
        <v/>
      </c>
      <c r="X962" s="77"/>
      <c r="Y962" s="123" t="str">
        <f t="shared" si="204"/>
        <v/>
      </c>
      <c r="Z962" s="80"/>
      <c r="AA962" s="31"/>
    </row>
    <row r="963" spans="1:27" s="29" customFormat="1" ht="21" customHeight="1" x14ac:dyDescent="0.2">
      <c r="A963" s="30"/>
      <c r="B963" s="57" t="s">
        <v>73</v>
      </c>
      <c r="C963" s="40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3</v>
      </c>
      <c r="D963" s="31"/>
      <c r="E963" s="31"/>
      <c r="F963" s="49" t="s">
        <v>72</v>
      </c>
      <c r="G963" s="130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>0</v>
      </c>
      <c r="H963" s="31"/>
      <c r="I963" s="435" t="s">
        <v>68</v>
      </c>
      <c r="J963" s="436"/>
      <c r="K963" s="58">
        <f>K961-K962</f>
        <v>17661.290322580644</v>
      </c>
      <c r="L963" s="59"/>
      <c r="M963" s="31"/>
      <c r="N963" s="74"/>
      <c r="O963" s="75" t="s">
        <v>61</v>
      </c>
      <c r="P963" s="75"/>
      <c r="Q963" s="75"/>
      <c r="R963" s="75" t="str">
        <f t="shared" si="202"/>
        <v/>
      </c>
      <c r="S963" s="79"/>
      <c r="T963" s="75" t="s">
        <v>61</v>
      </c>
      <c r="U963" s="123"/>
      <c r="V963" s="77"/>
      <c r="W963" s="123" t="str">
        <f t="shared" si="203"/>
        <v/>
      </c>
      <c r="X963" s="77"/>
      <c r="Y963" s="123" t="str">
        <f t="shared" si="204"/>
        <v/>
      </c>
      <c r="Z963" s="80"/>
      <c r="AA963" s="31"/>
    </row>
    <row r="964" spans="1:27" s="29" customFormat="1" ht="21" customHeight="1" x14ac:dyDescent="0.2">
      <c r="A964" s="3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47"/>
      <c r="M964" s="31"/>
      <c r="N964" s="74"/>
      <c r="O964" s="75" t="s">
        <v>57</v>
      </c>
      <c r="P964" s="75"/>
      <c r="Q964" s="75"/>
      <c r="R964" s="75"/>
      <c r="S964" s="79"/>
      <c r="T964" s="75" t="s">
        <v>57</v>
      </c>
      <c r="U964" s="123"/>
      <c r="V964" s="77"/>
      <c r="W964" s="123" t="str">
        <f t="shared" si="203"/>
        <v/>
      </c>
      <c r="X964" s="77"/>
      <c r="Y964" s="123" t="str">
        <f t="shared" si="204"/>
        <v/>
      </c>
      <c r="Z964" s="80"/>
      <c r="AA964" s="31"/>
    </row>
    <row r="965" spans="1:27" s="29" customFormat="1" ht="21" customHeight="1" x14ac:dyDescent="0.2">
      <c r="A965" s="30"/>
      <c r="B965" s="446" t="s">
        <v>101</v>
      </c>
      <c r="C965" s="446"/>
      <c r="D965" s="446"/>
      <c r="E965" s="446"/>
      <c r="F965" s="446"/>
      <c r="G965" s="446"/>
      <c r="H965" s="446"/>
      <c r="I965" s="446"/>
      <c r="J965" s="446"/>
      <c r="K965" s="446"/>
      <c r="L965" s="47"/>
      <c r="M965" s="31"/>
      <c r="N965" s="74"/>
      <c r="O965" s="75" t="s">
        <v>62</v>
      </c>
      <c r="P965" s="75"/>
      <c r="Q965" s="75"/>
      <c r="R965" s="75"/>
      <c r="S965" s="79"/>
      <c r="T965" s="75" t="s">
        <v>62</v>
      </c>
      <c r="U965" s="123"/>
      <c r="V965" s="77"/>
      <c r="W965" s="123" t="str">
        <f t="shared" si="203"/>
        <v/>
      </c>
      <c r="X965" s="77"/>
      <c r="Y965" s="123" t="str">
        <f t="shared" si="204"/>
        <v/>
      </c>
      <c r="Z965" s="80"/>
      <c r="AA965" s="31"/>
    </row>
    <row r="966" spans="1:27" s="29" customFormat="1" ht="21" customHeight="1" x14ac:dyDescent="0.2">
      <c r="A966" s="30"/>
      <c r="B966" s="446"/>
      <c r="C966" s="446"/>
      <c r="D966" s="446"/>
      <c r="E966" s="446"/>
      <c r="F966" s="446"/>
      <c r="G966" s="446"/>
      <c r="H966" s="446"/>
      <c r="I966" s="446"/>
      <c r="J966" s="446"/>
      <c r="K966" s="446"/>
      <c r="L966" s="47"/>
      <c r="M966" s="31"/>
      <c r="N966" s="74"/>
      <c r="O966" s="75" t="s">
        <v>63</v>
      </c>
      <c r="P966" s="75"/>
      <c r="Q966" s="75"/>
      <c r="R966" s="75" t="str">
        <f t="shared" ref="R966" si="205">IF(Q966="","",R965-Q966)</f>
        <v/>
      </c>
      <c r="S966" s="79"/>
      <c r="T966" s="75" t="s">
        <v>63</v>
      </c>
      <c r="U966" s="123"/>
      <c r="V966" s="77"/>
      <c r="W966" s="123" t="str">
        <f t="shared" si="203"/>
        <v/>
      </c>
      <c r="X966" s="77"/>
      <c r="Y966" s="123" t="str">
        <f t="shared" si="204"/>
        <v/>
      </c>
      <c r="Z966" s="80"/>
      <c r="AA966" s="31"/>
    </row>
    <row r="967" spans="1:27" s="31" customFormat="1" ht="21" customHeight="1" thickBot="1" x14ac:dyDescent="0.25">
      <c r="A967" s="60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2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7" s="29" customFormat="1" ht="21.4" hidden="1" customHeight="1" x14ac:dyDescent="0.2">
      <c r="A968" s="450" t="s">
        <v>45</v>
      </c>
      <c r="B968" s="451"/>
      <c r="C968" s="451"/>
      <c r="D968" s="451"/>
      <c r="E968" s="451"/>
      <c r="F968" s="451"/>
      <c r="G968" s="451"/>
      <c r="H968" s="451"/>
      <c r="I968" s="451"/>
      <c r="J968" s="451"/>
      <c r="K968" s="451"/>
      <c r="L968" s="452"/>
      <c r="M968" s="28"/>
      <c r="N968" s="67"/>
      <c r="O968" s="440" t="s">
        <v>47</v>
      </c>
      <c r="P968" s="441"/>
      <c r="Q968" s="441"/>
      <c r="R968" s="442"/>
      <c r="S968" s="68"/>
      <c r="T968" s="440" t="s">
        <v>48</v>
      </c>
      <c r="U968" s="441"/>
      <c r="V968" s="441"/>
      <c r="W968" s="441"/>
      <c r="X968" s="441"/>
      <c r="Y968" s="442"/>
      <c r="Z968" s="69"/>
      <c r="AA968" s="28"/>
    </row>
    <row r="969" spans="1:27" s="29" customFormat="1" ht="21.4" hidden="1" customHeight="1" x14ac:dyDescent="0.2">
      <c r="A969" s="30"/>
      <c r="B969" s="31"/>
      <c r="C969" s="443" t="s">
        <v>99</v>
      </c>
      <c r="D969" s="443"/>
      <c r="E969" s="443"/>
      <c r="F969" s="443"/>
      <c r="G969" s="32" t="str">
        <f>$J$1</f>
        <v>March</v>
      </c>
      <c r="H969" s="431">
        <f>$K$1</f>
        <v>2021</v>
      </c>
      <c r="I969" s="431"/>
      <c r="J969" s="31"/>
      <c r="K969" s="33"/>
      <c r="L969" s="34"/>
      <c r="M969" s="33"/>
      <c r="N969" s="70"/>
      <c r="O969" s="71" t="s">
        <v>58</v>
      </c>
      <c r="P969" s="71" t="s">
        <v>7</v>
      </c>
      <c r="Q969" s="71" t="s">
        <v>6</v>
      </c>
      <c r="R969" s="71" t="s">
        <v>59</v>
      </c>
      <c r="S969" s="72"/>
      <c r="T969" s="71" t="s">
        <v>58</v>
      </c>
      <c r="U969" s="71" t="s">
        <v>60</v>
      </c>
      <c r="V969" s="71" t="s">
        <v>23</v>
      </c>
      <c r="W969" s="71" t="s">
        <v>22</v>
      </c>
      <c r="X969" s="71" t="s">
        <v>24</v>
      </c>
      <c r="Y969" s="71" t="s">
        <v>64</v>
      </c>
      <c r="Z969" s="73"/>
      <c r="AA969" s="33"/>
    </row>
    <row r="970" spans="1:27" s="29" customFormat="1" ht="21.4" hidden="1" customHeight="1" x14ac:dyDescent="0.2">
      <c r="A970" s="30"/>
      <c r="B970" s="31"/>
      <c r="C970" s="31"/>
      <c r="D970" s="36"/>
      <c r="E970" s="36"/>
      <c r="F970" s="36"/>
      <c r="G970" s="36"/>
      <c r="H970" s="36"/>
      <c r="I970" s="31"/>
      <c r="J970" s="37" t="s">
        <v>1</v>
      </c>
      <c r="K970" s="38"/>
      <c r="L970" s="39"/>
      <c r="M970" s="31"/>
      <c r="N970" s="74"/>
      <c r="O970" s="75" t="s">
        <v>50</v>
      </c>
      <c r="P970" s="75"/>
      <c r="Q970" s="75"/>
      <c r="R970" s="75"/>
      <c r="S970" s="76"/>
      <c r="T970" s="75" t="s">
        <v>50</v>
      </c>
      <c r="U970" s="77"/>
      <c r="V970" s="77"/>
      <c r="W970" s="77">
        <f>V970+U970</f>
        <v>0</v>
      </c>
      <c r="X970" s="77"/>
      <c r="Y970" s="77">
        <f>W970-X970</f>
        <v>0</v>
      </c>
      <c r="Z970" s="73"/>
      <c r="AA970" s="31"/>
    </row>
    <row r="971" spans="1:27" s="29" customFormat="1" ht="21.4" hidden="1" customHeight="1" x14ac:dyDescent="0.2">
      <c r="A971" s="30"/>
      <c r="B971" s="31" t="s">
        <v>0</v>
      </c>
      <c r="C971" s="86"/>
      <c r="D971" s="31"/>
      <c r="E971" s="31"/>
      <c r="F971" s="31"/>
      <c r="G971" s="31"/>
      <c r="H971" s="42"/>
      <c r="I971" s="36"/>
      <c r="J971" s="31"/>
      <c r="K971" s="31"/>
      <c r="L971" s="43"/>
      <c r="M971" s="28"/>
      <c r="N971" s="78"/>
      <c r="O971" s="75" t="s">
        <v>76</v>
      </c>
      <c r="P971" s="75"/>
      <c r="Q971" s="75"/>
      <c r="R971" s="75" t="str">
        <f t="shared" ref="R971:R981" si="206">IF(Q971="","",R970-Q971)</f>
        <v/>
      </c>
      <c r="S971" s="79"/>
      <c r="T971" s="75" t="s">
        <v>76</v>
      </c>
      <c r="U971" s="123" t="str">
        <f>IF($J$1="February",Y970,"")</f>
        <v/>
      </c>
      <c r="V971" s="77"/>
      <c r="W971" s="123" t="str">
        <f>IF(U971="","",U971+V971)</f>
        <v/>
      </c>
      <c r="X971" s="77"/>
      <c r="Y971" s="123" t="str">
        <f>IF(W971="","",W971-X971)</f>
        <v/>
      </c>
      <c r="Z971" s="80"/>
      <c r="AA971" s="28"/>
    </row>
    <row r="972" spans="1:27" s="29" customFormat="1" ht="21.4" hidden="1" customHeight="1" x14ac:dyDescent="0.2">
      <c r="A972" s="30"/>
      <c r="B972" s="45" t="s">
        <v>46</v>
      </c>
      <c r="C972" s="46"/>
      <c r="D972" s="31"/>
      <c r="E972" s="31"/>
      <c r="F972" s="432" t="s">
        <v>48</v>
      </c>
      <c r="G972" s="432"/>
      <c r="H972" s="31"/>
      <c r="I972" s="432" t="s">
        <v>49</v>
      </c>
      <c r="J972" s="432"/>
      <c r="K972" s="432"/>
      <c r="L972" s="47"/>
      <c r="M972" s="31"/>
      <c r="N972" s="74"/>
      <c r="O972" s="75" t="s">
        <v>51</v>
      </c>
      <c r="P972" s="75"/>
      <c r="Q972" s="75"/>
      <c r="R972" s="75"/>
      <c r="S972" s="79"/>
      <c r="T972" s="75" t="s">
        <v>51</v>
      </c>
      <c r="U972" s="123" t="str">
        <f>IF($J$1="April",Y971,Y971)</f>
        <v/>
      </c>
      <c r="V972" s="77"/>
      <c r="W972" s="123" t="str">
        <f t="shared" ref="W972:W981" si="207">IF(U972="","",U972+V972)</f>
        <v/>
      </c>
      <c r="X972" s="77"/>
      <c r="Y972" s="123" t="str">
        <f t="shared" ref="Y972:Y981" si="208">IF(W972="","",W972-X972)</f>
        <v/>
      </c>
      <c r="Z972" s="80"/>
      <c r="AA972" s="31"/>
    </row>
    <row r="973" spans="1:27" s="29" customFormat="1" ht="21.4" hidden="1" customHeight="1" x14ac:dyDescent="0.2">
      <c r="A973" s="30"/>
      <c r="B973" s="31"/>
      <c r="C973" s="31"/>
      <c r="D973" s="31"/>
      <c r="E973" s="31"/>
      <c r="F973" s="31"/>
      <c r="G973" s="31"/>
      <c r="H973" s="48"/>
      <c r="L973" s="35"/>
      <c r="M973" s="31"/>
      <c r="N973" s="74"/>
      <c r="O973" s="75" t="s">
        <v>52</v>
      </c>
      <c r="P973" s="75"/>
      <c r="Q973" s="75"/>
      <c r="R973" s="75" t="str">
        <f t="shared" si="206"/>
        <v/>
      </c>
      <c r="S973" s="79"/>
      <c r="T973" s="75" t="s">
        <v>52</v>
      </c>
      <c r="U973" s="123" t="str">
        <f>IF($J$1="April",Y972,Y972)</f>
        <v/>
      </c>
      <c r="V973" s="77"/>
      <c r="W973" s="123" t="str">
        <f t="shared" si="207"/>
        <v/>
      </c>
      <c r="X973" s="77"/>
      <c r="Y973" s="123" t="str">
        <f t="shared" si="208"/>
        <v/>
      </c>
      <c r="Z973" s="80"/>
      <c r="AA973" s="31"/>
    </row>
    <row r="974" spans="1:27" s="29" customFormat="1" ht="21.4" hidden="1" customHeight="1" x14ac:dyDescent="0.2">
      <c r="A974" s="30"/>
      <c r="B974" s="433" t="s">
        <v>47</v>
      </c>
      <c r="C974" s="434"/>
      <c r="D974" s="31"/>
      <c r="E974" s="31"/>
      <c r="F974" s="49" t="s">
        <v>69</v>
      </c>
      <c r="G974" s="44" t="str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/>
      </c>
      <c r="H974" s="48"/>
      <c r="I974" s="50"/>
      <c r="J974" s="51" t="s">
        <v>66</v>
      </c>
      <c r="K974" s="52">
        <f>K970/$K$2*I974</f>
        <v>0</v>
      </c>
      <c r="L974" s="53"/>
      <c r="M974" s="31"/>
      <c r="N974" s="74"/>
      <c r="O974" s="75" t="s">
        <v>53</v>
      </c>
      <c r="P974" s="75"/>
      <c r="Q974" s="75"/>
      <c r="R974" s="75" t="str">
        <f t="shared" si="206"/>
        <v/>
      </c>
      <c r="S974" s="79"/>
      <c r="T974" s="75" t="s">
        <v>53</v>
      </c>
      <c r="U974" s="123" t="str">
        <f>IF($J$1="May",Y973,Y973)</f>
        <v/>
      </c>
      <c r="V974" s="77"/>
      <c r="W974" s="123" t="str">
        <f t="shared" si="207"/>
        <v/>
      </c>
      <c r="X974" s="77"/>
      <c r="Y974" s="123" t="str">
        <f t="shared" si="208"/>
        <v/>
      </c>
      <c r="Z974" s="80"/>
      <c r="AA974" s="31"/>
    </row>
    <row r="975" spans="1:27" s="29" customFormat="1" ht="21.4" hidden="1" customHeight="1" x14ac:dyDescent="0.2">
      <c r="A975" s="30"/>
      <c r="B975" s="40"/>
      <c r="C975" s="40"/>
      <c r="D975" s="31"/>
      <c r="E975" s="31"/>
      <c r="F975" s="49" t="s">
        <v>23</v>
      </c>
      <c r="G975" s="130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48"/>
      <c r="I975" s="93"/>
      <c r="J975" s="51" t="s">
        <v>67</v>
      </c>
      <c r="K975" s="54"/>
      <c r="L975" s="55"/>
      <c r="M975" s="31"/>
      <c r="N975" s="74"/>
      <c r="O975" s="75" t="s">
        <v>54</v>
      </c>
      <c r="P975" s="75"/>
      <c r="Q975" s="75"/>
      <c r="R975" s="75" t="str">
        <f t="shared" si="206"/>
        <v/>
      </c>
      <c r="S975" s="79"/>
      <c r="T975" s="75" t="s">
        <v>54</v>
      </c>
      <c r="U975" s="123" t="str">
        <f>IF($J$1="May",Y974,Y974)</f>
        <v/>
      </c>
      <c r="V975" s="77"/>
      <c r="W975" s="123" t="str">
        <f t="shared" si="207"/>
        <v/>
      </c>
      <c r="X975" s="77"/>
      <c r="Y975" s="123" t="str">
        <f t="shared" si="208"/>
        <v/>
      </c>
      <c r="Z975" s="80"/>
      <c r="AA975" s="31"/>
    </row>
    <row r="976" spans="1:27" s="29" customFormat="1" ht="21.4" hidden="1" customHeight="1" x14ac:dyDescent="0.2">
      <c r="A976" s="30"/>
      <c r="B976" s="49" t="s">
        <v>7</v>
      </c>
      <c r="C976" s="4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0</v>
      </c>
      <c r="D976" s="31"/>
      <c r="E976" s="31"/>
      <c r="F976" s="49" t="s">
        <v>70</v>
      </c>
      <c r="G976" s="130" t="str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/>
      </c>
      <c r="H976" s="48"/>
      <c r="I976" s="444" t="s">
        <v>74</v>
      </c>
      <c r="J976" s="445"/>
      <c r="K976" s="54">
        <f>K974+K975</f>
        <v>0</v>
      </c>
      <c r="L976" s="55"/>
      <c r="M976" s="31"/>
      <c r="N976" s="74"/>
      <c r="O976" s="75" t="s">
        <v>55</v>
      </c>
      <c r="P976" s="75"/>
      <c r="Q976" s="75"/>
      <c r="R976" s="75">
        <v>0</v>
      </c>
      <c r="S976" s="79"/>
      <c r="T976" s="75" t="s">
        <v>55</v>
      </c>
      <c r="U976" s="123" t="str">
        <f>IF($J$1="July",Y975,"")</f>
        <v/>
      </c>
      <c r="V976" s="77"/>
      <c r="W976" s="123" t="str">
        <f t="shared" si="207"/>
        <v/>
      </c>
      <c r="X976" s="77"/>
      <c r="Y976" s="123" t="str">
        <f t="shared" si="208"/>
        <v/>
      </c>
      <c r="Z976" s="80"/>
      <c r="AA976" s="31"/>
    </row>
    <row r="977" spans="1:27" s="29" customFormat="1" ht="21.4" hidden="1" customHeight="1" x14ac:dyDescent="0.2">
      <c r="A977" s="30"/>
      <c r="B977" s="49" t="s">
        <v>6</v>
      </c>
      <c r="C977" s="4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31"/>
      <c r="E977" s="31"/>
      <c r="F977" s="49" t="s">
        <v>24</v>
      </c>
      <c r="G977" s="130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48"/>
      <c r="I977" s="444" t="s">
        <v>75</v>
      </c>
      <c r="J977" s="445"/>
      <c r="K977" s="44">
        <f>G977</f>
        <v>0</v>
      </c>
      <c r="L977" s="56"/>
      <c r="M977" s="31"/>
      <c r="N977" s="74"/>
      <c r="O977" s="75" t="s">
        <v>56</v>
      </c>
      <c r="P977" s="75"/>
      <c r="Q977" s="75"/>
      <c r="R977" s="75" t="str">
        <f t="shared" si="206"/>
        <v/>
      </c>
      <c r="S977" s="79"/>
      <c r="T977" s="75" t="s">
        <v>56</v>
      </c>
      <c r="U977" s="123" t="str">
        <f>IF($J$1="August",Y976,"")</f>
        <v/>
      </c>
      <c r="V977" s="77"/>
      <c r="W977" s="123" t="str">
        <f t="shared" si="207"/>
        <v/>
      </c>
      <c r="X977" s="77"/>
      <c r="Y977" s="123" t="str">
        <f t="shared" si="208"/>
        <v/>
      </c>
      <c r="Z977" s="80"/>
      <c r="AA977" s="31"/>
    </row>
    <row r="978" spans="1:27" s="29" customFormat="1" ht="21.4" hidden="1" customHeight="1" x14ac:dyDescent="0.2">
      <c r="A978" s="30"/>
      <c r="B978" s="57" t="s">
        <v>73</v>
      </c>
      <c r="C978" s="40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1"/>
      <c r="E978" s="31"/>
      <c r="F978" s="49" t="s">
        <v>72</v>
      </c>
      <c r="G978" s="130" t="str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/>
      </c>
      <c r="H978" s="31"/>
      <c r="I978" s="435" t="s">
        <v>68</v>
      </c>
      <c r="J978" s="436"/>
      <c r="K978" s="58">
        <f>K976-K977</f>
        <v>0</v>
      </c>
      <c r="L978" s="59"/>
      <c r="M978" s="31"/>
      <c r="N978" s="74"/>
      <c r="O978" s="75" t="s">
        <v>61</v>
      </c>
      <c r="P978" s="75"/>
      <c r="Q978" s="75"/>
      <c r="R978" s="75" t="str">
        <f t="shared" si="206"/>
        <v/>
      </c>
      <c r="S978" s="79"/>
      <c r="T978" s="75" t="s">
        <v>61</v>
      </c>
      <c r="U978" s="123" t="str">
        <f>IF($J$1="Sept",Y977,"")</f>
        <v/>
      </c>
      <c r="V978" s="77"/>
      <c r="W978" s="123" t="str">
        <f t="shared" si="207"/>
        <v/>
      </c>
      <c r="X978" s="77"/>
      <c r="Y978" s="123" t="str">
        <f t="shared" si="208"/>
        <v/>
      </c>
      <c r="Z978" s="80"/>
      <c r="AA978" s="31"/>
    </row>
    <row r="979" spans="1:27" s="29" customFormat="1" ht="21.4" hidden="1" customHeight="1" x14ac:dyDescent="0.2">
      <c r="A979" s="3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47"/>
      <c r="M979" s="31"/>
      <c r="N979" s="74"/>
      <c r="O979" s="75" t="s">
        <v>57</v>
      </c>
      <c r="P979" s="75"/>
      <c r="Q979" s="75"/>
      <c r="R979" s="75">
        <v>0</v>
      </c>
      <c r="S979" s="79"/>
      <c r="T979" s="75" t="s">
        <v>57</v>
      </c>
      <c r="U979" s="123" t="str">
        <f>IF($J$1="October",Y978,"")</f>
        <v/>
      </c>
      <c r="V979" s="77"/>
      <c r="W979" s="123" t="str">
        <f t="shared" si="207"/>
        <v/>
      </c>
      <c r="X979" s="77"/>
      <c r="Y979" s="123" t="str">
        <f t="shared" si="208"/>
        <v/>
      </c>
      <c r="Z979" s="80"/>
      <c r="AA979" s="31"/>
    </row>
    <row r="980" spans="1:27" s="29" customFormat="1" ht="21.4" hidden="1" customHeight="1" x14ac:dyDescent="0.2">
      <c r="A980" s="30"/>
      <c r="B980" s="446" t="s">
        <v>101</v>
      </c>
      <c r="C980" s="446"/>
      <c r="D980" s="446"/>
      <c r="E980" s="446"/>
      <c r="F980" s="446"/>
      <c r="G980" s="446"/>
      <c r="H980" s="446"/>
      <c r="I980" s="446"/>
      <c r="J980" s="446"/>
      <c r="K980" s="446"/>
      <c r="L980" s="47"/>
      <c r="M980" s="31"/>
      <c r="N980" s="74"/>
      <c r="O980" s="75" t="s">
        <v>62</v>
      </c>
      <c r="P980" s="75"/>
      <c r="Q980" s="75"/>
      <c r="R980" s="75">
        <v>0</v>
      </c>
      <c r="S980" s="79"/>
      <c r="T980" s="75" t="s">
        <v>62</v>
      </c>
      <c r="U980" s="123" t="str">
        <f>IF($J$1="November",Y979,"")</f>
        <v/>
      </c>
      <c r="V980" s="77"/>
      <c r="W980" s="123" t="str">
        <f t="shared" si="207"/>
        <v/>
      </c>
      <c r="X980" s="77"/>
      <c r="Y980" s="123" t="str">
        <f t="shared" si="208"/>
        <v/>
      </c>
      <c r="Z980" s="80"/>
      <c r="AA980" s="31"/>
    </row>
    <row r="981" spans="1:27" s="29" customFormat="1" ht="21.4" hidden="1" customHeight="1" x14ac:dyDescent="0.2">
      <c r="A981" s="30"/>
      <c r="B981" s="446"/>
      <c r="C981" s="446"/>
      <c r="D981" s="446"/>
      <c r="E981" s="446"/>
      <c r="F981" s="446"/>
      <c r="G981" s="446"/>
      <c r="H981" s="446"/>
      <c r="I981" s="446"/>
      <c r="J981" s="446"/>
      <c r="K981" s="446"/>
      <c r="L981" s="47"/>
      <c r="M981" s="31"/>
      <c r="N981" s="74"/>
      <c r="O981" s="75" t="s">
        <v>63</v>
      </c>
      <c r="P981" s="75"/>
      <c r="Q981" s="75"/>
      <c r="R981" s="75" t="str">
        <f t="shared" si="206"/>
        <v/>
      </c>
      <c r="S981" s="79"/>
      <c r="T981" s="75" t="s">
        <v>63</v>
      </c>
      <c r="U981" s="123" t="str">
        <f>IF($J$1="Dec",Y980,"")</f>
        <v/>
      </c>
      <c r="V981" s="77"/>
      <c r="W981" s="123" t="str">
        <f t="shared" si="207"/>
        <v/>
      </c>
      <c r="X981" s="77"/>
      <c r="Y981" s="123" t="str">
        <f t="shared" si="208"/>
        <v/>
      </c>
      <c r="Z981" s="80"/>
      <c r="AA981" s="31"/>
    </row>
    <row r="982" spans="1:27" s="29" customFormat="1" ht="21.4" hidden="1" customHeight="1" thickBot="1" x14ac:dyDescent="0.25">
      <c r="A982" s="60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2"/>
      <c r="N982" s="81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3"/>
    </row>
    <row r="983" spans="1:27" s="31" customFormat="1" ht="21.4" hidden="1" customHeight="1" thickBot="1" x14ac:dyDescent="0.25">
      <c r="A983" s="450"/>
      <c r="B983" s="451"/>
      <c r="C983" s="451"/>
      <c r="D983" s="451"/>
      <c r="E983" s="451"/>
      <c r="F983" s="451"/>
      <c r="G983" s="451"/>
      <c r="H983" s="451"/>
      <c r="I983" s="451"/>
      <c r="J983" s="451"/>
      <c r="K983" s="451"/>
      <c r="L983" s="452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 spans="1:27" s="29" customFormat="1" ht="21.4" hidden="1" customHeight="1" x14ac:dyDescent="0.2">
      <c r="A984" s="30" t="s">
        <v>45</v>
      </c>
      <c r="B984" s="31"/>
      <c r="C984" s="443"/>
      <c r="D984" s="443"/>
      <c r="E984" s="443"/>
      <c r="F984" s="443"/>
      <c r="G984" s="32"/>
      <c r="H984" s="431"/>
      <c r="I984" s="431"/>
      <c r="J984" s="31"/>
      <c r="K984" s="33"/>
      <c r="L984" s="34"/>
      <c r="M984" s="28"/>
      <c r="N984" s="67"/>
      <c r="O984" s="440" t="s">
        <v>47</v>
      </c>
      <c r="P984" s="441"/>
      <c r="Q984" s="441"/>
      <c r="R984" s="442"/>
      <c r="S984" s="68"/>
      <c r="T984" s="440" t="s">
        <v>48</v>
      </c>
      <c r="U984" s="441"/>
      <c r="V984" s="441"/>
      <c r="W984" s="441"/>
      <c r="X984" s="441"/>
      <c r="Y984" s="442"/>
      <c r="Z984" s="69"/>
      <c r="AA984" s="28"/>
    </row>
    <row r="985" spans="1:27" s="29" customFormat="1" ht="21.4" hidden="1" customHeight="1" x14ac:dyDescent="0.2">
      <c r="A985" s="30"/>
      <c r="B985" s="31"/>
      <c r="C985" s="31" t="s">
        <v>99</v>
      </c>
      <c r="D985" s="36"/>
      <c r="E985" s="36"/>
      <c r="F985" s="36"/>
      <c r="G985" s="36" t="str">
        <f>$J$1</f>
        <v>March</v>
      </c>
      <c r="H985" s="36">
        <f>$K$1</f>
        <v>2021</v>
      </c>
      <c r="I985" s="31"/>
      <c r="J985" s="37"/>
      <c r="K985" s="38"/>
      <c r="L985" s="39"/>
      <c r="M985" s="33"/>
      <c r="N985" s="70"/>
      <c r="O985" s="71" t="s">
        <v>58</v>
      </c>
      <c r="P985" s="71" t="s">
        <v>7</v>
      </c>
      <c r="Q985" s="71" t="s">
        <v>6</v>
      </c>
      <c r="R985" s="71" t="s">
        <v>59</v>
      </c>
      <c r="S985" s="72"/>
      <c r="T985" s="71" t="s">
        <v>58</v>
      </c>
      <c r="U985" s="71" t="s">
        <v>60</v>
      </c>
      <c r="V985" s="71" t="s">
        <v>23</v>
      </c>
      <c r="W985" s="71" t="s">
        <v>22</v>
      </c>
      <c r="X985" s="71" t="s">
        <v>24</v>
      </c>
      <c r="Y985" s="71" t="s">
        <v>64</v>
      </c>
      <c r="Z985" s="73"/>
      <c r="AA985" s="33"/>
    </row>
    <row r="986" spans="1:27" s="29" customFormat="1" ht="21.4" hidden="1" customHeight="1" x14ac:dyDescent="0.2">
      <c r="A986" s="30"/>
      <c r="B986" s="31"/>
      <c r="C986" s="86"/>
      <c r="D986" s="31"/>
      <c r="E986" s="31"/>
      <c r="F986" s="31"/>
      <c r="G986" s="31"/>
      <c r="H986" s="42"/>
      <c r="I986" s="36"/>
      <c r="J986" s="31" t="s">
        <v>1</v>
      </c>
      <c r="K986" s="31"/>
      <c r="L986" s="43"/>
      <c r="M986" s="31"/>
      <c r="N986" s="74"/>
      <c r="O986" s="75" t="s">
        <v>50</v>
      </c>
      <c r="P986" s="75"/>
      <c r="Q986" s="75"/>
      <c r="R986" s="75">
        <v>0</v>
      </c>
      <c r="S986" s="76"/>
      <c r="T986" s="75" t="s">
        <v>50</v>
      </c>
      <c r="U986" s="77"/>
      <c r="V986" s="77"/>
      <c r="W986" s="77">
        <f>V986+U986</f>
        <v>0</v>
      </c>
      <c r="X986" s="77"/>
      <c r="Y986" s="77">
        <f>W986-X986</f>
        <v>0</v>
      </c>
      <c r="Z986" s="73"/>
      <c r="AA986" s="31"/>
    </row>
    <row r="987" spans="1:27" s="29" customFormat="1" ht="21.4" hidden="1" customHeight="1" x14ac:dyDescent="0.2">
      <c r="A987" s="30"/>
      <c r="B987" s="45" t="s">
        <v>0</v>
      </c>
      <c r="C987" s="46"/>
      <c r="D987" s="31"/>
      <c r="E987" s="31"/>
      <c r="F987" s="432"/>
      <c r="G987" s="432"/>
      <c r="H987" s="31"/>
      <c r="I987" s="432"/>
      <c r="J987" s="432"/>
      <c r="K987" s="432"/>
      <c r="L987" s="47"/>
      <c r="M987" s="28"/>
      <c r="N987" s="78"/>
      <c r="O987" s="75" t="s">
        <v>76</v>
      </c>
      <c r="P987" s="75"/>
      <c r="Q987" s="75"/>
      <c r="R987" s="75" t="str">
        <f>IF(Q987="","",R986-Q987)</f>
        <v/>
      </c>
      <c r="S987" s="79"/>
      <c r="T987" s="75" t="s">
        <v>76</v>
      </c>
      <c r="U987" s="123">
        <f>Y986</f>
        <v>0</v>
      </c>
      <c r="V987" s="77"/>
      <c r="W987" s="123">
        <f>IF(U987="","",U987+V987)</f>
        <v>0</v>
      </c>
      <c r="X987" s="77"/>
      <c r="Y987" s="123">
        <f>IF(W987="","",W987-X987)</f>
        <v>0</v>
      </c>
      <c r="Z987" s="80"/>
      <c r="AA987" s="28"/>
    </row>
    <row r="988" spans="1:27" s="29" customFormat="1" ht="21.4" hidden="1" customHeight="1" x14ac:dyDescent="0.2">
      <c r="A988" s="30"/>
      <c r="B988" s="31" t="s">
        <v>46</v>
      </c>
      <c r="C988" s="31"/>
      <c r="D988" s="31"/>
      <c r="E988" s="31"/>
      <c r="F988" s="31" t="s">
        <v>48</v>
      </c>
      <c r="G988" s="31"/>
      <c r="H988" s="48"/>
      <c r="I988" s="29" t="s">
        <v>49</v>
      </c>
      <c r="L988" s="35"/>
      <c r="M988" s="31"/>
      <c r="N988" s="74"/>
      <c r="O988" s="75" t="s">
        <v>51</v>
      </c>
      <c r="P988" s="75"/>
      <c r="Q988" s="75"/>
      <c r="R988" s="75" t="str">
        <f t="shared" ref="R988:R996" si="209">IF(Q988="","",R987-Q988)</f>
        <v/>
      </c>
      <c r="S988" s="79"/>
      <c r="T988" s="75" t="s">
        <v>51</v>
      </c>
      <c r="U988" s="123">
        <f>IF($J$1="April",Y987,Y987)</f>
        <v>0</v>
      </c>
      <c r="V988" s="77"/>
      <c r="W988" s="123">
        <f t="shared" ref="W988:W997" si="210">IF(U988="","",U988+V988)</f>
        <v>0</v>
      </c>
      <c r="X988" s="77"/>
      <c r="Y988" s="123">
        <f t="shared" ref="Y988:Y997" si="211">IF(W988="","",W988-X988)</f>
        <v>0</v>
      </c>
      <c r="Z988" s="80"/>
      <c r="AA988" s="31"/>
    </row>
    <row r="989" spans="1:27" s="29" customFormat="1" ht="21.4" hidden="1" customHeight="1" x14ac:dyDescent="0.2">
      <c r="A989" s="30"/>
      <c r="B989" s="433"/>
      <c r="C989" s="434"/>
      <c r="D989" s="31"/>
      <c r="E989" s="31"/>
      <c r="F989" s="49"/>
      <c r="G989" s="44"/>
      <c r="H989" s="48"/>
      <c r="I989" s="50"/>
      <c r="J989" s="51"/>
      <c r="K989" s="52"/>
      <c r="L989" s="53"/>
      <c r="M989" s="31"/>
      <c r="N989" s="74"/>
      <c r="O989" s="75" t="s">
        <v>52</v>
      </c>
      <c r="P989" s="75"/>
      <c r="Q989" s="75"/>
      <c r="R989" s="75" t="str">
        <f t="shared" si="209"/>
        <v/>
      </c>
      <c r="S989" s="79"/>
      <c r="T989" s="75" t="s">
        <v>52</v>
      </c>
      <c r="U989" s="123">
        <f>IF($J$1="April",Y988,Y988)</f>
        <v>0</v>
      </c>
      <c r="V989" s="77"/>
      <c r="W989" s="123">
        <f t="shared" si="210"/>
        <v>0</v>
      </c>
      <c r="X989" s="77"/>
      <c r="Y989" s="123">
        <f t="shared" si="211"/>
        <v>0</v>
      </c>
      <c r="Z989" s="80"/>
      <c r="AA989" s="31"/>
    </row>
    <row r="990" spans="1:27" s="29" customFormat="1" ht="21.4" hidden="1" customHeight="1" x14ac:dyDescent="0.2">
      <c r="A990" s="30"/>
      <c r="B990" s="40" t="s">
        <v>47</v>
      </c>
      <c r="C990" s="40"/>
      <c r="D990" s="31"/>
      <c r="E990" s="31"/>
      <c r="F990" s="49" t="s">
        <v>69</v>
      </c>
      <c r="G990" s="130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8"/>
      <c r="I990" s="93">
        <f>IF(C994&gt;0,$K$2,C992)</f>
        <v>31</v>
      </c>
      <c r="J990" s="51" t="s">
        <v>66</v>
      </c>
      <c r="K990" s="54">
        <f>K986/$K$2*I990</f>
        <v>0</v>
      </c>
      <c r="L990" s="55"/>
      <c r="M990" s="31"/>
      <c r="N990" s="74"/>
      <c r="O990" s="75" t="s">
        <v>53</v>
      </c>
      <c r="P990" s="75"/>
      <c r="Q990" s="75"/>
      <c r="R990" s="75">
        <v>0</v>
      </c>
      <c r="S990" s="79"/>
      <c r="T990" s="75" t="s">
        <v>53</v>
      </c>
      <c r="U990" s="123">
        <f>IF($J$1="May",Y989,Y989)</f>
        <v>0</v>
      </c>
      <c r="V990" s="77"/>
      <c r="W990" s="123">
        <f t="shared" si="210"/>
        <v>0</v>
      </c>
      <c r="X990" s="77"/>
      <c r="Y990" s="123">
        <f t="shared" si="211"/>
        <v>0</v>
      </c>
      <c r="Z990" s="80"/>
      <c r="AA990" s="31"/>
    </row>
    <row r="991" spans="1:27" s="29" customFormat="1" ht="21.4" hidden="1" customHeight="1" x14ac:dyDescent="0.2">
      <c r="A991" s="30"/>
      <c r="B991" s="49"/>
      <c r="C991" s="40"/>
      <c r="D991" s="31"/>
      <c r="E991" s="31"/>
      <c r="F991" s="49" t="s">
        <v>23</v>
      </c>
      <c r="G991" s="130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8"/>
      <c r="I991" s="444"/>
      <c r="J991" s="445" t="s">
        <v>67</v>
      </c>
      <c r="K991" s="54">
        <f>K986/$K$2/8*I991</f>
        <v>0</v>
      </c>
      <c r="L991" s="55"/>
      <c r="M991" s="31"/>
      <c r="N991" s="74"/>
      <c r="O991" s="75" t="s">
        <v>54</v>
      </c>
      <c r="P991" s="75"/>
      <c r="Q991" s="75"/>
      <c r="R991" s="75">
        <v>0</v>
      </c>
      <c r="S991" s="79"/>
      <c r="T991" s="75" t="s">
        <v>54</v>
      </c>
      <c r="U991" s="123">
        <f>IF($J$1="May",Y990,Y990)</f>
        <v>0</v>
      </c>
      <c r="V991" s="77"/>
      <c r="W991" s="123">
        <f t="shared" si="210"/>
        <v>0</v>
      </c>
      <c r="X991" s="77"/>
      <c r="Y991" s="123">
        <f t="shared" si="211"/>
        <v>0</v>
      </c>
      <c r="Z991" s="80"/>
      <c r="AA991" s="31"/>
    </row>
    <row r="992" spans="1:27" s="29" customFormat="1" ht="21.4" hidden="1" customHeight="1" x14ac:dyDescent="0.2">
      <c r="A992" s="30"/>
      <c r="B992" s="49" t="s">
        <v>7</v>
      </c>
      <c r="C992" s="4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0</v>
      </c>
      <c r="D992" s="31"/>
      <c r="E992" s="31"/>
      <c r="F992" s="49" t="s">
        <v>70</v>
      </c>
      <c r="G992" s="130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48"/>
      <c r="I992" s="444" t="s">
        <v>74</v>
      </c>
      <c r="J992" s="445"/>
      <c r="K992" s="44">
        <f>K990+K991</f>
        <v>0</v>
      </c>
      <c r="L992" s="56"/>
      <c r="M992" s="31"/>
      <c r="N992" s="74"/>
      <c r="O992" s="75" t="s">
        <v>55</v>
      </c>
      <c r="P992" s="75"/>
      <c r="Q992" s="75"/>
      <c r="R992" s="75">
        <v>0</v>
      </c>
      <c r="S992" s="79"/>
      <c r="T992" s="75" t="s">
        <v>55</v>
      </c>
      <c r="U992" s="123" t="str">
        <f>IF($J$1="July",Y991,"")</f>
        <v/>
      </c>
      <c r="V992" s="77"/>
      <c r="W992" s="123" t="str">
        <f t="shared" si="210"/>
        <v/>
      </c>
      <c r="X992" s="77"/>
      <c r="Y992" s="123" t="str">
        <f t="shared" si="211"/>
        <v/>
      </c>
      <c r="Z992" s="80"/>
      <c r="AA992" s="31"/>
    </row>
    <row r="993" spans="1:27" s="29" customFormat="1" ht="21.4" hidden="1" customHeight="1" x14ac:dyDescent="0.2">
      <c r="A993" s="30"/>
      <c r="B993" s="57" t="s">
        <v>6</v>
      </c>
      <c r="C993" s="4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1"/>
      <c r="E993" s="31"/>
      <c r="F993" s="49" t="s">
        <v>24</v>
      </c>
      <c r="G993" s="130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31"/>
      <c r="I993" s="435" t="s">
        <v>75</v>
      </c>
      <c r="J993" s="436"/>
      <c r="K993" s="58">
        <f>G993</f>
        <v>0</v>
      </c>
      <c r="L993" s="59"/>
      <c r="M993" s="31"/>
      <c r="N993" s="74"/>
      <c r="O993" s="75" t="s">
        <v>56</v>
      </c>
      <c r="P993" s="75"/>
      <c r="Q993" s="75"/>
      <c r="R993" s="75">
        <v>0</v>
      </c>
      <c r="S993" s="79"/>
      <c r="T993" s="75" t="s">
        <v>56</v>
      </c>
      <c r="U993" s="123" t="str">
        <f>IF($J$1="September",Y992,"")</f>
        <v/>
      </c>
      <c r="V993" s="77"/>
      <c r="W993" s="123" t="str">
        <f t="shared" si="210"/>
        <v/>
      </c>
      <c r="X993" s="77"/>
      <c r="Y993" s="123" t="str">
        <f t="shared" si="211"/>
        <v/>
      </c>
      <c r="Z993" s="80"/>
      <c r="AA993" s="31"/>
    </row>
    <row r="994" spans="1:27" s="29" customFormat="1" ht="21.4" hidden="1" customHeight="1" x14ac:dyDescent="0.2">
      <c r="A994" s="30"/>
      <c r="B994" s="31" t="s">
        <v>73</v>
      </c>
      <c r="C994" s="31" t="str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/>
      </c>
      <c r="D994" s="31"/>
      <c r="E994" s="31"/>
      <c r="F994" s="31" t="s">
        <v>72</v>
      </c>
      <c r="G994" s="31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1"/>
      <c r="I994" s="31" t="s">
        <v>68</v>
      </c>
      <c r="J994" s="31"/>
      <c r="K994" s="31">
        <f>K992-K993</f>
        <v>0</v>
      </c>
      <c r="L994" s="47"/>
      <c r="M994" s="31"/>
      <c r="N994" s="74"/>
      <c r="O994" s="75" t="s">
        <v>61</v>
      </c>
      <c r="P994" s="75"/>
      <c r="Q994" s="75"/>
      <c r="R994" s="75">
        <v>0</v>
      </c>
      <c r="S994" s="79"/>
      <c r="T994" s="75" t="s">
        <v>61</v>
      </c>
      <c r="U994" s="123" t="str">
        <f>IF($J$1="September",Y993,"")</f>
        <v/>
      </c>
      <c r="V994" s="77"/>
      <c r="W994" s="123" t="str">
        <f t="shared" si="210"/>
        <v/>
      </c>
      <c r="X994" s="77"/>
      <c r="Y994" s="123" t="str">
        <f t="shared" si="211"/>
        <v/>
      </c>
      <c r="Z994" s="80"/>
      <c r="AA994" s="31"/>
    </row>
    <row r="995" spans="1:27" s="29" customFormat="1" ht="21.4" hidden="1" customHeight="1" x14ac:dyDescent="0.2">
      <c r="A995" s="30"/>
      <c r="B995" s="446"/>
      <c r="C995" s="446"/>
      <c r="D995" s="446"/>
      <c r="E995" s="446"/>
      <c r="F995" s="446"/>
      <c r="G995" s="446"/>
      <c r="H995" s="446"/>
      <c r="I995" s="446"/>
      <c r="J995" s="446"/>
      <c r="K995" s="446"/>
      <c r="L995" s="47"/>
      <c r="M995" s="31"/>
      <c r="N995" s="74"/>
      <c r="O995" s="75" t="s">
        <v>57</v>
      </c>
      <c r="P995" s="75"/>
      <c r="Q995" s="75"/>
      <c r="R995" s="75" t="str">
        <f t="shared" si="209"/>
        <v/>
      </c>
      <c r="S995" s="79"/>
      <c r="T995" s="75" t="s">
        <v>57</v>
      </c>
      <c r="U995" s="123" t="str">
        <f>IF($J$1="October",Y994,"")</f>
        <v/>
      </c>
      <c r="V995" s="77"/>
      <c r="W995" s="123" t="str">
        <f t="shared" si="210"/>
        <v/>
      </c>
      <c r="X995" s="77"/>
      <c r="Y995" s="123" t="str">
        <f t="shared" si="211"/>
        <v/>
      </c>
      <c r="Z995" s="80"/>
      <c r="AA995" s="31"/>
    </row>
    <row r="996" spans="1:27" s="29" customFormat="1" ht="21.4" hidden="1" customHeight="1" x14ac:dyDescent="0.2">
      <c r="A996" s="30"/>
      <c r="B996" s="446" t="s">
        <v>101</v>
      </c>
      <c r="C996" s="446"/>
      <c r="D996" s="446"/>
      <c r="E996" s="446"/>
      <c r="F996" s="446"/>
      <c r="G996" s="446"/>
      <c r="H996" s="446"/>
      <c r="I996" s="446"/>
      <c r="J996" s="446"/>
      <c r="K996" s="446"/>
      <c r="L996" s="47"/>
      <c r="M996" s="31"/>
      <c r="N996" s="74"/>
      <c r="O996" s="75" t="s">
        <v>62</v>
      </c>
      <c r="P996" s="75"/>
      <c r="Q996" s="75"/>
      <c r="R996" s="75" t="str">
        <f t="shared" si="209"/>
        <v/>
      </c>
      <c r="S996" s="79"/>
      <c r="T996" s="75" t="s">
        <v>62</v>
      </c>
      <c r="U996" s="123" t="str">
        <f>IF($J$1="November",Y995,"")</f>
        <v/>
      </c>
      <c r="V996" s="77"/>
      <c r="W996" s="123" t="str">
        <f t="shared" si="210"/>
        <v/>
      </c>
      <c r="X996" s="77"/>
      <c r="Y996" s="123" t="str">
        <f t="shared" si="211"/>
        <v/>
      </c>
      <c r="Z996" s="80"/>
      <c r="AA996" s="31"/>
    </row>
    <row r="997" spans="1:27" s="29" customFormat="1" ht="21.4" hidden="1" customHeight="1" thickBot="1" x14ac:dyDescent="0.25">
      <c r="A997" s="60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2"/>
      <c r="M997" s="31"/>
      <c r="N997" s="74"/>
      <c r="O997" s="75" t="s">
        <v>63</v>
      </c>
      <c r="P997" s="75"/>
      <c r="Q997" s="75"/>
      <c r="R997" s="75">
        <v>0</v>
      </c>
      <c r="S997" s="79"/>
      <c r="T997" s="75" t="s">
        <v>63</v>
      </c>
      <c r="U997" s="123" t="str">
        <f>IF($J$1="Dec",Y996,"")</f>
        <v/>
      </c>
      <c r="V997" s="77"/>
      <c r="W997" s="123" t="str">
        <f t="shared" si="210"/>
        <v/>
      </c>
      <c r="X997" s="77"/>
      <c r="Y997" s="123" t="str">
        <f t="shared" si="211"/>
        <v/>
      </c>
      <c r="Z997" s="80"/>
      <c r="AA997" s="31"/>
    </row>
    <row r="998" spans="1:27" s="29" customFormat="1" ht="21.4" hidden="1" customHeight="1" thickBot="1" x14ac:dyDescent="0.25">
      <c r="A998" s="450"/>
      <c r="B998" s="451"/>
      <c r="C998" s="451"/>
      <c r="D998" s="451"/>
      <c r="E998" s="451"/>
      <c r="F998" s="451"/>
      <c r="G998" s="451"/>
      <c r="H998" s="451"/>
      <c r="I998" s="451"/>
      <c r="J998" s="451"/>
      <c r="K998" s="451"/>
      <c r="L998" s="452"/>
      <c r="N998" s="81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3"/>
    </row>
    <row r="999" spans="1:27" s="29" customFormat="1" ht="21.4" hidden="1" customHeight="1" thickBot="1" x14ac:dyDescent="0.25">
      <c r="A999" s="30"/>
      <c r="B999" s="31"/>
      <c r="C999" s="443"/>
      <c r="D999" s="443"/>
      <c r="E999" s="443"/>
      <c r="F999" s="443"/>
      <c r="G999" s="32"/>
      <c r="H999" s="431"/>
      <c r="I999" s="431"/>
      <c r="J999" s="31"/>
      <c r="K999" s="33"/>
      <c r="L999" s="34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7" s="29" customFormat="1" ht="21.4" hidden="1" customHeight="1" x14ac:dyDescent="0.2">
      <c r="A1000" s="30" t="s">
        <v>45</v>
      </c>
      <c r="B1000" s="31"/>
      <c r="C1000" s="31"/>
      <c r="D1000" s="36"/>
      <c r="E1000" s="36"/>
      <c r="F1000" s="36"/>
      <c r="G1000" s="36"/>
      <c r="H1000" s="36"/>
      <c r="I1000" s="31"/>
      <c r="J1000" s="37"/>
      <c r="K1000" s="38"/>
      <c r="L1000" s="39"/>
      <c r="M1000" s="28"/>
      <c r="N1000" s="67"/>
      <c r="O1000" s="440" t="s">
        <v>47</v>
      </c>
      <c r="P1000" s="441"/>
      <c r="Q1000" s="441"/>
      <c r="R1000" s="442"/>
      <c r="S1000" s="68"/>
      <c r="T1000" s="440" t="s">
        <v>48</v>
      </c>
      <c r="U1000" s="441"/>
      <c r="V1000" s="441"/>
      <c r="W1000" s="441"/>
      <c r="X1000" s="441"/>
      <c r="Y1000" s="442"/>
      <c r="Z1000" s="69"/>
      <c r="AA1000" s="28"/>
    </row>
    <row r="1001" spans="1:27" s="29" customFormat="1" ht="21.4" hidden="1" customHeight="1" x14ac:dyDescent="0.2">
      <c r="A1001" s="30"/>
      <c r="B1001" s="31"/>
      <c r="C1001" s="86" t="s">
        <v>99</v>
      </c>
      <c r="D1001" s="31"/>
      <c r="E1001" s="31"/>
      <c r="F1001" s="31"/>
      <c r="G1001" s="31" t="str">
        <f>$J$1</f>
        <v>March</v>
      </c>
      <c r="H1001" s="42">
        <f>$K$1</f>
        <v>2021</v>
      </c>
      <c r="I1001" s="36"/>
      <c r="J1001" s="31"/>
      <c r="K1001" s="31"/>
      <c r="L1001" s="43"/>
      <c r="M1001" s="33"/>
      <c r="N1001" s="70"/>
      <c r="O1001" s="71" t="s">
        <v>58</v>
      </c>
      <c r="P1001" s="71" t="s">
        <v>7</v>
      </c>
      <c r="Q1001" s="71" t="s">
        <v>6</v>
      </c>
      <c r="R1001" s="71" t="s">
        <v>59</v>
      </c>
      <c r="S1001" s="72"/>
      <c r="T1001" s="71" t="s">
        <v>58</v>
      </c>
      <c r="U1001" s="71" t="s">
        <v>60</v>
      </c>
      <c r="V1001" s="71" t="s">
        <v>23</v>
      </c>
      <c r="W1001" s="71" t="s">
        <v>22</v>
      </c>
      <c r="X1001" s="71" t="s">
        <v>24</v>
      </c>
      <c r="Y1001" s="71" t="s">
        <v>64</v>
      </c>
      <c r="Z1001" s="73"/>
      <c r="AA1001" s="33"/>
    </row>
    <row r="1002" spans="1:27" s="29" customFormat="1" ht="21.4" hidden="1" customHeight="1" x14ac:dyDescent="0.2">
      <c r="A1002" s="30"/>
      <c r="B1002" s="45"/>
      <c r="C1002" s="46"/>
      <c r="D1002" s="31"/>
      <c r="E1002" s="31"/>
      <c r="F1002" s="432"/>
      <c r="G1002" s="432"/>
      <c r="H1002" s="31"/>
      <c r="I1002" s="432"/>
      <c r="J1002" s="432" t="s">
        <v>1</v>
      </c>
      <c r="K1002" s="432"/>
      <c r="L1002" s="47"/>
      <c r="M1002" s="31"/>
      <c r="N1002" s="74"/>
      <c r="O1002" s="75" t="s">
        <v>50</v>
      </c>
      <c r="P1002" s="75"/>
      <c r="Q1002" s="75"/>
      <c r="R1002" s="75">
        <f>15-Q1002</f>
        <v>15</v>
      </c>
      <c r="S1002" s="76"/>
      <c r="T1002" s="75" t="s">
        <v>50</v>
      </c>
      <c r="U1002" s="77"/>
      <c r="V1002" s="77"/>
      <c r="W1002" s="77">
        <f>V1002+U1002</f>
        <v>0</v>
      </c>
      <c r="X1002" s="77"/>
      <c r="Y1002" s="77">
        <f>W1002-X1002</f>
        <v>0</v>
      </c>
      <c r="Z1002" s="73"/>
      <c r="AA1002" s="31"/>
    </row>
    <row r="1003" spans="1:27" s="29" customFormat="1" ht="21.4" hidden="1" customHeight="1" x14ac:dyDescent="0.2">
      <c r="A1003" s="30"/>
      <c r="B1003" s="31" t="s">
        <v>0</v>
      </c>
      <c r="C1003" s="31"/>
      <c r="D1003" s="31"/>
      <c r="E1003" s="31"/>
      <c r="F1003" s="31"/>
      <c r="G1003" s="31"/>
      <c r="H1003" s="48"/>
      <c r="L1003" s="35"/>
      <c r="M1003" s="28"/>
      <c r="N1003" s="78"/>
      <c r="O1003" s="75" t="s">
        <v>76</v>
      </c>
      <c r="P1003" s="75"/>
      <c r="Q1003" s="75"/>
      <c r="R1003" s="75" t="str">
        <f>IF(Q1003="","",R1002-Q1003)</f>
        <v/>
      </c>
      <c r="S1003" s="79"/>
      <c r="T1003" s="75" t="s">
        <v>76</v>
      </c>
      <c r="U1003" s="123">
        <f>IF($J$1="January","",Y1002)</f>
        <v>0</v>
      </c>
      <c r="V1003" s="77"/>
      <c r="W1003" s="123">
        <f>IF(U1003="","",U1003+V1003)</f>
        <v>0</v>
      </c>
      <c r="X1003" s="77"/>
      <c r="Y1003" s="123">
        <f>IF(W1003="","",W1003-X1003)</f>
        <v>0</v>
      </c>
      <c r="Z1003" s="80"/>
      <c r="AA1003" s="28"/>
    </row>
    <row r="1004" spans="1:27" s="29" customFormat="1" ht="21.4" hidden="1" customHeight="1" x14ac:dyDescent="0.2">
      <c r="A1004" s="30"/>
      <c r="B1004" s="433" t="s">
        <v>46</v>
      </c>
      <c r="C1004" s="434"/>
      <c r="D1004" s="31"/>
      <c r="E1004" s="31"/>
      <c r="F1004" s="49" t="s">
        <v>48</v>
      </c>
      <c r="G1004" s="44"/>
      <c r="H1004" s="48"/>
      <c r="I1004" s="50" t="s">
        <v>49</v>
      </c>
      <c r="J1004" s="51"/>
      <c r="K1004" s="52"/>
      <c r="L1004" s="53"/>
      <c r="M1004" s="31"/>
      <c r="N1004" s="74"/>
      <c r="O1004" s="75" t="s">
        <v>51</v>
      </c>
      <c r="P1004" s="75"/>
      <c r="Q1004" s="75"/>
      <c r="R1004" s="75" t="str">
        <f t="shared" ref="R1004:R1013" si="212">IF(Q1004="","",R1003-Q1004)</f>
        <v/>
      </c>
      <c r="S1004" s="79"/>
      <c r="T1004" s="75" t="s">
        <v>51</v>
      </c>
      <c r="U1004" s="123">
        <f>IF($J$1="February","",Y1003)</f>
        <v>0</v>
      </c>
      <c r="V1004" s="77"/>
      <c r="W1004" s="123">
        <f t="shared" ref="W1004:W1013" si="213">IF(U1004="","",U1004+V1004)</f>
        <v>0</v>
      </c>
      <c r="X1004" s="77"/>
      <c r="Y1004" s="123">
        <f t="shared" ref="Y1004:Y1013" si="214">IF(W1004="","",W1004-X1004)</f>
        <v>0</v>
      </c>
      <c r="Z1004" s="80"/>
      <c r="AA1004" s="31"/>
    </row>
    <row r="1005" spans="1:27" s="29" customFormat="1" ht="21.4" hidden="1" customHeight="1" x14ac:dyDescent="0.2">
      <c r="A1005" s="30"/>
      <c r="B1005" s="40"/>
      <c r="C1005" s="40"/>
      <c r="D1005" s="31"/>
      <c r="E1005" s="31"/>
      <c r="F1005" s="49"/>
      <c r="G1005" s="130"/>
      <c r="H1005" s="48"/>
      <c r="I1005" s="93"/>
      <c r="J1005" s="51"/>
      <c r="K1005" s="54"/>
      <c r="L1005" s="55"/>
      <c r="M1005" s="31"/>
      <c r="N1005" s="74"/>
      <c r="O1005" s="75" t="s">
        <v>52</v>
      </c>
      <c r="P1005" s="75"/>
      <c r="Q1005" s="75"/>
      <c r="R1005" s="75" t="str">
        <f t="shared" si="212"/>
        <v/>
      </c>
      <c r="S1005" s="79"/>
      <c r="T1005" s="75" t="s">
        <v>52</v>
      </c>
      <c r="U1005" s="123" t="str">
        <f>IF($J$1="March","",Y1004)</f>
        <v/>
      </c>
      <c r="V1005" s="77"/>
      <c r="W1005" s="123" t="str">
        <f t="shared" si="213"/>
        <v/>
      </c>
      <c r="X1005" s="77"/>
      <c r="Y1005" s="123" t="str">
        <f t="shared" si="214"/>
        <v/>
      </c>
      <c r="Z1005" s="80"/>
      <c r="AA1005" s="31"/>
    </row>
    <row r="1006" spans="1:27" s="29" customFormat="1" ht="21.4" hidden="1" customHeight="1" x14ac:dyDescent="0.2">
      <c r="A1006" s="30"/>
      <c r="B1006" s="49" t="s">
        <v>47</v>
      </c>
      <c r="C1006" s="40"/>
      <c r="D1006" s="31"/>
      <c r="E1006" s="31"/>
      <c r="F1006" s="49" t="s">
        <v>69</v>
      </c>
      <c r="G1006" s="130">
        <f>IF($J$1="January",U1002,IF($J$1="February",U1003,IF($J$1="March",U1004,IF($J$1="April",U1005,IF($J$1="May",U1006,IF($J$1="June",U1007,IF($J$1="July",U1008,IF($J$1="August",U1009,IF($J$1="August",U1009,IF($J$1="September",U1010,IF($J$1="October",U1011,IF($J$1="November",U1012,IF($J$1="December",U1013)))))))))))))</f>
        <v>0</v>
      </c>
      <c r="H1006" s="48"/>
      <c r="I1006" s="444"/>
      <c r="J1006" s="445" t="s">
        <v>66</v>
      </c>
      <c r="K1006" s="54">
        <f>K1002/$K$2*I1006</f>
        <v>0</v>
      </c>
      <c r="L1006" s="55"/>
      <c r="M1006" s="31"/>
      <c r="N1006" s="74"/>
      <c r="O1006" s="75" t="s">
        <v>53</v>
      </c>
      <c r="P1006" s="75"/>
      <c r="Q1006" s="75"/>
      <c r="R1006" s="75" t="str">
        <f t="shared" si="212"/>
        <v/>
      </c>
      <c r="S1006" s="79"/>
      <c r="T1006" s="75" t="s">
        <v>53</v>
      </c>
      <c r="U1006" s="123" t="str">
        <f>IF($J$1="April","",Y1005)</f>
        <v/>
      </c>
      <c r="V1006" s="77"/>
      <c r="W1006" s="123" t="str">
        <f t="shared" si="213"/>
        <v/>
      </c>
      <c r="X1006" s="77"/>
      <c r="Y1006" s="123" t="str">
        <f t="shared" si="214"/>
        <v/>
      </c>
      <c r="Z1006" s="80"/>
      <c r="AA1006" s="31"/>
    </row>
    <row r="1007" spans="1:27" s="29" customFormat="1" ht="21.4" hidden="1" customHeight="1" x14ac:dyDescent="0.2">
      <c r="A1007" s="30"/>
      <c r="B1007" s="49"/>
      <c r="C1007" s="40"/>
      <c r="D1007" s="31"/>
      <c r="E1007" s="31"/>
      <c r="F1007" s="49" t="s">
        <v>23</v>
      </c>
      <c r="G1007" s="130">
        <f>IF($J$1="January",V1002,IF($J$1="February",V1003,IF($J$1="March",V1004,IF($J$1="April",V1005,IF($J$1="May",V1006,IF($J$1="June",V1007,IF($J$1="July",V1008,IF($J$1="August",V1009,IF($J$1="August",V1009,IF($J$1="September",V1010,IF($J$1="October",V1011,IF($J$1="November",V1012,IF($J$1="December",V1013)))))))))))))</f>
        <v>0</v>
      </c>
      <c r="H1007" s="48"/>
      <c r="I1007" s="444"/>
      <c r="J1007" s="445" t="s">
        <v>67</v>
      </c>
      <c r="K1007" s="44">
        <f>K1002/$K$2/8*I1007</f>
        <v>0</v>
      </c>
      <c r="L1007" s="56"/>
      <c r="M1007" s="31"/>
      <c r="N1007" s="74"/>
      <c r="O1007" s="75" t="s">
        <v>54</v>
      </c>
      <c r="P1007" s="75"/>
      <c r="Q1007" s="75"/>
      <c r="R1007" s="75" t="str">
        <f t="shared" si="212"/>
        <v/>
      </c>
      <c r="S1007" s="79"/>
      <c r="T1007" s="75" t="s">
        <v>54</v>
      </c>
      <c r="U1007" s="123" t="str">
        <f>IF($J$1="May","",Y1006)</f>
        <v/>
      </c>
      <c r="V1007" s="77"/>
      <c r="W1007" s="123" t="str">
        <f t="shared" si="213"/>
        <v/>
      </c>
      <c r="X1007" s="77"/>
      <c r="Y1007" s="123" t="str">
        <f t="shared" si="214"/>
        <v/>
      </c>
      <c r="Z1007" s="80"/>
      <c r="AA1007" s="31"/>
    </row>
    <row r="1008" spans="1:27" s="29" customFormat="1" ht="21.4" hidden="1" customHeight="1" x14ac:dyDescent="0.2">
      <c r="A1008" s="30"/>
      <c r="B1008" s="57" t="s">
        <v>7</v>
      </c>
      <c r="C1008" s="40">
        <f>IF($J$1="January",P1002,IF($J$1="February",P1003,IF($J$1="March",P1004,IF($J$1="April",P1005,IF($J$1="May",P1006,IF($J$1="June",P1007,IF($J$1="July",P1008,IF($J$1="August",P1009,IF($J$1="August",P1009,IF($J$1="September",P1010,IF($J$1="October",P1011,IF($J$1="November",P1012,IF($J$1="December",P1013)))))))))))))</f>
        <v>0</v>
      </c>
      <c r="D1008" s="31"/>
      <c r="E1008" s="31"/>
      <c r="F1008" s="49" t="s">
        <v>70</v>
      </c>
      <c r="G1008" s="130">
        <f>IF($J$1="January",W1002,IF($J$1="February",W1003,IF($J$1="March",W1004,IF($J$1="April",W1005,IF($J$1="May",W1006,IF($J$1="June",W1007,IF($J$1="July",W1008,IF($J$1="August",W1009,IF($J$1="August",W1009,IF($J$1="September",W1010,IF($J$1="October",W1011,IF($J$1="November",W1012,IF($J$1="December",W1013)))))))))))))</f>
        <v>0</v>
      </c>
      <c r="H1008" s="31"/>
      <c r="I1008" s="435" t="s">
        <v>74</v>
      </c>
      <c r="J1008" s="436"/>
      <c r="K1008" s="58">
        <f>K1006+K1007</f>
        <v>0</v>
      </c>
      <c r="L1008" s="59"/>
      <c r="M1008" s="31"/>
      <c r="N1008" s="74"/>
      <c r="O1008" s="75" t="s">
        <v>55</v>
      </c>
      <c r="P1008" s="75"/>
      <c r="Q1008" s="75"/>
      <c r="R1008" s="75" t="str">
        <f t="shared" si="212"/>
        <v/>
      </c>
      <c r="S1008" s="79"/>
      <c r="T1008" s="75" t="s">
        <v>55</v>
      </c>
      <c r="U1008" s="123" t="str">
        <f>IF($J$1="June","",Y1007)</f>
        <v/>
      </c>
      <c r="V1008" s="77"/>
      <c r="W1008" s="123" t="str">
        <f t="shared" si="213"/>
        <v/>
      </c>
      <c r="X1008" s="77"/>
      <c r="Y1008" s="123" t="str">
        <f t="shared" si="214"/>
        <v/>
      </c>
      <c r="Z1008" s="80"/>
      <c r="AA1008" s="31"/>
    </row>
    <row r="1009" spans="1:27" s="29" customFormat="1" ht="21.4" hidden="1" customHeight="1" x14ac:dyDescent="0.2">
      <c r="A1009" s="30"/>
      <c r="B1009" s="31" t="s">
        <v>6</v>
      </c>
      <c r="C1009" s="31">
        <f>IF($J$1="January",Q1002,IF($J$1="February",Q1003,IF($J$1="March",Q1004,IF($J$1="April",Q1005,IF($J$1="May",Q1006,IF($J$1="June",Q1007,IF($J$1="July",Q1008,IF($J$1="August",Q1009,IF($J$1="August",Q1009,IF($J$1="September",Q1010,IF($J$1="October",Q1011,IF($J$1="November",Q1012,IF($J$1="December",Q1013)))))))))))))</f>
        <v>0</v>
      </c>
      <c r="D1009" s="31"/>
      <c r="E1009" s="31"/>
      <c r="F1009" s="31" t="s">
        <v>24</v>
      </c>
      <c r="G1009" s="31">
        <f>IF($J$1="January",X1002,IF($J$1="February",X1003,IF($J$1="March",X1004,IF($J$1="April",X1005,IF($J$1="May",X1006,IF($J$1="June",X1007,IF($J$1="July",X1008,IF($J$1="August",X1009,IF($J$1="August",X1009,IF($J$1="September",X1010,IF($J$1="October",X1011,IF($J$1="November",X1012,IF($J$1="December",X1013)))))))))))))</f>
        <v>0</v>
      </c>
      <c r="H1009" s="31"/>
      <c r="I1009" s="31" t="s">
        <v>75</v>
      </c>
      <c r="J1009" s="31"/>
      <c r="K1009" s="31">
        <f>G1009</f>
        <v>0</v>
      </c>
      <c r="L1009" s="47"/>
      <c r="M1009" s="31"/>
      <c r="N1009" s="74"/>
      <c r="O1009" s="75" t="s">
        <v>56</v>
      </c>
      <c r="P1009" s="75"/>
      <c r="Q1009" s="75"/>
      <c r="R1009" s="75">
        <v>0</v>
      </c>
      <c r="S1009" s="79"/>
      <c r="T1009" s="75" t="s">
        <v>56</v>
      </c>
      <c r="U1009" s="123" t="str">
        <f>IF($J$1="July","",Y1008)</f>
        <v/>
      </c>
      <c r="V1009" s="77"/>
      <c r="W1009" s="123" t="str">
        <f t="shared" si="213"/>
        <v/>
      </c>
      <c r="X1009" s="77"/>
      <c r="Y1009" s="123" t="str">
        <f t="shared" si="214"/>
        <v/>
      </c>
      <c r="Z1009" s="80"/>
      <c r="AA1009" s="31"/>
    </row>
    <row r="1010" spans="1:27" s="29" customFormat="1" ht="21.4" hidden="1" customHeight="1" x14ac:dyDescent="0.2">
      <c r="A1010" s="30"/>
      <c r="B1010" s="446" t="s">
        <v>73</v>
      </c>
      <c r="C1010" s="446" t="str">
        <f>IF($J$1="January",R1002,IF($J$1="February",R1003,IF($J$1="March",R1004,IF($J$1="April",R1005,IF($J$1="May",R1006,IF($J$1="June",R1007,IF($J$1="July",R1008,IF($J$1="August",R1009,IF($J$1="August",R1009,IF($J$1="September",R1010,IF($J$1="October",R1011,IF($J$1="November",R1012,IF($J$1="December",R1013)))))))))))))</f>
        <v/>
      </c>
      <c r="D1010" s="446"/>
      <c r="E1010" s="446"/>
      <c r="F1010" s="446" t="s">
        <v>72</v>
      </c>
      <c r="G1010" s="446">
        <f>IF($J$1="January",Y1002,IF($J$1="February",Y1003,IF($J$1="March",Y1004,IF($J$1="April",Y1005,IF($J$1="May",Y1006,IF($J$1="June",Y1007,IF($J$1="July",Y1008,IF($J$1="August",Y1009,IF($J$1="August",Y1009,IF($J$1="September",Y1010,IF($J$1="October",Y1011,IF($J$1="November",Y1012,IF($J$1="December",Y1013)))))))))))))</f>
        <v>0</v>
      </c>
      <c r="H1010" s="446"/>
      <c r="I1010" s="446" t="s">
        <v>68</v>
      </c>
      <c r="J1010" s="446"/>
      <c r="K1010" s="446">
        <f>K1008-K1009</f>
        <v>0</v>
      </c>
      <c r="L1010" s="47"/>
      <c r="M1010" s="31"/>
      <c r="N1010" s="74"/>
      <c r="O1010" s="75" t="s">
        <v>61</v>
      </c>
      <c r="P1010" s="75"/>
      <c r="Q1010" s="75"/>
      <c r="R1010" s="75" t="str">
        <f t="shared" si="212"/>
        <v/>
      </c>
      <c r="S1010" s="79"/>
      <c r="T1010" s="75" t="s">
        <v>61</v>
      </c>
      <c r="U1010" s="123" t="str">
        <f>IF($J$1="August","",Y1009)</f>
        <v/>
      </c>
      <c r="V1010" s="77"/>
      <c r="W1010" s="123" t="str">
        <f t="shared" si="213"/>
        <v/>
      </c>
      <c r="X1010" s="77"/>
      <c r="Y1010" s="123" t="str">
        <f t="shared" si="214"/>
        <v/>
      </c>
      <c r="Z1010" s="80"/>
      <c r="AA1010" s="31"/>
    </row>
    <row r="1011" spans="1:27" s="29" customFormat="1" ht="21.4" hidden="1" customHeight="1" x14ac:dyDescent="0.2">
      <c r="A1011" s="30"/>
      <c r="B1011" s="446"/>
      <c r="C1011" s="446"/>
      <c r="D1011" s="446"/>
      <c r="E1011" s="446"/>
      <c r="F1011" s="446"/>
      <c r="G1011" s="446"/>
      <c r="H1011" s="446"/>
      <c r="I1011" s="446"/>
      <c r="J1011" s="446"/>
      <c r="K1011" s="446"/>
      <c r="L1011" s="47"/>
      <c r="M1011" s="31"/>
      <c r="N1011" s="74"/>
      <c r="O1011" s="75" t="s">
        <v>57</v>
      </c>
      <c r="P1011" s="75"/>
      <c r="Q1011" s="75"/>
      <c r="R1011" s="75" t="str">
        <f t="shared" si="212"/>
        <v/>
      </c>
      <c r="S1011" s="79"/>
      <c r="T1011" s="75" t="s">
        <v>57</v>
      </c>
      <c r="U1011" s="123" t="str">
        <f>IF($J$1="September","",Y1010)</f>
        <v/>
      </c>
      <c r="V1011" s="77"/>
      <c r="W1011" s="123" t="str">
        <f t="shared" si="213"/>
        <v/>
      </c>
      <c r="X1011" s="77"/>
      <c r="Y1011" s="123" t="str">
        <f t="shared" si="214"/>
        <v/>
      </c>
      <c r="Z1011" s="80"/>
      <c r="AA1011" s="31"/>
    </row>
    <row r="1012" spans="1:27" s="29" customFormat="1" ht="21.4" hidden="1" customHeight="1" thickBot="1" x14ac:dyDescent="0.25">
      <c r="A1012" s="60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2"/>
      <c r="M1012" s="31"/>
      <c r="N1012" s="74"/>
      <c r="O1012" s="75" t="s">
        <v>62</v>
      </c>
      <c r="P1012" s="75"/>
      <c r="Q1012" s="75"/>
      <c r="R1012" s="75" t="str">
        <f t="shared" si="212"/>
        <v/>
      </c>
      <c r="S1012" s="79"/>
      <c r="T1012" s="75" t="s">
        <v>62</v>
      </c>
      <c r="U1012" s="123" t="str">
        <f>IF($J$1="October","",Y1011)</f>
        <v/>
      </c>
      <c r="V1012" s="77"/>
      <c r="W1012" s="123" t="str">
        <f t="shared" si="213"/>
        <v/>
      </c>
      <c r="X1012" s="77"/>
      <c r="Y1012" s="123" t="str">
        <f t="shared" si="214"/>
        <v/>
      </c>
      <c r="Z1012" s="80"/>
      <c r="AA1012" s="31"/>
    </row>
    <row r="1013" spans="1:27" s="29" customFormat="1" ht="21.4" hidden="1" customHeight="1" x14ac:dyDescent="0.2">
      <c r="A1013" s="450"/>
      <c r="B1013" s="451"/>
      <c r="C1013" s="451"/>
      <c r="D1013" s="451"/>
      <c r="E1013" s="451"/>
      <c r="F1013" s="451"/>
      <c r="G1013" s="451"/>
      <c r="H1013" s="451"/>
      <c r="I1013" s="451"/>
      <c r="J1013" s="451"/>
      <c r="K1013" s="451"/>
      <c r="L1013" s="452"/>
      <c r="M1013" s="31"/>
      <c r="N1013" s="74"/>
      <c r="O1013" s="75" t="s">
        <v>63</v>
      </c>
      <c r="P1013" s="75"/>
      <c r="Q1013" s="75"/>
      <c r="R1013" s="75" t="str">
        <f t="shared" si="212"/>
        <v/>
      </c>
      <c r="S1013" s="79"/>
      <c r="T1013" s="75" t="s">
        <v>63</v>
      </c>
      <c r="U1013" s="123" t="str">
        <f>IF($J$1="November","",Y1012)</f>
        <v/>
      </c>
      <c r="V1013" s="77"/>
      <c r="W1013" s="123" t="str">
        <f t="shared" si="213"/>
        <v/>
      </c>
      <c r="X1013" s="77"/>
      <c r="Y1013" s="123" t="str">
        <f t="shared" si="214"/>
        <v/>
      </c>
      <c r="Z1013" s="80"/>
      <c r="AA1013" s="31"/>
    </row>
    <row r="1014" spans="1:27" s="29" customFormat="1" ht="21.4" hidden="1" customHeight="1" thickBot="1" x14ac:dyDescent="0.25">
      <c r="A1014" s="30"/>
      <c r="B1014" s="31"/>
      <c r="C1014" s="443"/>
      <c r="D1014" s="443"/>
      <c r="E1014" s="443"/>
      <c r="F1014" s="443"/>
      <c r="G1014" s="32"/>
      <c r="H1014" s="431"/>
      <c r="I1014" s="431"/>
      <c r="J1014" s="31"/>
      <c r="K1014" s="33"/>
      <c r="L1014" s="34"/>
      <c r="N1014" s="81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3"/>
    </row>
    <row r="1015" spans="1:27" s="29" customFormat="1" ht="21.4" hidden="1" customHeight="1" x14ac:dyDescent="0.2">
      <c r="A1015" s="30" t="s">
        <v>45</v>
      </c>
      <c r="B1015" s="31"/>
      <c r="C1015" s="31"/>
      <c r="D1015" s="36"/>
      <c r="E1015" s="36"/>
      <c r="F1015" s="36"/>
      <c r="G1015" s="36"/>
      <c r="H1015" s="36"/>
      <c r="I1015" s="31"/>
      <c r="J1015" s="37"/>
      <c r="K1015" s="38"/>
      <c r="L1015" s="39"/>
      <c r="M1015" s="110"/>
      <c r="N1015" s="67"/>
      <c r="O1015" s="440" t="s">
        <v>47</v>
      </c>
      <c r="P1015" s="441"/>
      <c r="Q1015" s="441"/>
      <c r="R1015" s="442"/>
      <c r="S1015" s="68"/>
      <c r="T1015" s="440" t="s">
        <v>48</v>
      </c>
      <c r="U1015" s="441"/>
      <c r="V1015" s="441"/>
      <c r="W1015" s="441"/>
      <c r="X1015" s="441"/>
      <c r="Y1015" s="442"/>
      <c r="Z1015" s="69"/>
      <c r="AA1015" s="110"/>
    </row>
    <row r="1016" spans="1:27" s="29" customFormat="1" ht="21.4" hidden="1" customHeight="1" x14ac:dyDescent="0.2">
      <c r="A1016" s="30"/>
      <c r="B1016" s="31"/>
      <c r="C1016" s="86" t="s">
        <v>99</v>
      </c>
      <c r="D1016" s="31"/>
      <c r="E1016" s="31"/>
      <c r="F1016" s="31"/>
      <c r="G1016" s="31" t="str">
        <f>$J$1</f>
        <v>March</v>
      </c>
      <c r="H1016" s="42">
        <f>$K$1</f>
        <v>2021</v>
      </c>
      <c r="I1016" s="36"/>
      <c r="J1016" s="31"/>
      <c r="K1016" s="31"/>
      <c r="L1016" s="43"/>
      <c r="M1016" s="33"/>
      <c r="N1016" s="70"/>
      <c r="O1016" s="71" t="s">
        <v>58</v>
      </c>
      <c r="P1016" s="71" t="s">
        <v>7</v>
      </c>
      <c r="Q1016" s="71" t="s">
        <v>6</v>
      </c>
      <c r="R1016" s="71" t="s">
        <v>59</v>
      </c>
      <c r="S1016" s="72"/>
      <c r="T1016" s="71" t="s">
        <v>58</v>
      </c>
      <c r="U1016" s="71" t="s">
        <v>60</v>
      </c>
      <c r="V1016" s="71" t="s">
        <v>23</v>
      </c>
      <c r="W1016" s="71" t="s">
        <v>22</v>
      </c>
      <c r="X1016" s="71" t="s">
        <v>24</v>
      </c>
      <c r="Y1016" s="71" t="s">
        <v>64</v>
      </c>
      <c r="Z1016" s="73"/>
      <c r="AA1016" s="33"/>
    </row>
    <row r="1017" spans="1:27" s="29" customFormat="1" ht="21.4" hidden="1" customHeight="1" x14ac:dyDescent="0.2">
      <c r="A1017" s="30"/>
      <c r="B1017" s="45"/>
      <c r="C1017" s="46"/>
      <c r="D1017" s="31"/>
      <c r="E1017" s="31"/>
      <c r="F1017" s="432"/>
      <c r="G1017" s="432"/>
      <c r="H1017" s="31"/>
      <c r="I1017" s="432"/>
      <c r="J1017" s="432" t="s">
        <v>1</v>
      </c>
      <c r="K1017" s="432"/>
      <c r="L1017" s="47"/>
      <c r="M1017" s="31"/>
      <c r="N1017" s="74"/>
      <c r="O1017" s="75" t="s">
        <v>50</v>
      </c>
      <c r="P1017" s="75"/>
      <c r="Q1017" s="75"/>
      <c r="R1017" s="75">
        <v>0</v>
      </c>
      <c r="S1017" s="76"/>
      <c r="T1017" s="75" t="s">
        <v>50</v>
      </c>
      <c r="U1017" s="77"/>
      <c r="V1017" s="77"/>
      <c r="W1017" s="77">
        <f>V1017+U1017</f>
        <v>0</v>
      </c>
      <c r="X1017" s="77"/>
      <c r="Y1017" s="77">
        <f>W1017-X1017</f>
        <v>0</v>
      </c>
      <c r="Z1017" s="73"/>
      <c r="AA1017" s="31"/>
    </row>
    <row r="1018" spans="1:27" s="29" customFormat="1" ht="21.4" hidden="1" customHeight="1" x14ac:dyDescent="0.2">
      <c r="A1018" s="30"/>
      <c r="B1018" s="31" t="s">
        <v>0</v>
      </c>
      <c r="C1018" s="31"/>
      <c r="D1018" s="31"/>
      <c r="E1018" s="31"/>
      <c r="F1018" s="31"/>
      <c r="G1018" s="31"/>
      <c r="H1018" s="48"/>
      <c r="L1018" s="35"/>
      <c r="M1018" s="110"/>
      <c r="N1018" s="78"/>
      <c r="O1018" s="75" t="s">
        <v>76</v>
      </c>
      <c r="P1018" s="75"/>
      <c r="Q1018" s="75"/>
      <c r="R1018" s="75">
        <v>0</v>
      </c>
      <c r="S1018" s="79"/>
      <c r="T1018" s="75" t="s">
        <v>76</v>
      </c>
      <c r="U1018" s="123">
        <f>Y1017</f>
        <v>0</v>
      </c>
      <c r="V1018" s="77"/>
      <c r="W1018" s="123">
        <f>IF(U1018="","",U1018+V1018)</f>
        <v>0</v>
      </c>
      <c r="X1018" s="77"/>
      <c r="Y1018" s="123">
        <f>IF(W1018="","",W1018-X1018)</f>
        <v>0</v>
      </c>
      <c r="Z1018" s="80"/>
      <c r="AA1018" s="110"/>
    </row>
    <row r="1019" spans="1:27" s="29" customFormat="1" ht="21.4" hidden="1" customHeight="1" x14ac:dyDescent="0.2">
      <c r="A1019" s="30"/>
      <c r="B1019" s="433" t="s">
        <v>46</v>
      </c>
      <c r="C1019" s="434"/>
      <c r="D1019" s="31"/>
      <c r="E1019" s="31"/>
      <c r="F1019" s="49" t="s">
        <v>48</v>
      </c>
      <c r="G1019" s="44"/>
      <c r="H1019" s="48"/>
      <c r="I1019" s="50" t="s">
        <v>49</v>
      </c>
      <c r="J1019" s="51"/>
      <c r="K1019" s="52"/>
      <c r="L1019" s="53"/>
      <c r="M1019" s="31"/>
      <c r="N1019" s="74"/>
      <c r="O1019" s="75" t="s">
        <v>51</v>
      </c>
      <c r="P1019" s="75"/>
      <c r="Q1019" s="75"/>
      <c r="R1019" s="75">
        <v>0</v>
      </c>
      <c r="S1019" s="79"/>
      <c r="T1019" s="75" t="s">
        <v>51</v>
      </c>
      <c r="U1019" s="123">
        <f>IF($J$1="April",Y1018,Y1018)</f>
        <v>0</v>
      </c>
      <c r="V1019" s="77"/>
      <c r="W1019" s="123">
        <f t="shared" ref="W1019:W1028" si="215">IF(U1019="","",U1019+V1019)</f>
        <v>0</v>
      </c>
      <c r="X1019" s="77"/>
      <c r="Y1019" s="123">
        <f t="shared" ref="Y1019:Y1028" si="216">IF(W1019="","",W1019-X1019)</f>
        <v>0</v>
      </c>
      <c r="Z1019" s="80"/>
      <c r="AA1019" s="31"/>
    </row>
    <row r="1020" spans="1:27" s="29" customFormat="1" ht="21.4" hidden="1" customHeight="1" x14ac:dyDescent="0.2">
      <c r="A1020" s="30"/>
      <c r="B1020" s="40"/>
      <c r="C1020" s="40"/>
      <c r="D1020" s="31"/>
      <c r="E1020" s="31"/>
      <c r="F1020" s="49"/>
      <c r="G1020" s="130"/>
      <c r="H1020" s="48"/>
      <c r="I1020" s="93"/>
      <c r="J1020" s="51"/>
      <c r="K1020" s="54"/>
      <c r="L1020" s="55"/>
      <c r="M1020" s="31"/>
      <c r="N1020" s="74"/>
      <c r="O1020" s="75" t="s">
        <v>52</v>
      </c>
      <c r="P1020" s="75"/>
      <c r="Q1020" s="75"/>
      <c r="R1020" s="75">
        <v>0</v>
      </c>
      <c r="S1020" s="79"/>
      <c r="T1020" s="75" t="s">
        <v>52</v>
      </c>
      <c r="U1020" s="123">
        <f>IF($J$1="April",Y1019,Y1019)</f>
        <v>0</v>
      </c>
      <c r="V1020" s="77"/>
      <c r="W1020" s="123">
        <f t="shared" si="215"/>
        <v>0</v>
      </c>
      <c r="X1020" s="77"/>
      <c r="Y1020" s="123">
        <f t="shared" si="216"/>
        <v>0</v>
      </c>
      <c r="Z1020" s="80"/>
      <c r="AA1020" s="31"/>
    </row>
    <row r="1021" spans="1:27" s="29" customFormat="1" ht="21.4" hidden="1" customHeight="1" x14ac:dyDescent="0.2">
      <c r="A1021" s="30"/>
      <c r="B1021" s="49" t="s">
        <v>47</v>
      </c>
      <c r="C1021" s="40"/>
      <c r="D1021" s="31"/>
      <c r="E1021" s="31"/>
      <c r="F1021" s="49" t="s">
        <v>69</v>
      </c>
      <c r="G1021" s="130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0</v>
      </c>
      <c r="H1021" s="48"/>
      <c r="I1021" s="444"/>
      <c r="J1021" s="445" t="s">
        <v>66</v>
      </c>
      <c r="K1021" s="54">
        <f>K1017/$K$2*I1021</f>
        <v>0</v>
      </c>
      <c r="L1021" s="55"/>
      <c r="M1021" s="31"/>
      <c r="N1021" s="74"/>
      <c r="O1021" s="75" t="s">
        <v>53</v>
      </c>
      <c r="P1021" s="75"/>
      <c r="Q1021" s="75"/>
      <c r="R1021" s="75" t="str">
        <f t="shared" ref="R1021:R1028" si="217">IF(Q1021="","",R1020-Q1021)</f>
        <v/>
      </c>
      <c r="S1021" s="79"/>
      <c r="T1021" s="75" t="s">
        <v>53</v>
      </c>
      <c r="U1021" s="123">
        <f>IF($J$1="May",Y1020,Y1020)</f>
        <v>0</v>
      </c>
      <c r="V1021" s="77"/>
      <c r="W1021" s="123">
        <f t="shared" si="215"/>
        <v>0</v>
      </c>
      <c r="X1021" s="77"/>
      <c r="Y1021" s="123">
        <f t="shared" si="216"/>
        <v>0</v>
      </c>
      <c r="Z1021" s="80"/>
      <c r="AA1021" s="31"/>
    </row>
    <row r="1022" spans="1:27" s="29" customFormat="1" ht="21.4" hidden="1" customHeight="1" x14ac:dyDescent="0.2">
      <c r="A1022" s="30"/>
      <c r="B1022" s="49"/>
      <c r="C1022" s="40"/>
      <c r="D1022" s="31"/>
      <c r="E1022" s="31"/>
      <c r="F1022" s="49" t="s">
        <v>23</v>
      </c>
      <c r="G1022" s="130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0</v>
      </c>
      <c r="H1022" s="48"/>
      <c r="I1022" s="444"/>
      <c r="J1022" s="445" t="s">
        <v>67</v>
      </c>
      <c r="K1022" s="44">
        <f>K1017/$K$2/8*I1022</f>
        <v>0</v>
      </c>
      <c r="L1022" s="56"/>
      <c r="M1022" s="31"/>
      <c r="N1022" s="74"/>
      <c r="O1022" s="75" t="s">
        <v>54</v>
      </c>
      <c r="P1022" s="75"/>
      <c r="Q1022" s="75"/>
      <c r="R1022" s="75" t="str">
        <f t="shared" si="217"/>
        <v/>
      </c>
      <c r="S1022" s="79"/>
      <c r="T1022" s="75" t="s">
        <v>54</v>
      </c>
      <c r="U1022" s="123">
        <f>IF($J$1="May",Y1021,Y1021)</f>
        <v>0</v>
      </c>
      <c r="V1022" s="77"/>
      <c r="W1022" s="123">
        <f t="shared" si="215"/>
        <v>0</v>
      </c>
      <c r="X1022" s="77"/>
      <c r="Y1022" s="123">
        <f t="shared" si="216"/>
        <v>0</v>
      </c>
      <c r="Z1022" s="80"/>
      <c r="AA1022" s="31"/>
    </row>
    <row r="1023" spans="1:27" s="29" customFormat="1" ht="21.4" hidden="1" customHeight="1" x14ac:dyDescent="0.2">
      <c r="A1023" s="30"/>
      <c r="B1023" s="57" t="s">
        <v>7</v>
      </c>
      <c r="C1023" s="40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0</v>
      </c>
      <c r="D1023" s="31"/>
      <c r="E1023" s="31"/>
      <c r="F1023" s="49" t="s">
        <v>70</v>
      </c>
      <c r="G1023" s="130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0</v>
      </c>
      <c r="H1023" s="31"/>
      <c r="I1023" s="435" t="s">
        <v>74</v>
      </c>
      <c r="J1023" s="436"/>
      <c r="K1023" s="58">
        <f>K1021+K1022</f>
        <v>0</v>
      </c>
      <c r="L1023" s="59"/>
      <c r="M1023" s="31"/>
      <c r="N1023" s="74"/>
      <c r="O1023" s="75" t="s">
        <v>55</v>
      </c>
      <c r="P1023" s="75"/>
      <c r="Q1023" s="75"/>
      <c r="R1023" s="75" t="str">
        <f t="shared" si="217"/>
        <v/>
      </c>
      <c r="S1023" s="79"/>
      <c r="T1023" s="75" t="s">
        <v>55</v>
      </c>
      <c r="U1023" s="123" t="str">
        <f>IF($J$1="July",Y1022,"")</f>
        <v/>
      </c>
      <c r="V1023" s="77"/>
      <c r="W1023" s="123" t="str">
        <f t="shared" si="215"/>
        <v/>
      </c>
      <c r="X1023" s="77"/>
      <c r="Y1023" s="123" t="str">
        <f t="shared" si="216"/>
        <v/>
      </c>
      <c r="Z1023" s="80"/>
      <c r="AA1023" s="31"/>
    </row>
    <row r="1024" spans="1:27" s="29" customFormat="1" ht="21.4" hidden="1" customHeight="1" x14ac:dyDescent="0.2">
      <c r="A1024" s="30"/>
      <c r="B1024" s="31" t="s">
        <v>6</v>
      </c>
      <c r="C1024" s="31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0</v>
      </c>
      <c r="D1024" s="31"/>
      <c r="E1024" s="31"/>
      <c r="F1024" s="31" t="s">
        <v>24</v>
      </c>
      <c r="G1024" s="31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0</v>
      </c>
      <c r="H1024" s="31"/>
      <c r="I1024" s="31" t="s">
        <v>75</v>
      </c>
      <c r="J1024" s="31"/>
      <c r="K1024" s="31">
        <f>G1024</f>
        <v>0</v>
      </c>
      <c r="L1024" s="47"/>
      <c r="M1024" s="31"/>
      <c r="N1024" s="74"/>
      <c r="O1024" s="75" t="s">
        <v>56</v>
      </c>
      <c r="P1024" s="75"/>
      <c r="Q1024" s="75"/>
      <c r="R1024" s="75" t="str">
        <f t="shared" si="217"/>
        <v/>
      </c>
      <c r="S1024" s="79"/>
      <c r="T1024" s="75" t="s">
        <v>56</v>
      </c>
      <c r="U1024" s="123" t="str">
        <f>IF($J$1="August",Y1023,"")</f>
        <v/>
      </c>
      <c r="V1024" s="77"/>
      <c r="W1024" s="123" t="str">
        <f t="shared" si="215"/>
        <v/>
      </c>
      <c r="X1024" s="77"/>
      <c r="Y1024" s="123" t="str">
        <f t="shared" si="216"/>
        <v/>
      </c>
      <c r="Z1024" s="80"/>
      <c r="AA1024" s="31"/>
    </row>
    <row r="1025" spans="1:27" s="29" customFormat="1" ht="21.4" hidden="1" customHeight="1" x14ac:dyDescent="0.2">
      <c r="A1025" s="30"/>
      <c r="B1025" s="446" t="s">
        <v>73</v>
      </c>
      <c r="C1025" s="446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>0</v>
      </c>
      <c r="D1025" s="446"/>
      <c r="E1025" s="446"/>
      <c r="F1025" s="446" t="s">
        <v>72</v>
      </c>
      <c r="G1025" s="446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0</v>
      </c>
      <c r="H1025" s="446"/>
      <c r="I1025" s="446" t="s">
        <v>68</v>
      </c>
      <c r="J1025" s="446"/>
      <c r="K1025" s="446">
        <f>K1023-K1024</f>
        <v>0</v>
      </c>
      <c r="L1025" s="47"/>
      <c r="M1025" s="31"/>
      <c r="N1025" s="74"/>
      <c r="O1025" s="75" t="s">
        <v>61</v>
      </c>
      <c r="P1025" s="75"/>
      <c r="Q1025" s="75"/>
      <c r="R1025" s="75" t="str">
        <f t="shared" si="217"/>
        <v/>
      </c>
      <c r="S1025" s="79"/>
      <c r="T1025" s="75" t="s">
        <v>61</v>
      </c>
      <c r="U1025" s="123" t="str">
        <f>IF($J$1="Sept",Y1024,"")</f>
        <v/>
      </c>
      <c r="V1025" s="77"/>
      <c r="W1025" s="123" t="str">
        <f t="shared" si="215"/>
        <v/>
      </c>
      <c r="X1025" s="77"/>
      <c r="Y1025" s="123" t="str">
        <f t="shared" si="216"/>
        <v/>
      </c>
      <c r="Z1025" s="80"/>
      <c r="AA1025" s="31"/>
    </row>
    <row r="1026" spans="1:27" s="29" customFormat="1" ht="21.4" hidden="1" customHeight="1" x14ac:dyDescent="0.2">
      <c r="A1026" s="30"/>
      <c r="B1026" s="446"/>
      <c r="C1026" s="446"/>
      <c r="D1026" s="446"/>
      <c r="E1026" s="446"/>
      <c r="F1026" s="446"/>
      <c r="G1026" s="446"/>
      <c r="H1026" s="446"/>
      <c r="I1026" s="446"/>
      <c r="J1026" s="446"/>
      <c r="K1026" s="446"/>
      <c r="L1026" s="47"/>
      <c r="M1026" s="31"/>
      <c r="N1026" s="74"/>
      <c r="O1026" s="75" t="s">
        <v>57</v>
      </c>
      <c r="P1026" s="75"/>
      <c r="Q1026" s="75"/>
      <c r="R1026" s="75" t="str">
        <f t="shared" si="217"/>
        <v/>
      </c>
      <c r="S1026" s="79"/>
      <c r="T1026" s="75" t="s">
        <v>57</v>
      </c>
      <c r="U1026" s="123" t="str">
        <f>IF($J$1="October",Y1025,"")</f>
        <v/>
      </c>
      <c r="V1026" s="77"/>
      <c r="W1026" s="123" t="str">
        <f t="shared" si="215"/>
        <v/>
      </c>
      <c r="X1026" s="77"/>
      <c r="Y1026" s="123" t="str">
        <f t="shared" si="216"/>
        <v/>
      </c>
      <c r="Z1026" s="80"/>
      <c r="AA1026" s="31"/>
    </row>
    <row r="1027" spans="1:27" s="29" customFormat="1" ht="21.4" hidden="1" customHeight="1" thickBot="1" x14ac:dyDescent="0.25">
      <c r="A1027" s="60"/>
      <c r="B1027" s="61" t="s">
        <v>101</v>
      </c>
      <c r="C1027" s="61"/>
      <c r="D1027" s="61"/>
      <c r="E1027" s="61"/>
      <c r="F1027" s="61"/>
      <c r="G1027" s="61"/>
      <c r="H1027" s="61"/>
      <c r="I1027" s="61"/>
      <c r="J1027" s="61"/>
      <c r="K1027" s="61"/>
      <c r="L1027" s="62"/>
      <c r="M1027" s="31"/>
      <c r="N1027" s="74"/>
      <c r="O1027" s="75" t="s">
        <v>62</v>
      </c>
      <c r="P1027" s="75"/>
      <c r="Q1027" s="75"/>
      <c r="R1027" s="75" t="str">
        <f t="shared" si="217"/>
        <v/>
      </c>
      <c r="S1027" s="79"/>
      <c r="T1027" s="75" t="s">
        <v>62</v>
      </c>
      <c r="U1027" s="123" t="str">
        <f>IF($J$1="November",Y1026,"")</f>
        <v/>
      </c>
      <c r="V1027" s="77"/>
      <c r="W1027" s="123" t="str">
        <f t="shared" si="215"/>
        <v/>
      </c>
      <c r="X1027" s="77"/>
      <c r="Y1027" s="123" t="str">
        <f t="shared" si="216"/>
        <v/>
      </c>
      <c r="Z1027" s="80"/>
      <c r="AA1027" s="31"/>
    </row>
    <row r="1028" spans="1:27" s="29" customFormat="1" ht="21.4" hidden="1" customHeight="1" x14ac:dyDescent="0.2">
      <c r="A1028" s="450"/>
      <c r="B1028" s="451"/>
      <c r="C1028" s="451"/>
      <c r="D1028" s="451"/>
      <c r="E1028" s="451"/>
      <c r="F1028" s="451"/>
      <c r="G1028" s="451"/>
      <c r="H1028" s="451"/>
      <c r="I1028" s="451"/>
      <c r="J1028" s="451"/>
      <c r="K1028" s="451"/>
      <c r="L1028" s="452"/>
      <c r="M1028" s="31"/>
      <c r="N1028" s="74"/>
      <c r="O1028" s="75" t="s">
        <v>63</v>
      </c>
      <c r="P1028" s="75"/>
      <c r="Q1028" s="75"/>
      <c r="R1028" s="75" t="str">
        <f t="shared" si="217"/>
        <v/>
      </c>
      <c r="S1028" s="79"/>
      <c r="T1028" s="75" t="s">
        <v>63</v>
      </c>
      <c r="U1028" s="123" t="str">
        <f>IF($J$1="Dec",Y1027,"")</f>
        <v/>
      </c>
      <c r="V1028" s="77"/>
      <c r="W1028" s="123" t="str">
        <f t="shared" si="215"/>
        <v/>
      </c>
      <c r="X1028" s="77"/>
      <c r="Y1028" s="123" t="str">
        <f t="shared" si="216"/>
        <v/>
      </c>
      <c r="Z1028" s="80"/>
      <c r="AA1028" s="31"/>
    </row>
    <row r="1029" spans="1:27" s="29" customFormat="1" ht="21.4" hidden="1" customHeight="1" thickBot="1" x14ac:dyDescent="0.25">
      <c r="A1029" s="30"/>
      <c r="B1029" s="31"/>
      <c r="C1029" s="443"/>
      <c r="D1029" s="443"/>
      <c r="E1029" s="443"/>
      <c r="F1029" s="443"/>
      <c r="G1029" s="32"/>
      <c r="H1029" s="431"/>
      <c r="I1029" s="431"/>
      <c r="J1029" s="31"/>
      <c r="K1029" s="33"/>
      <c r="L1029" s="34"/>
      <c r="N1029" s="81"/>
      <c r="O1029" s="82"/>
      <c r="P1029" s="82"/>
      <c r="Q1029" s="82"/>
      <c r="R1029" s="82"/>
      <c r="S1029" s="82"/>
      <c r="T1029" s="82"/>
      <c r="U1029" s="82"/>
      <c r="V1029" s="82"/>
      <c r="W1029" s="82"/>
      <c r="X1029" s="82"/>
      <c r="Y1029" s="82"/>
      <c r="Z1029" s="83"/>
    </row>
    <row r="1030" spans="1:27" s="29" customFormat="1" ht="21.4" hidden="1" customHeight="1" thickBot="1" x14ac:dyDescent="0.25">
      <c r="A1030" s="30"/>
      <c r="B1030" s="31"/>
      <c r="C1030" s="31"/>
      <c r="D1030" s="36"/>
      <c r="E1030" s="36"/>
      <c r="F1030" s="36"/>
      <c r="G1030" s="36"/>
      <c r="H1030" s="36"/>
      <c r="I1030" s="31"/>
      <c r="J1030" s="37"/>
      <c r="K1030" s="38"/>
      <c r="L1030" s="39"/>
      <c r="N1030" s="74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94"/>
    </row>
    <row r="1031" spans="1:27" s="29" customFormat="1" ht="21.4" hidden="1" customHeight="1" x14ac:dyDescent="0.2">
      <c r="A1031" s="30" t="s">
        <v>45</v>
      </c>
      <c r="B1031" s="31"/>
      <c r="C1031" s="86"/>
      <c r="D1031" s="31"/>
      <c r="E1031" s="31"/>
      <c r="F1031" s="31"/>
      <c r="G1031" s="31"/>
      <c r="H1031" s="42"/>
      <c r="I1031" s="36"/>
      <c r="J1031" s="31"/>
      <c r="K1031" s="31"/>
      <c r="L1031" s="43"/>
      <c r="M1031" s="28"/>
      <c r="N1031" s="67"/>
      <c r="O1031" s="440" t="s">
        <v>47</v>
      </c>
      <c r="P1031" s="441"/>
      <c r="Q1031" s="441"/>
      <c r="R1031" s="442"/>
      <c r="S1031" s="68"/>
      <c r="T1031" s="440" t="s">
        <v>48</v>
      </c>
      <c r="U1031" s="441"/>
      <c r="V1031" s="441"/>
      <c r="W1031" s="441"/>
      <c r="X1031" s="441"/>
      <c r="Y1031" s="442"/>
      <c r="Z1031" s="69"/>
      <c r="AA1031" s="28"/>
    </row>
    <row r="1032" spans="1:27" s="29" customFormat="1" ht="21.4" hidden="1" customHeight="1" x14ac:dyDescent="0.2">
      <c r="A1032" s="30"/>
      <c r="B1032" s="45"/>
      <c r="C1032" s="46" t="s">
        <v>99</v>
      </c>
      <c r="D1032" s="31"/>
      <c r="E1032" s="31"/>
      <c r="F1032" s="432"/>
      <c r="G1032" s="432" t="str">
        <f>$J$1</f>
        <v>March</v>
      </c>
      <c r="H1032" s="31">
        <f>$K$1</f>
        <v>2021</v>
      </c>
      <c r="I1032" s="432"/>
      <c r="J1032" s="432"/>
      <c r="K1032" s="432"/>
      <c r="L1032" s="47"/>
      <c r="M1032" s="33"/>
      <c r="N1032" s="70"/>
      <c r="O1032" s="71" t="s">
        <v>58</v>
      </c>
      <c r="P1032" s="71" t="s">
        <v>7</v>
      </c>
      <c r="Q1032" s="71" t="s">
        <v>6</v>
      </c>
      <c r="R1032" s="71" t="s">
        <v>59</v>
      </c>
      <c r="S1032" s="72"/>
      <c r="T1032" s="71" t="s">
        <v>58</v>
      </c>
      <c r="U1032" s="71" t="s">
        <v>60</v>
      </c>
      <c r="V1032" s="71" t="s">
        <v>23</v>
      </c>
      <c r="W1032" s="71" t="s">
        <v>22</v>
      </c>
      <c r="X1032" s="71" t="s">
        <v>24</v>
      </c>
      <c r="Y1032" s="71" t="s">
        <v>64</v>
      </c>
      <c r="Z1032" s="73"/>
      <c r="AA1032" s="33"/>
    </row>
    <row r="1033" spans="1:27" s="29" customFormat="1" ht="21.4" hidden="1" customHeight="1" x14ac:dyDescent="0.2">
      <c r="A1033" s="30"/>
      <c r="B1033" s="31"/>
      <c r="C1033" s="31"/>
      <c r="D1033" s="31"/>
      <c r="E1033" s="31"/>
      <c r="F1033" s="31"/>
      <c r="G1033" s="31"/>
      <c r="H1033" s="48"/>
      <c r="J1033" s="29" t="s">
        <v>1</v>
      </c>
      <c r="L1033" s="35"/>
      <c r="M1033" s="31"/>
      <c r="N1033" s="74"/>
      <c r="O1033" s="75" t="s">
        <v>50</v>
      </c>
      <c r="P1033" s="75"/>
      <c r="Q1033" s="75"/>
      <c r="R1033" s="75"/>
      <c r="S1033" s="76"/>
      <c r="T1033" s="75" t="s">
        <v>50</v>
      </c>
      <c r="U1033" s="77"/>
      <c r="V1033" s="77"/>
      <c r="W1033" s="77">
        <f>V1033+U1033</f>
        <v>0</v>
      </c>
      <c r="X1033" s="77"/>
      <c r="Y1033" s="77">
        <f>W1033-X1033</f>
        <v>0</v>
      </c>
      <c r="Z1033" s="73"/>
      <c r="AA1033" s="31"/>
    </row>
    <row r="1034" spans="1:27" s="29" customFormat="1" ht="21.4" hidden="1" customHeight="1" x14ac:dyDescent="0.2">
      <c r="A1034" s="30"/>
      <c r="B1034" s="433" t="s">
        <v>0</v>
      </c>
      <c r="C1034" s="434"/>
      <c r="D1034" s="31"/>
      <c r="E1034" s="31"/>
      <c r="F1034" s="49"/>
      <c r="G1034" s="44"/>
      <c r="H1034" s="48"/>
      <c r="I1034" s="50"/>
      <c r="J1034" s="51"/>
      <c r="K1034" s="52"/>
      <c r="L1034" s="53"/>
      <c r="M1034" s="28"/>
      <c r="N1034" s="78"/>
      <c r="O1034" s="75" t="s">
        <v>76</v>
      </c>
      <c r="P1034" s="75"/>
      <c r="Q1034" s="75"/>
      <c r="R1034" s="75">
        <v>0</v>
      </c>
      <c r="S1034" s="79"/>
      <c r="T1034" s="75" t="s">
        <v>76</v>
      </c>
      <c r="U1034" s="123">
        <f>IF($J$1="January","",Y1033)</f>
        <v>0</v>
      </c>
      <c r="V1034" s="77">
        <v>65</v>
      </c>
      <c r="W1034" s="123">
        <f>IF(U1034="","",U1034+V1034)</f>
        <v>65</v>
      </c>
      <c r="X1034" s="77">
        <v>65</v>
      </c>
      <c r="Y1034" s="123">
        <f>IF(W1034="","",W1034-X1034)</f>
        <v>0</v>
      </c>
      <c r="Z1034" s="80"/>
      <c r="AA1034" s="28"/>
    </row>
    <row r="1035" spans="1:27" s="29" customFormat="1" ht="21.4" hidden="1" customHeight="1" x14ac:dyDescent="0.2">
      <c r="A1035" s="30"/>
      <c r="B1035" s="40" t="s">
        <v>46</v>
      </c>
      <c r="C1035" s="40"/>
      <c r="D1035" s="31"/>
      <c r="E1035" s="31"/>
      <c r="F1035" s="49" t="s">
        <v>48</v>
      </c>
      <c r="G1035" s="130"/>
      <c r="H1035" s="48"/>
      <c r="I1035" s="93" t="s">
        <v>49</v>
      </c>
      <c r="J1035" s="51"/>
      <c r="K1035" s="54"/>
      <c r="L1035" s="55"/>
      <c r="M1035" s="31"/>
      <c r="N1035" s="74"/>
      <c r="O1035" s="75" t="s">
        <v>51</v>
      </c>
      <c r="P1035" s="75"/>
      <c r="Q1035" s="75"/>
      <c r="R1035" s="75">
        <v>0</v>
      </c>
      <c r="S1035" s="79"/>
      <c r="T1035" s="75" t="s">
        <v>51</v>
      </c>
      <c r="U1035" s="123">
        <f>IF($J$1="February","",Y1034)</f>
        <v>0</v>
      </c>
      <c r="V1035" s="77"/>
      <c r="W1035" s="123">
        <f t="shared" ref="W1035:W1044" si="218">IF(U1035="","",U1035+V1035)</f>
        <v>0</v>
      </c>
      <c r="X1035" s="77"/>
      <c r="Y1035" s="123">
        <f t="shared" ref="Y1035:Y1044" si="219">IF(W1035="","",W1035-X1035)</f>
        <v>0</v>
      </c>
      <c r="Z1035" s="80"/>
      <c r="AA1035" s="31"/>
    </row>
    <row r="1036" spans="1:27" s="29" customFormat="1" ht="21.4" hidden="1" customHeight="1" x14ac:dyDescent="0.2">
      <c r="A1036" s="30"/>
      <c r="B1036" s="49"/>
      <c r="C1036" s="40"/>
      <c r="D1036" s="31"/>
      <c r="E1036" s="31"/>
      <c r="F1036" s="49"/>
      <c r="G1036" s="130"/>
      <c r="H1036" s="48"/>
      <c r="I1036" s="444"/>
      <c r="J1036" s="445"/>
      <c r="K1036" s="54"/>
      <c r="L1036" s="55"/>
      <c r="M1036" s="31"/>
      <c r="N1036" s="74"/>
      <c r="O1036" s="75" t="s">
        <v>52</v>
      </c>
      <c r="P1036" s="75"/>
      <c r="Q1036" s="75"/>
      <c r="R1036" s="75" t="str">
        <f t="shared" ref="R1036:R1041" si="220">IF(Q1036="","",R1035-Q1036)</f>
        <v/>
      </c>
      <c r="S1036" s="79"/>
      <c r="T1036" s="75" t="s">
        <v>52</v>
      </c>
      <c r="U1036" s="123" t="str">
        <f>IF($J$1="March","",Y1035)</f>
        <v/>
      </c>
      <c r="V1036" s="77"/>
      <c r="W1036" s="123" t="str">
        <f t="shared" si="218"/>
        <v/>
      </c>
      <c r="X1036" s="77"/>
      <c r="Y1036" s="123" t="str">
        <f t="shared" si="219"/>
        <v/>
      </c>
      <c r="Z1036" s="80"/>
      <c r="AA1036" s="31"/>
    </row>
    <row r="1037" spans="1:27" s="29" customFormat="1" ht="21.4" hidden="1" customHeight="1" x14ac:dyDescent="0.2">
      <c r="A1037" s="30"/>
      <c r="B1037" s="49" t="s">
        <v>47</v>
      </c>
      <c r="C1037" s="40"/>
      <c r="D1037" s="31"/>
      <c r="E1037" s="31"/>
      <c r="F1037" s="49" t="s">
        <v>69</v>
      </c>
      <c r="G1037" s="130">
        <f>IF($J$1="January",U1033,IF($J$1="February",U1034,IF($J$1="March",U1035,IF($J$1="April",U1036,IF($J$1="May",U1037,IF($J$1="June",U1038,IF($J$1="July",U1039,IF($J$1="August",U1040,IF($J$1="August",U1040,IF($J$1="September",U1041,IF($J$1="October",U1042,IF($J$1="November",U1043,IF($J$1="December",U1044)))))))))))))</f>
        <v>0</v>
      </c>
      <c r="H1037" s="48"/>
      <c r="I1037" s="444"/>
      <c r="J1037" s="445" t="s">
        <v>66</v>
      </c>
      <c r="K1037" s="44">
        <f>K1033/$K$2*I1037</f>
        <v>0</v>
      </c>
      <c r="L1037" s="56"/>
      <c r="M1037" s="31"/>
      <c r="N1037" s="74"/>
      <c r="O1037" s="75" t="s">
        <v>53</v>
      </c>
      <c r="P1037" s="75"/>
      <c r="Q1037" s="75"/>
      <c r="R1037" s="75" t="str">
        <f t="shared" si="220"/>
        <v/>
      </c>
      <c r="S1037" s="79"/>
      <c r="T1037" s="75" t="s">
        <v>53</v>
      </c>
      <c r="U1037" s="123" t="str">
        <f>IF($J$1="April","",Y1036)</f>
        <v/>
      </c>
      <c r="V1037" s="77"/>
      <c r="W1037" s="123" t="str">
        <f t="shared" si="218"/>
        <v/>
      </c>
      <c r="X1037" s="77"/>
      <c r="Y1037" s="123" t="str">
        <f t="shared" si="219"/>
        <v/>
      </c>
      <c r="Z1037" s="80"/>
      <c r="AA1037" s="31"/>
    </row>
    <row r="1038" spans="1:27" s="29" customFormat="1" ht="21.4" hidden="1" customHeight="1" x14ac:dyDescent="0.2">
      <c r="A1038" s="30"/>
      <c r="B1038" s="57"/>
      <c r="C1038" s="40"/>
      <c r="D1038" s="31"/>
      <c r="E1038" s="31"/>
      <c r="F1038" s="49" t="s">
        <v>23</v>
      </c>
      <c r="G1038" s="130">
        <f>IF($J$1="January",V1033,IF($J$1="February",V1034,IF($J$1="March",V1035,IF($J$1="April",V1036,IF($J$1="May",V1037,IF($J$1="June",V1038,IF($J$1="July",V1039,IF($J$1="August",V1040,IF($J$1="August",V1040,IF($J$1="September",V1041,IF($J$1="October",V1042,IF($J$1="November",V1043,IF($J$1="December",V1044)))))))))))))</f>
        <v>0</v>
      </c>
      <c r="H1038" s="31"/>
      <c r="I1038" s="435"/>
      <c r="J1038" s="436" t="s">
        <v>67</v>
      </c>
      <c r="K1038" s="58">
        <f>K1033/$K$2/8*I1038</f>
        <v>0</v>
      </c>
      <c r="L1038" s="59"/>
      <c r="M1038" s="31"/>
      <c r="N1038" s="74"/>
      <c r="O1038" s="75" t="s">
        <v>54</v>
      </c>
      <c r="P1038" s="75"/>
      <c r="Q1038" s="75"/>
      <c r="R1038" s="75" t="str">
        <f t="shared" si="220"/>
        <v/>
      </c>
      <c r="S1038" s="79"/>
      <c r="T1038" s="75" t="s">
        <v>54</v>
      </c>
      <c r="U1038" s="123" t="str">
        <f>IF($J$1="May","",Y1037)</f>
        <v/>
      </c>
      <c r="V1038" s="77"/>
      <c r="W1038" s="123" t="str">
        <f t="shared" si="218"/>
        <v/>
      </c>
      <c r="X1038" s="77"/>
      <c r="Y1038" s="123" t="str">
        <f t="shared" si="219"/>
        <v/>
      </c>
      <c r="Z1038" s="80"/>
      <c r="AA1038" s="31"/>
    </row>
    <row r="1039" spans="1:27" s="29" customFormat="1" ht="21.4" hidden="1" customHeight="1" x14ac:dyDescent="0.2">
      <c r="A1039" s="30"/>
      <c r="B1039" s="31" t="s">
        <v>7</v>
      </c>
      <c r="C1039" s="31">
        <f>IF($J$1="January",P1033,IF($J$1="February",P1034,IF($J$1="March",P1035,IF($J$1="April",P1036,IF($J$1="May",P1037,IF($J$1="June",P1038,IF($J$1="July",P1039,IF($J$1="August",P1040,IF($J$1="August",P1040,IF($J$1="September",P1041,IF($J$1="October",P1042,IF($J$1="November",P1043,IF($J$1="December",P1044)))))))))))))</f>
        <v>0</v>
      </c>
      <c r="D1039" s="31"/>
      <c r="E1039" s="31"/>
      <c r="F1039" s="31" t="s">
        <v>70</v>
      </c>
      <c r="G1039" s="31">
        <f>IF($J$1="January",W1033,IF($J$1="February",W1034,IF($J$1="March",W1035,IF($J$1="April",W1036,IF($J$1="May",W1037,IF($J$1="June",W1038,IF($J$1="July",W1039,IF($J$1="August",W1040,IF($J$1="August",W1040,IF($J$1="September",W1041,IF($J$1="October",W1042,IF($J$1="November",W1043,IF($J$1="December",W1044)))))))))))))</f>
        <v>0</v>
      </c>
      <c r="H1039" s="31"/>
      <c r="I1039" s="31" t="s">
        <v>74</v>
      </c>
      <c r="J1039" s="31"/>
      <c r="K1039" s="31">
        <f>K1037+K1038</f>
        <v>0</v>
      </c>
      <c r="L1039" s="47"/>
      <c r="M1039" s="31"/>
      <c r="N1039" s="74"/>
      <c r="O1039" s="75" t="s">
        <v>55</v>
      </c>
      <c r="P1039" s="75"/>
      <c r="Q1039" s="75"/>
      <c r="R1039" s="75">
        <v>0</v>
      </c>
      <c r="S1039" s="79"/>
      <c r="T1039" s="75" t="s">
        <v>55</v>
      </c>
      <c r="U1039" s="123" t="str">
        <f>IF($J$1="June","",Y1038)</f>
        <v/>
      </c>
      <c r="V1039" s="77"/>
      <c r="W1039" s="123" t="str">
        <f t="shared" si="218"/>
        <v/>
      </c>
      <c r="X1039" s="77"/>
      <c r="Y1039" s="123" t="str">
        <f t="shared" si="219"/>
        <v/>
      </c>
      <c r="Z1039" s="80"/>
      <c r="AA1039" s="31"/>
    </row>
    <row r="1040" spans="1:27" s="29" customFormat="1" ht="21.4" hidden="1" customHeight="1" x14ac:dyDescent="0.2">
      <c r="A1040" s="30"/>
      <c r="B1040" s="446" t="s">
        <v>6</v>
      </c>
      <c r="C1040" s="446">
        <f>IF($J$1="January",Q1033,IF($J$1="February",Q1034,IF($J$1="March",Q1035,IF($J$1="April",Q1036,IF($J$1="May",Q1037,IF($J$1="June",Q1038,IF($J$1="July",Q1039,IF($J$1="August",Q1040,IF($J$1="August",Q1040,IF($J$1="September",Q1041,IF($J$1="October",Q1042,IF($J$1="November",Q1043,IF($J$1="December",Q1044)))))))))))))</f>
        <v>0</v>
      </c>
      <c r="D1040" s="446"/>
      <c r="E1040" s="446"/>
      <c r="F1040" s="446" t="s">
        <v>24</v>
      </c>
      <c r="G1040" s="446">
        <f>IF($J$1="January",X1033,IF($J$1="February",X1034,IF($J$1="March",X1035,IF($J$1="April",X1036,IF($J$1="May",X1037,IF($J$1="June",X1038,IF($J$1="July",X1039,IF($J$1="August",X1040,IF($J$1="August",X1040,IF($J$1="September",X1041,IF($J$1="October",X1042,IF($J$1="November",X1043,IF($J$1="December",X1044)))))))))))))</f>
        <v>0</v>
      </c>
      <c r="H1040" s="446"/>
      <c r="I1040" s="446" t="s">
        <v>75</v>
      </c>
      <c r="J1040" s="446"/>
      <c r="K1040" s="446">
        <f>G1040</f>
        <v>0</v>
      </c>
      <c r="L1040" s="47"/>
      <c r="M1040" s="31"/>
      <c r="N1040" s="74"/>
      <c r="O1040" s="75" t="s">
        <v>56</v>
      </c>
      <c r="P1040" s="75"/>
      <c r="Q1040" s="75"/>
      <c r="R1040" s="75">
        <v>0</v>
      </c>
      <c r="S1040" s="79"/>
      <c r="T1040" s="75" t="s">
        <v>56</v>
      </c>
      <c r="U1040" s="123" t="str">
        <f>IF($J$1="July","",Y1039)</f>
        <v/>
      </c>
      <c r="V1040" s="77"/>
      <c r="W1040" s="123" t="str">
        <f t="shared" si="218"/>
        <v/>
      </c>
      <c r="X1040" s="77"/>
      <c r="Y1040" s="123" t="str">
        <f t="shared" si="219"/>
        <v/>
      </c>
      <c r="Z1040" s="80"/>
      <c r="AA1040" s="31"/>
    </row>
    <row r="1041" spans="1:27" s="29" customFormat="1" ht="21.4" hidden="1" customHeight="1" x14ac:dyDescent="0.2">
      <c r="A1041" s="30"/>
      <c r="B1041" s="446" t="s">
        <v>73</v>
      </c>
      <c r="C1041" s="446">
        <f>IF($J$1="January",R1033,IF($J$1="February",R1034,IF($J$1="March",R1035,IF($J$1="April",R1036,IF($J$1="May",R1037,IF($J$1="June",R1038,IF($J$1="July",R1039,IF($J$1="August",R1040,IF($J$1="August",R1040,IF($J$1="September",R1041,IF($J$1="October",R1042,IF($J$1="November",R1043,IF($J$1="December",R1044)))))))))))))</f>
        <v>0</v>
      </c>
      <c r="D1041" s="446"/>
      <c r="E1041" s="446"/>
      <c r="F1041" s="446" t="s">
        <v>72</v>
      </c>
      <c r="G1041" s="446">
        <f>IF($J$1="January",Y1033,IF($J$1="February",Y1034,IF($J$1="March",Y1035,IF($J$1="April",Y1036,IF($J$1="May",Y1037,IF($J$1="June",Y1038,IF($J$1="July",Y1039,IF($J$1="August",Y1040,IF($J$1="August",Y1040,IF($J$1="September",Y1041,IF($J$1="October",Y1042,IF($J$1="November",Y1043,IF($J$1="December",Y1044)))))))))))))</f>
        <v>0</v>
      </c>
      <c r="H1041" s="446"/>
      <c r="I1041" s="446" t="s">
        <v>68</v>
      </c>
      <c r="J1041" s="446"/>
      <c r="K1041" s="446">
        <f>K1039-K1040</f>
        <v>0</v>
      </c>
      <c r="L1041" s="47"/>
      <c r="M1041" s="31"/>
      <c r="N1041" s="74"/>
      <c r="O1041" s="75" t="s">
        <v>61</v>
      </c>
      <c r="P1041" s="75"/>
      <c r="Q1041" s="75"/>
      <c r="R1041" s="75" t="str">
        <f t="shared" si="220"/>
        <v/>
      </c>
      <c r="S1041" s="79"/>
      <c r="T1041" s="75" t="s">
        <v>61</v>
      </c>
      <c r="U1041" s="123" t="str">
        <f>IF($J$1="August","",Y1040)</f>
        <v/>
      </c>
      <c r="V1041" s="77"/>
      <c r="W1041" s="123" t="str">
        <f t="shared" si="218"/>
        <v/>
      </c>
      <c r="X1041" s="77"/>
      <c r="Y1041" s="123" t="str">
        <f t="shared" si="219"/>
        <v/>
      </c>
      <c r="Z1041" s="80"/>
      <c r="AA1041" s="31"/>
    </row>
    <row r="1042" spans="1:27" s="29" customFormat="1" ht="21.4" hidden="1" customHeight="1" thickBot="1" x14ac:dyDescent="0.25">
      <c r="A1042" s="60"/>
      <c r="B1042" s="61"/>
      <c r="C1042" s="61"/>
      <c r="D1042" s="61"/>
      <c r="E1042" s="61"/>
      <c r="F1042" s="61"/>
      <c r="G1042" s="61"/>
      <c r="H1042" s="61"/>
      <c r="I1042" s="61"/>
      <c r="J1042" s="61"/>
      <c r="K1042" s="61"/>
      <c r="L1042" s="62"/>
      <c r="M1042" s="31"/>
      <c r="N1042" s="74"/>
      <c r="O1042" s="75" t="s">
        <v>57</v>
      </c>
      <c r="P1042" s="75"/>
      <c r="Q1042" s="75"/>
      <c r="R1042" s="75">
        <v>0</v>
      </c>
      <c r="S1042" s="79"/>
      <c r="T1042" s="75" t="s">
        <v>57</v>
      </c>
      <c r="U1042" s="123" t="str">
        <f>IF($J$1="September","",Y1041)</f>
        <v/>
      </c>
      <c r="V1042" s="77"/>
      <c r="W1042" s="123" t="str">
        <f t="shared" si="218"/>
        <v/>
      </c>
      <c r="X1042" s="77"/>
      <c r="Y1042" s="123" t="str">
        <f t="shared" si="219"/>
        <v/>
      </c>
      <c r="Z1042" s="80"/>
      <c r="AA1042" s="31"/>
    </row>
    <row r="1043" spans="1:27" s="29" customFormat="1" ht="21.4" hidden="1" customHeight="1" x14ac:dyDescent="0.2">
      <c r="A1043" s="450"/>
      <c r="B1043" s="451" t="s">
        <v>101</v>
      </c>
      <c r="C1043" s="451"/>
      <c r="D1043" s="451"/>
      <c r="E1043" s="451"/>
      <c r="F1043" s="451"/>
      <c r="G1043" s="451"/>
      <c r="H1043" s="451"/>
      <c r="I1043" s="451"/>
      <c r="J1043" s="451"/>
      <c r="K1043" s="451"/>
      <c r="L1043" s="452"/>
      <c r="M1043" s="31"/>
      <c r="N1043" s="74"/>
      <c r="O1043" s="75" t="s">
        <v>62</v>
      </c>
      <c r="P1043" s="75"/>
      <c r="Q1043" s="75"/>
      <c r="R1043" s="75">
        <v>0</v>
      </c>
      <c r="S1043" s="79"/>
      <c r="T1043" s="75" t="s">
        <v>62</v>
      </c>
      <c r="U1043" s="123" t="str">
        <f>IF($J$1="October","",Y1042)</f>
        <v/>
      </c>
      <c r="V1043" s="77"/>
      <c r="W1043" s="123" t="str">
        <f t="shared" si="218"/>
        <v/>
      </c>
      <c r="X1043" s="77"/>
      <c r="Y1043" s="123" t="str">
        <f t="shared" si="219"/>
        <v/>
      </c>
      <c r="Z1043" s="80"/>
      <c r="AA1043" s="31"/>
    </row>
    <row r="1044" spans="1:27" s="29" customFormat="1" ht="21.4" hidden="1" customHeight="1" x14ac:dyDescent="0.2">
      <c r="A1044" s="30"/>
      <c r="B1044" s="31"/>
      <c r="C1044" s="443"/>
      <c r="D1044" s="443"/>
      <c r="E1044" s="443"/>
      <c r="F1044" s="443"/>
      <c r="G1044" s="32"/>
      <c r="H1044" s="431"/>
      <c r="I1044" s="431"/>
      <c r="J1044" s="31"/>
      <c r="K1044" s="33"/>
      <c r="L1044" s="34"/>
      <c r="M1044" s="31"/>
      <c r="N1044" s="74"/>
      <c r="O1044" s="75" t="s">
        <v>63</v>
      </c>
      <c r="P1044" s="75"/>
      <c r="Q1044" s="75"/>
      <c r="R1044" s="75">
        <v>0</v>
      </c>
      <c r="S1044" s="79"/>
      <c r="T1044" s="75" t="s">
        <v>63</v>
      </c>
      <c r="U1044" s="123" t="str">
        <f>IF($J$1="November","",Y1043)</f>
        <v/>
      </c>
      <c r="V1044" s="77"/>
      <c r="W1044" s="123" t="str">
        <f t="shared" si="218"/>
        <v/>
      </c>
      <c r="X1044" s="77"/>
      <c r="Y1044" s="123" t="str">
        <f t="shared" si="219"/>
        <v/>
      </c>
      <c r="Z1044" s="80"/>
      <c r="AA1044" s="31"/>
    </row>
    <row r="1045" spans="1:27" s="29" customFormat="1" ht="21.4" hidden="1" customHeight="1" thickBot="1" x14ac:dyDescent="0.25">
      <c r="A1045" s="30"/>
      <c r="B1045" s="31"/>
      <c r="C1045" s="31"/>
      <c r="D1045" s="36"/>
      <c r="E1045" s="36"/>
      <c r="F1045" s="36"/>
      <c r="G1045" s="36"/>
      <c r="H1045" s="36"/>
      <c r="I1045" s="31"/>
      <c r="J1045" s="37"/>
      <c r="K1045" s="38"/>
      <c r="L1045" s="39"/>
      <c r="N1045" s="81"/>
      <c r="O1045" s="82"/>
      <c r="P1045" s="82"/>
      <c r="Q1045" s="82"/>
      <c r="R1045" s="82"/>
      <c r="S1045" s="82"/>
      <c r="T1045" s="82"/>
      <c r="U1045" s="82"/>
      <c r="V1045" s="82"/>
      <c r="W1045" s="82"/>
      <c r="X1045" s="82"/>
      <c r="Y1045" s="82"/>
      <c r="Z1045" s="83"/>
    </row>
    <row r="1046" spans="1:27" s="29" customFormat="1" ht="21" customHeight="1" thickBot="1" x14ac:dyDescent="0.25"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</row>
    <row r="1047" spans="1:27" s="29" customFormat="1" ht="21" customHeight="1" x14ac:dyDescent="0.2">
      <c r="A1047" s="450" t="s">
        <v>45</v>
      </c>
      <c r="B1047" s="451"/>
      <c r="C1047" s="451"/>
      <c r="D1047" s="451"/>
      <c r="E1047" s="451"/>
      <c r="F1047" s="451"/>
      <c r="G1047" s="451"/>
      <c r="H1047" s="451"/>
      <c r="I1047" s="451"/>
      <c r="J1047" s="451"/>
      <c r="K1047" s="451"/>
      <c r="L1047" s="452"/>
      <c r="M1047" s="28"/>
      <c r="N1047" s="67"/>
      <c r="O1047" s="440" t="s">
        <v>47</v>
      </c>
      <c r="P1047" s="441"/>
      <c r="Q1047" s="441"/>
      <c r="R1047" s="442"/>
      <c r="S1047" s="68"/>
      <c r="T1047" s="440" t="s">
        <v>48</v>
      </c>
      <c r="U1047" s="441"/>
      <c r="V1047" s="441"/>
      <c r="W1047" s="441"/>
      <c r="X1047" s="441"/>
      <c r="Y1047" s="442"/>
      <c r="Z1047" s="69"/>
      <c r="AA1047" s="28"/>
    </row>
    <row r="1048" spans="1:27" s="29" customFormat="1" ht="21" customHeight="1" x14ac:dyDescent="0.2">
      <c r="A1048" s="30"/>
      <c r="B1048" s="31"/>
      <c r="C1048" s="443" t="s">
        <v>99</v>
      </c>
      <c r="D1048" s="443"/>
      <c r="E1048" s="443"/>
      <c r="F1048" s="443"/>
      <c r="G1048" s="32" t="str">
        <f>$J$1</f>
        <v>March</v>
      </c>
      <c r="H1048" s="431">
        <f>$K$1</f>
        <v>2021</v>
      </c>
      <c r="I1048" s="431"/>
      <c r="J1048" s="31"/>
      <c r="K1048" s="33"/>
      <c r="L1048" s="34"/>
      <c r="M1048" s="33"/>
      <c r="N1048" s="70"/>
      <c r="O1048" s="71" t="s">
        <v>58</v>
      </c>
      <c r="P1048" s="71" t="s">
        <v>7</v>
      </c>
      <c r="Q1048" s="71" t="s">
        <v>6</v>
      </c>
      <c r="R1048" s="71" t="s">
        <v>59</v>
      </c>
      <c r="S1048" s="72"/>
      <c r="T1048" s="71" t="s">
        <v>58</v>
      </c>
      <c r="U1048" s="71" t="s">
        <v>60</v>
      </c>
      <c r="V1048" s="71" t="s">
        <v>23</v>
      </c>
      <c r="W1048" s="71" t="s">
        <v>22</v>
      </c>
      <c r="X1048" s="71" t="s">
        <v>24</v>
      </c>
      <c r="Y1048" s="71" t="s">
        <v>64</v>
      </c>
      <c r="Z1048" s="73"/>
      <c r="AA1048" s="33"/>
    </row>
    <row r="1049" spans="1:27" s="29" customFormat="1" ht="21" customHeight="1" x14ac:dyDescent="0.2">
      <c r="A1049" s="30"/>
      <c r="B1049" s="31"/>
      <c r="C1049" s="31"/>
      <c r="D1049" s="36"/>
      <c r="E1049" s="36"/>
      <c r="F1049" s="36"/>
      <c r="G1049" s="36"/>
      <c r="H1049" s="36"/>
      <c r="I1049" s="31"/>
      <c r="J1049" s="37" t="s">
        <v>1</v>
      </c>
      <c r="K1049" s="38">
        <v>22000</v>
      </c>
      <c r="L1049" s="39"/>
      <c r="M1049" s="31"/>
      <c r="N1049" s="74"/>
      <c r="O1049" s="75" t="s">
        <v>50</v>
      </c>
      <c r="P1049" s="75">
        <v>29</v>
      </c>
      <c r="Q1049" s="75">
        <v>2</v>
      </c>
      <c r="R1049" s="75">
        <f>11-Q1049</f>
        <v>9</v>
      </c>
      <c r="S1049" s="76"/>
      <c r="T1049" s="75" t="s">
        <v>50</v>
      </c>
      <c r="U1049" s="77"/>
      <c r="V1049" s="77"/>
      <c r="W1049" s="77">
        <f>V1049+U1049</f>
        <v>0</v>
      </c>
      <c r="X1049" s="77"/>
      <c r="Y1049" s="77">
        <f>W1049-X1049</f>
        <v>0</v>
      </c>
      <c r="Z1049" s="73"/>
      <c r="AA1049" s="31"/>
    </row>
    <row r="1050" spans="1:27" s="29" customFormat="1" ht="21" customHeight="1" x14ac:dyDescent="0.2">
      <c r="A1050" s="30"/>
      <c r="B1050" s="31" t="s">
        <v>0</v>
      </c>
      <c r="C1050" s="41" t="s">
        <v>163</v>
      </c>
      <c r="D1050" s="31"/>
      <c r="E1050" s="31"/>
      <c r="F1050" s="31"/>
      <c r="G1050" s="31"/>
      <c r="H1050" s="42"/>
      <c r="I1050" s="36"/>
      <c r="J1050" s="31"/>
      <c r="K1050" s="31"/>
      <c r="L1050" s="43"/>
      <c r="M1050" s="28"/>
      <c r="N1050" s="78"/>
      <c r="O1050" s="75" t="s">
        <v>76</v>
      </c>
      <c r="P1050" s="75">
        <v>28</v>
      </c>
      <c r="Q1050" s="75">
        <v>0</v>
      </c>
      <c r="R1050" s="75">
        <f t="shared" ref="R1050:R1057" si="221">IF(Q1050="","",R1049-Q1050)</f>
        <v>9</v>
      </c>
      <c r="S1050" s="79"/>
      <c r="T1050" s="75" t="s">
        <v>76</v>
      </c>
      <c r="U1050" s="123">
        <f>IF($J$1="January","",Y1049)</f>
        <v>0</v>
      </c>
      <c r="V1050" s="77">
        <v>2400</v>
      </c>
      <c r="W1050" s="123">
        <f>IF(U1050="","",U1050+V1050)</f>
        <v>2400</v>
      </c>
      <c r="X1050" s="77">
        <v>2400</v>
      </c>
      <c r="Y1050" s="123">
        <f>IF(W1050="","",W1050-X1050)</f>
        <v>0</v>
      </c>
      <c r="Z1050" s="80"/>
      <c r="AA1050" s="28"/>
    </row>
    <row r="1051" spans="1:27" s="29" customFormat="1" ht="21" customHeight="1" x14ac:dyDescent="0.2">
      <c r="A1051" s="30"/>
      <c r="B1051" s="45" t="s">
        <v>46</v>
      </c>
      <c r="C1051" s="46"/>
      <c r="D1051" s="31"/>
      <c r="E1051" s="31"/>
      <c r="F1051" s="432" t="s">
        <v>48</v>
      </c>
      <c r="G1051" s="432"/>
      <c r="H1051" s="31"/>
      <c r="I1051" s="432" t="s">
        <v>49</v>
      </c>
      <c r="J1051" s="432"/>
      <c r="K1051" s="432"/>
      <c r="L1051" s="47"/>
      <c r="M1051" s="31"/>
      <c r="N1051" s="74"/>
      <c r="O1051" s="75" t="s">
        <v>51</v>
      </c>
      <c r="P1051" s="75">
        <v>31</v>
      </c>
      <c r="Q1051" s="75">
        <v>0</v>
      </c>
      <c r="R1051" s="75">
        <f t="shared" si="221"/>
        <v>9</v>
      </c>
      <c r="S1051" s="79"/>
      <c r="T1051" s="75" t="s">
        <v>51</v>
      </c>
      <c r="U1051" s="123">
        <f>IF($J$1="February","",Y1050)</f>
        <v>0</v>
      </c>
      <c r="V1051" s="77">
        <v>1000</v>
      </c>
      <c r="W1051" s="123">
        <f t="shared" ref="W1051:W1060" si="222">IF(U1051="","",U1051+V1051)</f>
        <v>1000</v>
      </c>
      <c r="X1051" s="77">
        <v>1000</v>
      </c>
      <c r="Y1051" s="123">
        <f t="shared" ref="Y1051:Y1060" si="223">IF(W1051="","",W1051-X1051)</f>
        <v>0</v>
      </c>
      <c r="Z1051" s="80"/>
      <c r="AA1051" s="31"/>
    </row>
    <row r="1052" spans="1:27" s="29" customFormat="1" ht="21" customHeight="1" x14ac:dyDescent="0.2">
      <c r="A1052" s="30"/>
      <c r="B1052" s="31"/>
      <c r="C1052" s="31"/>
      <c r="D1052" s="31"/>
      <c r="E1052" s="31"/>
      <c r="F1052" s="31"/>
      <c r="G1052" s="31"/>
      <c r="H1052" s="48"/>
      <c r="L1052" s="35"/>
      <c r="M1052" s="31"/>
      <c r="N1052" s="74"/>
      <c r="O1052" s="75" t="s">
        <v>52</v>
      </c>
      <c r="P1052" s="75"/>
      <c r="Q1052" s="75"/>
      <c r="R1052" s="75" t="str">
        <f t="shared" si="221"/>
        <v/>
      </c>
      <c r="S1052" s="79"/>
      <c r="T1052" s="75" t="s">
        <v>52</v>
      </c>
      <c r="U1052" s="123" t="str">
        <f>IF($J$1="March","",Y1051)</f>
        <v/>
      </c>
      <c r="V1052" s="77"/>
      <c r="W1052" s="123" t="str">
        <f t="shared" si="222"/>
        <v/>
      </c>
      <c r="X1052" s="77"/>
      <c r="Y1052" s="123" t="str">
        <f t="shared" si="223"/>
        <v/>
      </c>
      <c r="Z1052" s="80"/>
      <c r="AA1052" s="31"/>
    </row>
    <row r="1053" spans="1:27" s="29" customFormat="1" ht="21" customHeight="1" x14ac:dyDescent="0.2">
      <c r="A1053" s="30"/>
      <c r="B1053" s="433" t="s">
        <v>47</v>
      </c>
      <c r="C1053" s="434"/>
      <c r="D1053" s="31"/>
      <c r="E1053" s="31"/>
      <c r="F1053" s="49" t="s">
        <v>69</v>
      </c>
      <c r="G1053" s="130">
        <f>IF($J$1="January",U1049,IF($J$1="February",U1050,IF($J$1="March",U1051,IF($J$1="April",U1052,IF($J$1="May",U1053,IF($J$1="June",U1054,IF($J$1="July",U1055,IF($J$1="August",U1056,IF($J$1="August",U1056,IF($J$1="September",U1057,IF($J$1="October",U1058,IF($J$1="November",U1059,IF($J$1="December",U1060)))))))))))))</f>
        <v>0</v>
      </c>
      <c r="H1053" s="48"/>
      <c r="I1053" s="50">
        <f>IF(C1057&gt;0,$K$2,C1055)</f>
        <v>31</v>
      </c>
      <c r="J1053" s="51" t="s">
        <v>66</v>
      </c>
      <c r="K1053" s="52">
        <f>K1049/$K$2*I1053</f>
        <v>22000</v>
      </c>
      <c r="L1053" s="53"/>
      <c r="M1053" s="31"/>
      <c r="N1053" s="74"/>
      <c r="O1053" s="75" t="s">
        <v>53</v>
      </c>
      <c r="P1053" s="75"/>
      <c r="Q1053" s="75"/>
      <c r="R1053" s="75" t="str">
        <f t="shared" si="221"/>
        <v/>
      </c>
      <c r="S1053" s="79"/>
      <c r="T1053" s="75" t="s">
        <v>53</v>
      </c>
      <c r="U1053" s="123" t="str">
        <f>IF($J$1="April","",Y1052)</f>
        <v/>
      </c>
      <c r="V1053" s="77"/>
      <c r="W1053" s="123" t="str">
        <f t="shared" si="222"/>
        <v/>
      </c>
      <c r="X1053" s="77"/>
      <c r="Y1053" s="123" t="str">
        <f t="shared" si="223"/>
        <v/>
      </c>
      <c r="Z1053" s="80"/>
      <c r="AA1053" s="31"/>
    </row>
    <row r="1054" spans="1:27" s="29" customFormat="1" ht="21" customHeight="1" x14ac:dyDescent="0.2">
      <c r="A1054" s="30"/>
      <c r="B1054" s="40"/>
      <c r="C1054" s="40"/>
      <c r="D1054" s="31"/>
      <c r="E1054" s="31"/>
      <c r="F1054" s="49" t="s">
        <v>23</v>
      </c>
      <c r="G1054" s="130">
        <f>IF($J$1="January",V1049,IF($J$1="February",V1050,IF($J$1="March",V1051,IF($J$1="April",V1052,IF($J$1="May",V1053,IF($J$1="June",V1054,IF($J$1="July",V1055,IF($J$1="August",V1056,IF($J$1="August",V1056,IF($J$1="September",V1057,IF($J$1="October",V1058,IF($J$1="November",V1059,IF($J$1="December",V1060)))))))))))))</f>
        <v>1000</v>
      </c>
      <c r="H1054" s="48"/>
      <c r="I1054" s="93">
        <v>119</v>
      </c>
      <c r="J1054" s="51" t="s">
        <v>67</v>
      </c>
      <c r="K1054" s="44">
        <f>K1049/$K$2/8*I1054</f>
        <v>10556.451612903225</v>
      </c>
      <c r="L1054" s="55"/>
      <c r="M1054" s="31"/>
      <c r="N1054" s="74"/>
      <c r="O1054" s="75" t="s">
        <v>54</v>
      </c>
      <c r="P1054" s="75"/>
      <c r="Q1054" s="75"/>
      <c r="R1054" s="75" t="str">
        <f t="shared" si="221"/>
        <v/>
      </c>
      <c r="S1054" s="79"/>
      <c r="T1054" s="75" t="s">
        <v>54</v>
      </c>
      <c r="U1054" s="123" t="str">
        <f>IF($J$1="May","",Y1053)</f>
        <v/>
      </c>
      <c r="V1054" s="77"/>
      <c r="W1054" s="123" t="str">
        <f t="shared" si="222"/>
        <v/>
      </c>
      <c r="X1054" s="77"/>
      <c r="Y1054" s="123" t="str">
        <f t="shared" si="223"/>
        <v/>
      </c>
      <c r="Z1054" s="80"/>
      <c r="AA1054" s="31"/>
    </row>
    <row r="1055" spans="1:27" s="29" customFormat="1" ht="21" customHeight="1" x14ac:dyDescent="0.2">
      <c r="A1055" s="30"/>
      <c r="B1055" s="49" t="s">
        <v>7</v>
      </c>
      <c r="C1055" s="40">
        <f>IF($J$1="January",P1049,IF($J$1="February",P1050,IF($J$1="March",P1051,IF($J$1="April",P1052,IF($J$1="May",P1053,IF($J$1="June",P1054,IF($J$1="July",P1055,IF($J$1="August",P1056,IF($J$1="August",P1056,IF($J$1="September",P1057,IF($J$1="October",P1058,IF($J$1="November",P1059,IF($J$1="December",P1060)))))))))))))</f>
        <v>31</v>
      </c>
      <c r="D1055" s="31"/>
      <c r="E1055" s="31"/>
      <c r="F1055" s="49" t="s">
        <v>70</v>
      </c>
      <c r="G1055" s="130">
        <f>IF($J$1="January",W1049,IF($J$1="February",W1050,IF($J$1="March",W1051,IF($J$1="April",W1052,IF($J$1="May",W1053,IF($J$1="June",W1054,IF($J$1="July",W1055,IF($J$1="August",W1056,IF($J$1="August",W1056,IF($J$1="September",W1057,IF($J$1="October",W1058,IF($J$1="November",W1059,IF($J$1="December",W1060)))))))))))))</f>
        <v>1000</v>
      </c>
      <c r="H1055" s="48"/>
      <c r="I1055" s="444" t="s">
        <v>74</v>
      </c>
      <c r="J1055" s="445"/>
      <c r="K1055" s="54">
        <f>K1053+K1054</f>
        <v>32556.451612903227</v>
      </c>
      <c r="L1055" s="55"/>
      <c r="M1055" s="31"/>
      <c r="N1055" s="74"/>
      <c r="O1055" s="75" t="s">
        <v>55</v>
      </c>
      <c r="P1055" s="75"/>
      <c r="Q1055" s="75"/>
      <c r="R1055" s="75" t="str">
        <f t="shared" si="221"/>
        <v/>
      </c>
      <c r="S1055" s="79"/>
      <c r="T1055" s="75" t="s">
        <v>55</v>
      </c>
      <c r="U1055" s="123" t="str">
        <f>IF($J$1="June","",Y1054)</f>
        <v/>
      </c>
      <c r="V1055" s="77"/>
      <c r="W1055" s="123" t="str">
        <f t="shared" si="222"/>
        <v/>
      </c>
      <c r="X1055" s="77"/>
      <c r="Y1055" s="123" t="str">
        <f t="shared" si="223"/>
        <v/>
      </c>
      <c r="Z1055" s="80"/>
      <c r="AA1055" s="31"/>
    </row>
    <row r="1056" spans="1:27" s="29" customFormat="1" ht="21" customHeight="1" x14ac:dyDescent="0.2">
      <c r="A1056" s="30"/>
      <c r="B1056" s="49" t="s">
        <v>6</v>
      </c>
      <c r="C1056" s="40">
        <f>IF($J$1="January",Q1049,IF($J$1="February",Q1050,IF($J$1="March",Q1051,IF($J$1="April",Q1052,IF($J$1="May",Q1053,IF($J$1="June",Q1054,IF($J$1="July",Q1055,IF($J$1="August",Q1056,IF($J$1="August",Q1056,IF($J$1="September",Q1057,IF($J$1="October",Q1058,IF($J$1="November",Q1059,IF($J$1="December",Q1060)))))))))))))</f>
        <v>0</v>
      </c>
      <c r="D1056" s="31"/>
      <c r="E1056" s="31"/>
      <c r="F1056" s="49" t="s">
        <v>24</v>
      </c>
      <c r="G1056" s="130">
        <f>IF($J$1="January",X1049,IF($J$1="February",X1050,IF($J$1="March",X1051,IF($J$1="April",X1052,IF($J$1="May",X1053,IF($J$1="June",X1054,IF($J$1="July",X1055,IF($J$1="August",X1056,IF($J$1="August",X1056,IF($J$1="September",X1057,IF($J$1="October",X1058,IF($J$1="November",X1059,IF($J$1="December",X1060)))))))))))))</f>
        <v>1000</v>
      </c>
      <c r="H1056" s="48"/>
      <c r="I1056" s="444" t="s">
        <v>75</v>
      </c>
      <c r="J1056" s="445"/>
      <c r="K1056" s="44">
        <f>G1056</f>
        <v>1000</v>
      </c>
      <c r="L1056" s="56"/>
      <c r="M1056" s="31"/>
      <c r="N1056" s="74"/>
      <c r="O1056" s="75" t="s">
        <v>56</v>
      </c>
      <c r="P1056" s="75"/>
      <c r="Q1056" s="75"/>
      <c r="R1056" s="75" t="str">
        <f t="shared" si="221"/>
        <v/>
      </c>
      <c r="S1056" s="79"/>
      <c r="T1056" s="75" t="s">
        <v>56</v>
      </c>
      <c r="U1056" s="123" t="str">
        <f>IF($J$1="July","",Y1055)</f>
        <v/>
      </c>
      <c r="V1056" s="77"/>
      <c r="W1056" s="123" t="str">
        <f t="shared" si="222"/>
        <v/>
      </c>
      <c r="X1056" s="77"/>
      <c r="Y1056" s="123" t="str">
        <f t="shared" si="223"/>
        <v/>
      </c>
      <c r="Z1056" s="80"/>
      <c r="AA1056" s="31"/>
    </row>
    <row r="1057" spans="1:27" s="29" customFormat="1" ht="21" customHeight="1" x14ac:dyDescent="0.2">
      <c r="A1057" s="30"/>
      <c r="B1057" s="57" t="s">
        <v>73</v>
      </c>
      <c r="C1057" s="40">
        <f>IF($J$1="January",R1049,IF($J$1="February",R1050,IF($J$1="March",R1051,IF($J$1="April",R1052,IF($J$1="May",R1053,IF($J$1="June",R1054,IF($J$1="July",R1055,IF($J$1="August",R1056,IF($J$1="August",R1056,IF($J$1="September",R1057,IF($J$1="October",R1058,IF($J$1="November",R1059,IF($J$1="December",R1060)))))))))))))</f>
        <v>9</v>
      </c>
      <c r="D1057" s="31"/>
      <c r="E1057" s="31"/>
      <c r="F1057" s="49" t="s">
        <v>72</v>
      </c>
      <c r="G1057" s="130">
        <f>IF($J$1="January",Y1049,IF($J$1="February",Y1050,IF($J$1="March",Y1051,IF($J$1="April",Y1052,IF($J$1="May",Y1053,IF($J$1="June",Y1054,IF($J$1="July",Y1055,IF($J$1="August",Y1056,IF($J$1="August",Y1056,IF($J$1="September",Y1057,IF($J$1="October",Y1058,IF($J$1="November",Y1059,IF($J$1="December",Y1060)))))))))))))</f>
        <v>0</v>
      </c>
      <c r="H1057" s="31"/>
      <c r="I1057" s="435" t="s">
        <v>68</v>
      </c>
      <c r="J1057" s="436"/>
      <c r="K1057" s="58">
        <f>K1055-K1056</f>
        <v>31556.451612903227</v>
      </c>
      <c r="L1057" s="59"/>
      <c r="M1057" s="31"/>
      <c r="N1057" s="74"/>
      <c r="O1057" s="75" t="s">
        <v>61</v>
      </c>
      <c r="P1057" s="75"/>
      <c r="Q1057" s="75"/>
      <c r="R1057" s="75" t="str">
        <f t="shared" si="221"/>
        <v/>
      </c>
      <c r="S1057" s="79"/>
      <c r="T1057" s="75" t="s">
        <v>61</v>
      </c>
      <c r="U1057" s="123" t="str">
        <f>IF($J$1="August","",Y1056)</f>
        <v/>
      </c>
      <c r="V1057" s="77"/>
      <c r="W1057" s="123" t="str">
        <f t="shared" si="222"/>
        <v/>
      </c>
      <c r="X1057" s="77"/>
      <c r="Y1057" s="123" t="str">
        <f t="shared" si="223"/>
        <v/>
      </c>
      <c r="Z1057" s="80"/>
      <c r="AA1057" s="31"/>
    </row>
    <row r="1058" spans="1:27" s="29" customFormat="1" ht="21" customHeight="1" x14ac:dyDescent="0.2">
      <c r="A1058" s="30"/>
      <c r="B1058" s="31"/>
      <c r="C1058" s="31"/>
      <c r="D1058" s="31"/>
      <c r="E1058" s="31"/>
      <c r="F1058" s="31"/>
      <c r="G1058" s="31"/>
      <c r="H1058" s="31"/>
      <c r="I1058" s="31"/>
      <c r="J1058" s="31"/>
      <c r="K1058" s="128"/>
      <c r="L1058" s="47"/>
      <c r="M1058" s="31"/>
      <c r="N1058" s="74"/>
      <c r="O1058" s="75" t="s">
        <v>57</v>
      </c>
      <c r="P1058" s="75"/>
      <c r="Q1058" s="75"/>
      <c r="R1058" s="75"/>
      <c r="S1058" s="79"/>
      <c r="T1058" s="75" t="s">
        <v>57</v>
      </c>
      <c r="U1058" s="123" t="str">
        <f>IF($J$1="September","",Y1057)</f>
        <v/>
      </c>
      <c r="V1058" s="77"/>
      <c r="W1058" s="123" t="str">
        <f t="shared" si="222"/>
        <v/>
      </c>
      <c r="X1058" s="77"/>
      <c r="Y1058" s="123" t="str">
        <f t="shared" si="223"/>
        <v/>
      </c>
      <c r="Z1058" s="80"/>
      <c r="AA1058" s="31"/>
    </row>
    <row r="1059" spans="1:27" s="29" customFormat="1" ht="21" customHeight="1" x14ac:dyDescent="0.2">
      <c r="A1059" s="30"/>
      <c r="B1059" s="446" t="s">
        <v>101</v>
      </c>
      <c r="C1059" s="446"/>
      <c r="D1059" s="446"/>
      <c r="E1059" s="446"/>
      <c r="F1059" s="446"/>
      <c r="G1059" s="446"/>
      <c r="H1059" s="446"/>
      <c r="I1059" s="446"/>
      <c r="J1059" s="446"/>
      <c r="K1059" s="446"/>
      <c r="L1059" s="47"/>
      <c r="M1059" s="31"/>
      <c r="N1059" s="74"/>
      <c r="O1059" s="75" t="s">
        <v>62</v>
      </c>
      <c r="P1059" s="75"/>
      <c r="Q1059" s="75"/>
      <c r="R1059" s="75"/>
      <c r="S1059" s="79"/>
      <c r="T1059" s="75" t="s">
        <v>62</v>
      </c>
      <c r="U1059" s="123" t="str">
        <f>IF($J$1="October","",Y1058)</f>
        <v/>
      </c>
      <c r="V1059" s="77"/>
      <c r="W1059" s="123" t="str">
        <f t="shared" si="222"/>
        <v/>
      </c>
      <c r="X1059" s="77"/>
      <c r="Y1059" s="123" t="str">
        <f t="shared" si="223"/>
        <v/>
      </c>
      <c r="Z1059" s="80"/>
      <c r="AA1059" s="31"/>
    </row>
    <row r="1060" spans="1:27" s="29" customFormat="1" ht="21" customHeight="1" x14ac:dyDescent="0.2">
      <c r="A1060" s="30"/>
      <c r="B1060" s="446"/>
      <c r="C1060" s="446"/>
      <c r="D1060" s="446"/>
      <c r="E1060" s="446"/>
      <c r="F1060" s="446"/>
      <c r="G1060" s="446"/>
      <c r="H1060" s="446"/>
      <c r="I1060" s="446"/>
      <c r="J1060" s="446"/>
      <c r="K1060" s="446"/>
      <c r="L1060" s="47"/>
      <c r="M1060" s="31"/>
      <c r="N1060" s="74"/>
      <c r="O1060" s="75" t="s">
        <v>63</v>
      </c>
      <c r="P1060" s="75"/>
      <c r="Q1060" s="75"/>
      <c r="R1060" s="75" t="str">
        <f t="shared" ref="R1060" si="224">IF(Q1060="","",R1059-Q1060)</f>
        <v/>
      </c>
      <c r="S1060" s="79"/>
      <c r="T1060" s="75" t="s">
        <v>63</v>
      </c>
      <c r="U1060" s="123" t="str">
        <f>IF($J$1="November","",Y1059)</f>
        <v/>
      </c>
      <c r="V1060" s="77"/>
      <c r="W1060" s="123" t="str">
        <f t="shared" si="222"/>
        <v/>
      </c>
      <c r="X1060" s="77"/>
      <c r="Y1060" s="123" t="str">
        <f t="shared" si="223"/>
        <v/>
      </c>
      <c r="Z1060" s="80"/>
      <c r="AA1060" s="31"/>
    </row>
    <row r="1061" spans="1:27" s="29" customFormat="1" ht="21" customHeight="1" thickBot="1" x14ac:dyDescent="0.25">
      <c r="A1061" s="60"/>
      <c r="B1061" s="61"/>
      <c r="C1061" s="61"/>
      <c r="D1061" s="61"/>
      <c r="E1061" s="61"/>
      <c r="F1061" s="61"/>
      <c r="G1061" s="61"/>
      <c r="H1061" s="61"/>
      <c r="I1061" s="61"/>
      <c r="J1061" s="61"/>
      <c r="K1061" s="61"/>
      <c r="L1061" s="62"/>
      <c r="N1061" s="81"/>
      <c r="O1061" s="82"/>
      <c r="P1061" s="82"/>
      <c r="Q1061" s="82"/>
      <c r="R1061" s="82"/>
      <c r="S1061" s="82"/>
      <c r="T1061" s="82"/>
      <c r="U1061" s="82"/>
      <c r="V1061" s="82"/>
      <c r="W1061" s="82"/>
      <c r="X1061" s="82"/>
      <c r="Y1061" s="82"/>
      <c r="Z1061" s="83"/>
    </row>
    <row r="1062" spans="1:27" s="29" customFormat="1" ht="21.4" customHeight="1" thickBot="1" x14ac:dyDescent="0.25">
      <c r="N1062" s="66"/>
      <c r="O1062" s="66"/>
      <c r="P1062" s="66"/>
      <c r="Q1062" s="66"/>
      <c r="R1062" s="66"/>
      <c r="S1062" s="66"/>
      <c r="T1062" s="66"/>
      <c r="U1062" s="66"/>
      <c r="V1062" s="66"/>
      <c r="W1062" s="66"/>
      <c r="X1062" s="66"/>
      <c r="Y1062" s="66"/>
      <c r="Z1062" s="66"/>
    </row>
    <row r="1063" spans="1:27" s="29" customFormat="1" ht="21.4" hidden="1" customHeight="1" x14ac:dyDescent="0.2">
      <c r="A1063" s="447" t="s">
        <v>45</v>
      </c>
      <c r="B1063" s="448"/>
      <c r="C1063" s="448"/>
      <c r="D1063" s="448"/>
      <c r="E1063" s="448"/>
      <c r="F1063" s="448"/>
      <c r="G1063" s="448"/>
      <c r="H1063" s="448"/>
      <c r="I1063" s="448"/>
      <c r="J1063" s="448"/>
      <c r="K1063" s="448"/>
      <c r="L1063" s="449"/>
      <c r="M1063" s="28"/>
      <c r="N1063" s="67"/>
      <c r="O1063" s="440" t="s">
        <v>47</v>
      </c>
      <c r="P1063" s="441"/>
      <c r="Q1063" s="441"/>
      <c r="R1063" s="442"/>
      <c r="S1063" s="68"/>
      <c r="T1063" s="440" t="s">
        <v>48</v>
      </c>
      <c r="U1063" s="441"/>
      <c r="V1063" s="441"/>
      <c r="W1063" s="441"/>
      <c r="X1063" s="441"/>
      <c r="Y1063" s="442"/>
      <c r="Z1063" s="69"/>
      <c r="AA1063" s="28"/>
    </row>
    <row r="1064" spans="1:27" s="29" customFormat="1" ht="21.4" hidden="1" customHeight="1" x14ac:dyDescent="0.2">
      <c r="A1064" s="30"/>
      <c r="B1064" s="31"/>
      <c r="C1064" s="443" t="s">
        <v>99</v>
      </c>
      <c r="D1064" s="443"/>
      <c r="E1064" s="443"/>
      <c r="F1064" s="443"/>
      <c r="G1064" s="32" t="str">
        <f>$J$1</f>
        <v>March</v>
      </c>
      <c r="H1064" s="431">
        <f>$K$1</f>
        <v>2021</v>
      </c>
      <c r="I1064" s="431"/>
      <c r="J1064" s="31"/>
      <c r="K1064" s="33"/>
      <c r="L1064" s="34"/>
      <c r="M1064" s="33"/>
      <c r="N1064" s="70"/>
      <c r="O1064" s="71" t="s">
        <v>58</v>
      </c>
      <c r="P1064" s="71" t="s">
        <v>7</v>
      </c>
      <c r="Q1064" s="71" t="s">
        <v>6</v>
      </c>
      <c r="R1064" s="71" t="s">
        <v>59</v>
      </c>
      <c r="S1064" s="72"/>
      <c r="T1064" s="71" t="s">
        <v>58</v>
      </c>
      <c r="U1064" s="71" t="s">
        <v>60</v>
      </c>
      <c r="V1064" s="71" t="s">
        <v>23</v>
      </c>
      <c r="W1064" s="71" t="s">
        <v>22</v>
      </c>
      <c r="X1064" s="71" t="s">
        <v>24</v>
      </c>
      <c r="Y1064" s="71" t="s">
        <v>64</v>
      </c>
      <c r="Z1064" s="73"/>
      <c r="AA1064" s="33"/>
    </row>
    <row r="1065" spans="1:27" s="29" customFormat="1" ht="21.4" hidden="1" customHeight="1" x14ac:dyDescent="0.2">
      <c r="A1065" s="30"/>
      <c r="B1065" s="31"/>
      <c r="C1065" s="31"/>
      <c r="D1065" s="36"/>
      <c r="E1065" s="36"/>
      <c r="F1065" s="36"/>
      <c r="G1065" s="36"/>
      <c r="H1065" s="36"/>
      <c r="I1065" s="31"/>
      <c r="J1065" s="37" t="s">
        <v>1</v>
      </c>
      <c r="K1065" s="38"/>
      <c r="L1065" s="39"/>
      <c r="M1065" s="31"/>
      <c r="N1065" s="74"/>
      <c r="O1065" s="75" t="s">
        <v>50</v>
      </c>
      <c r="P1065" s="75"/>
      <c r="Q1065" s="75"/>
      <c r="R1065" s="75">
        <v>0</v>
      </c>
      <c r="S1065" s="76"/>
      <c r="T1065" s="75" t="s">
        <v>50</v>
      </c>
      <c r="U1065" s="77"/>
      <c r="V1065" s="77"/>
      <c r="W1065" s="77">
        <f>V1065+U1065</f>
        <v>0</v>
      </c>
      <c r="X1065" s="77"/>
      <c r="Y1065" s="77">
        <f>W1065-X1065</f>
        <v>0</v>
      </c>
      <c r="Z1065" s="73"/>
      <c r="AA1065" s="31"/>
    </row>
    <row r="1066" spans="1:27" s="29" customFormat="1" ht="21.4" hidden="1" customHeight="1" x14ac:dyDescent="0.2">
      <c r="A1066" s="30"/>
      <c r="B1066" s="31" t="s">
        <v>0</v>
      </c>
      <c r="C1066" s="41"/>
      <c r="D1066" s="31"/>
      <c r="E1066" s="31"/>
      <c r="F1066" s="31"/>
      <c r="G1066" s="31"/>
      <c r="H1066" s="42"/>
      <c r="I1066" s="36"/>
      <c r="J1066" s="31"/>
      <c r="K1066" s="31"/>
      <c r="L1066" s="43"/>
      <c r="M1066" s="28"/>
      <c r="N1066" s="78"/>
      <c r="O1066" s="75" t="s">
        <v>76</v>
      </c>
      <c r="P1066" s="75"/>
      <c r="Q1066" s="75"/>
      <c r="R1066" s="75">
        <v>0</v>
      </c>
      <c r="S1066" s="79"/>
      <c r="T1066" s="75" t="s">
        <v>76</v>
      </c>
      <c r="U1066" s="123">
        <f>IF($J$1="January","",Y1065)</f>
        <v>0</v>
      </c>
      <c r="V1066" s="77"/>
      <c r="W1066" s="123">
        <f>IF(U1066="","",U1066+V1066)</f>
        <v>0</v>
      </c>
      <c r="X1066" s="77"/>
      <c r="Y1066" s="123">
        <f>IF(W1066="","",W1066-X1066)</f>
        <v>0</v>
      </c>
      <c r="Z1066" s="80"/>
      <c r="AA1066" s="28"/>
    </row>
    <row r="1067" spans="1:27" s="29" customFormat="1" ht="21.4" hidden="1" customHeight="1" x14ac:dyDescent="0.2">
      <c r="A1067" s="30"/>
      <c r="B1067" s="45" t="s">
        <v>46</v>
      </c>
      <c r="C1067" s="46"/>
      <c r="D1067" s="31"/>
      <c r="E1067" s="31"/>
      <c r="F1067" s="432" t="s">
        <v>48</v>
      </c>
      <c r="G1067" s="432"/>
      <c r="H1067" s="31"/>
      <c r="I1067" s="432" t="s">
        <v>49</v>
      </c>
      <c r="J1067" s="432"/>
      <c r="K1067" s="432"/>
      <c r="L1067" s="47"/>
      <c r="M1067" s="31"/>
      <c r="N1067" s="74"/>
      <c r="O1067" s="75" t="s">
        <v>51</v>
      </c>
      <c r="P1067" s="75"/>
      <c r="Q1067" s="75"/>
      <c r="R1067" s="75" t="str">
        <f t="shared" ref="R1067:R1076" si="225">IF(Q1067="","",R1066-Q1067)</f>
        <v/>
      </c>
      <c r="S1067" s="79"/>
      <c r="T1067" s="75" t="s">
        <v>51</v>
      </c>
      <c r="U1067" s="123">
        <f>IF($J$1="February","",Y1066)</f>
        <v>0</v>
      </c>
      <c r="V1067" s="77"/>
      <c r="W1067" s="123">
        <f t="shared" ref="W1067:W1076" si="226">IF(U1067="","",U1067+V1067)</f>
        <v>0</v>
      </c>
      <c r="X1067" s="77"/>
      <c r="Y1067" s="123">
        <f t="shared" ref="Y1067:Y1076" si="227">IF(W1067="","",W1067-X1067)</f>
        <v>0</v>
      </c>
      <c r="Z1067" s="80"/>
      <c r="AA1067" s="31"/>
    </row>
    <row r="1068" spans="1:27" s="29" customFormat="1" ht="21.4" hidden="1" customHeight="1" x14ac:dyDescent="0.2">
      <c r="A1068" s="30"/>
      <c r="B1068" s="31"/>
      <c r="C1068" s="31"/>
      <c r="D1068" s="31"/>
      <c r="E1068" s="31"/>
      <c r="F1068" s="31"/>
      <c r="G1068" s="31"/>
      <c r="H1068" s="48"/>
      <c r="L1068" s="35"/>
      <c r="M1068" s="31"/>
      <c r="N1068" s="74"/>
      <c r="O1068" s="75" t="s">
        <v>52</v>
      </c>
      <c r="P1068" s="75"/>
      <c r="Q1068" s="75"/>
      <c r="R1068" s="75" t="str">
        <f t="shared" si="225"/>
        <v/>
      </c>
      <c r="S1068" s="79"/>
      <c r="T1068" s="75" t="s">
        <v>52</v>
      </c>
      <c r="U1068" s="123" t="str">
        <f>IF($J$1="March","",Y1067)</f>
        <v/>
      </c>
      <c r="V1068" s="77"/>
      <c r="W1068" s="123" t="str">
        <f t="shared" si="226"/>
        <v/>
      </c>
      <c r="X1068" s="77"/>
      <c r="Y1068" s="123" t="str">
        <f t="shared" si="227"/>
        <v/>
      </c>
      <c r="Z1068" s="80"/>
      <c r="AA1068" s="31"/>
    </row>
    <row r="1069" spans="1:27" s="29" customFormat="1" ht="21.4" hidden="1" customHeight="1" x14ac:dyDescent="0.2">
      <c r="A1069" s="30"/>
      <c r="B1069" s="433" t="s">
        <v>47</v>
      </c>
      <c r="C1069" s="434"/>
      <c r="D1069" s="31"/>
      <c r="E1069" s="31"/>
      <c r="F1069" s="49" t="s">
        <v>69</v>
      </c>
      <c r="G1069" s="44">
        <f>IF($J$1="January",U1065,IF($J$1="February",U1066,IF($J$1="March",U1067,IF($J$1="April",U1068,IF($J$1="May",U1069,IF($J$1="June",U1070,IF($J$1="July",U1071,IF($J$1="August",U1072,IF($J$1="August",U1072,IF($J$1="September",U1073,IF($J$1="October",U1074,IF($J$1="November",U1075,IF($J$1="December",U1076)))))))))))))</f>
        <v>0</v>
      </c>
      <c r="H1069" s="48"/>
      <c r="I1069" s="50">
        <f>IF(C1073&gt;0,$K$2,C1071)</f>
        <v>31</v>
      </c>
      <c r="J1069" s="51" t="s">
        <v>66</v>
      </c>
      <c r="K1069" s="52">
        <f>K1065/$K$2*I1069</f>
        <v>0</v>
      </c>
      <c r="L1069" s="53"/>
      <c r="M1069" s="31"/>
      <c r="N1069" s="74"/>
      <c r="O1069" s="75" t="s">
        <v>53</v>
      </c>
      <c r="P1069" s="75"/>
      <c r="Q1069" s="75"/>
      <c r="R1069" s="75" t="str">
        <f t="shared" si="225"/>
        <v/>
      </c>
      <c r="S1069" s="79"/>
      <c r="T1069" s="75" t="s">
        <v>53</v>
      </c>
      <c r="U1069" s="123" t="str">
        <f>IF($J$1="April","",Y1068)</f>
        <v/>
      </c>
      <c r="V1069" s="77"/>
      <c r="W1069" s="123" t="str">
        <f t="shared" si="226"/>
        <v/>
      </c>
      <c r="X1069" s="77"/>
      <c r="Y1069" s="123" t="str">
        <f t="shared" si="227"/>
        <v/>
      </c>
      <c r="Z1069" s="80"/>
      <c r="AA1069" s="31"/>
    </row>
    <row r="1070" spans="1:27" s="29" customFormat="1" ht="21.4" hidden="1" customHeight="1" x14ac:dyDescent="0.2">
      <c r="A1070" s="30"/>
      <c r="B1070" s="40"/>
      <c r="C1070" s="40"/>
      <c r="D1070" s="31"/>
      <c r="E1070" s="31"/>
      <c r="F1070" s="49" t="s">
        <v>23</v>
      </c>
      <c r="G1070" s="44">
        <f>IF($J$1="January",V1065,IF($J$1="February",V1066,IF($J$1="March",V1067,IF($J$1="April",V1068,IF($J$1="May",V1069,IF($J$1="June",V1070,IF($J$1="July",V1071,IF($J$1="August",V1072,IF($J$1="August",V1072,IF($J$1="September",V1073,IF($J$1="October",V1074,IF($J$1="November",V1075,IF($J$1="December",V1076)))))))))))))</f>
        <v>0</v>
      </c>
      <c r="H1070" s="48"/>
      <c r="I1070" s="93"/>
      <c r="J1070" s="51" t="s">
        <v>67</v>
      </c>
      <c r="K1070" s="54">
        <f>K1065/$K$2/8*I1070</f>
        <v>0</v>
      </c>
      <c r="L1070" s="55"/>
      <c r="M1070" s="31"/>
      <c r="N1070" s="74"/>
      <c r="O1070" s="75" t="s">
        <v>54</v>
      </c>
      <c r="P1070" s="75"/>
      <c r="Q1070" s="75"/>
      <c r="R1070" s="75">
        <v>0</v>
      </c>
      <c r="S1070" s="79"/>
      <c r="T1070" s="75" t="s">
        <v>54</v>
      </c>
      <c r="U1070" s="123" t="str">
        <f>IF($J$1="May","",Y1069)</f>
        <v/>
      </c>
      <c r="V1070" s="77"/>
      <c r="W1070" s="123" t="str">
        <f t="shared" si="226"/>
        <v/>
      </c>
      <c r="X1070" s="77"/>
      <c r="Y1070" s="123" t="str">
        <f t="shared" si="227"/>
        <v/>
      </c>
      <c r="Z1070" s="80"/>
      <c r="AA1070" s="31"/>
    </row>
    <row r="1071" spans="1:27" s="29" customFormat="1" ht="21.4" hidden="1" customHeight="1" x14ac:dyDescent="0.2">
      <c r="A1071" s="30"/>
      <c r="B1071" s="49" t="s">
        <v>7</v>
      </c>
      <c r="C1071" s="40">
        <f>IF($J$1="January",P1065,IF($J$1="February",P1066,IF($J$1="March",P1067,IF($J$1="April",P1068,IF($J$1="May",P1069,IF($J$1="June",P1070,IF($J$1="July",P1071,IF($J$1="August",P1072,IF($J$1="August",P1072,IF($J$1="September",P1073,IF($J$1="October",P1074,IF($J$1="November",P1075,IF($J$1="December",P1076)))))))))))))</f>
        <v>0</v>
      </c>
      <c r="D1071" s="31"/>
      <c r="E1071" s="31"/>
      <c r="F1071" s="49" t="s">
        <v>70</v>
      </c>
      <c r="G1071" s="44">
        <f>IF($J$1="January",W1065,IF($J$1="February",W1066,IF($J$1="March",W1067,IF($J$1="April",W1068,IF($J$1="May",W1069,IF($J$1="June",W1070,IF($J$1="July",W1071,IF($J$1="August",W1072,IF($J$1="August",W1072,IF($J$1="September",W1073,IF($J$1="October",W1074,IF($J$1="November",W1075,IF($J$1="December",W1076)))))))))))))</f>
        <v>0</v>
      </c>
      <c r="H1071" s="48"/>
      <c r="I1071" s="444" t="s">
        <v>74</v>
      </c>
      <c r="J1071" s="445"/>
      <c r="K1071" s="54">
        <f>K1069+K1070</f>
        <v>0</v>
      </c>
      <c r="L1071" s="55"/>
      <c r="M1071" s="31"/>
      <c r="N1071" s="74"/>
      <c r="O1071" s="75" t="s">
        <v>55</v>
      </c>
      <c r="P1071" s="75"/>
      <c r="Q1071" s="75"/>
      <c r="R1071" s="75">
        <v>0</v>
      </c>
      <c r="S1071" s="79"/>
      <c r="T1071" s="75" t="s">
        <v>55</v>
      </c>
      <c r="U1071" s="123" t="str">
        <f>IF($J$1="June","",Y1070)</f>
        <v/>
      </c>
      <c r="V1071" s="77"/>
      <c r="W1071" s="123" t="str">
        <f t="shared" si="226"/>
        <v/>
      </c>
      <c r="X1071" s="77"/>
      <c r="Y1071" s="123" t="str">
        <f t="shared" si="227"/>
        <v/>
      </c>
      <c r="Z1071" s="80"/>
      <c r="AA1071" s="31"/>
    </row>
    <row r="1072" spans="1:27" s="29" customFormat="1" ht="21.4" hidden="1" customHeight="1" x14ac:dyDescent="0.2">
      <c r="A1072" s="30"/>
      <c r="B1072" s="49" t="s">
        <v>6</v>
      </c>
      <c r="C1072" s="40">
        <f>IF($J$1="January",Q1065,IF($J$1="February",Q1066,IF($J$1="March",Q1067,IF($J$1="April",Q1068,IF($J$1="May",Q1069,IF($J$1="June",Q1070,IF($J$1="July",Q1071,IF($J$1="August",Q1072,IF($J$1="August",Q1072,IF($J$1="September",Q1073,IF($J$1="October",Q1074,IF($J$1="November",Q1075,IF($J$1="December",Q1076)))))))))))))</f>
        <v>0</v>
      </c>
      <c r="D1072" s="31"/>
      <c r="E1072" s="31"/>
      <c r="F1072" s="49" t="s">
        <v>24</v>
      </c>
      <c r="G1072" s="44">
        <f>IF($J$1="January",X1065,IF($J$1="February",X1066,IF($J$1="March",X1067,IF($J$1="April",X1068,IF($J$1="May",X1069,IF($J$1="June",X1070,IF($J$1="July",X1071,IF($J$1="August",X1072,IF($J$1="August",X1072,IF($J$1="September",X1073,IF($J$1="October",X1074,IF($J$1="November",X1075,IF($J$1="December",X1076)))))))))))))</f>
        <v>0</v>
      </c>
      <c r="H1072" s="48"/>
      <c r="I1072" s="444" t="s">
        <v>75</v>
      </c>
      <c r="J1072" s="445"/>
      <c r="K1072" s="44">
        <f>G1072</f>
        <v>0</v>
      </c>
      <c r="L1072" s="56"/>
      <c r="M1072" s="31"/>
      <c r="N1072" s="74"/>
      <c r="O1072" s="75" t="s">
        <v>56</v>
      </c>
      <c r="P1072" s="75"/>
      <c r="Q1072" s="75"/>
      <c r="R1072" s="75">
        <v>0</v>
      </c>
      <c r="S1072" s="79"/>
      <c r="T1072" s="75" t="s">
        <v>56</v>
      </c>
      <c r="U1072" s="123" t="str">
        <f>IF($J$1="July","",Y1071)</f>
        <v/>
      </c>
      <c r="V1072" s="77"/>
      <c r="W1072" s="123" t="str">
        <f t="shared" si="226"/>
        <v/>
      </c>
      <c r="X1072" s="77"/>
      <c r="Y1072" s="123" t="str">
        <f t="shared" si="227"/>
        <v/>
      </c>
      <c r="Z1072" s="80"/>
      <c r="AA1072" s="31"/>
    </row>
    <row r="1073" spans="1:27" s="29" customFormat="1" ht="21.4" hidden="1" customHeight="1" x14ac:dyDescent="0.2">
      <c r="A1073" s="30"/>
      <c r="B1073" s="57" t="s">
        <v>73</v>
      </c>
      <c r="C1073" s="40" t="str">
        <f>IF($J$1="January",R1065,IF($J$1="February",R1066,IF($J$1="March",R1067,IF($J$1="April",R1068,IF($J$1="May",R1069,IF($J$1="June",R1070,IF($J$1="July",R1071,IF($J$1="August",R1072,IF($J$1="August",R1072,IF($J$1="September",R1073,IF($J$1="October",R1074,IF($J$1="November",R1075,IF($J$1="December",R1076)))))))))))))</f>
        <v/>
      </c>
      <c r="D1073" s="31"/>
      <c r="E1073" s="31"/>
      <c r="F1073" s="49" t="s">
        <v>72</v>
      </c>
      <c r="G1073" s="44">
        <f>IF($J$1="January",Y1065,IF($J$1="February",Y1066,IF($J$1="March",Y1067,IF($J$1="April",Y1068,IF($J$1="May",Y1069,IF($J$1="June",Y1070,IF($J$1="July",Y1071,IF($J$1="August",Y1072,IF($J$1="August",Y1072,IF($J$1="September",Y1073,IF($J$1="October",Y1074,IF($J$1="November",Y1075,IF($J$1="December",Y1076)))))))))))))</f>
        <v>0</v>
      </c>
      <c r="H1073" s="31"/>
      <c r="I1073" s="435" t="s">
        <v>68</v>
      </c>
      <c r="J1073" s="436"/>
      <c r="K1073" s="58">
        <f>K1071-K1072</f>
        <v>0</v>
      </c>
      <c r="L1073" s="59"/>
      <c r="M1073" s="31"/>
      <c r="N1073" s="74"/>
      <c r="O1073" s="75" t="s">
        <v>61</v>
      </c>
      <c r="P1073" s="75"/>
      <c r="Q1073" s="75"/>
      <c r="R1073" s="75">
        <v>0</v>
      </c>
      <c r="S1073" s="79"/>
      <c r="T1073" s="75" t="s">
        <v>61</v>
      </c>
      <c r="U1073" s="123" t="str">
        <f>IF($J$1="August","",Y1072)</f>
        <v/>
      </c>
      <c r="V1073" s="77"/>
      <c r="W1073" s="123" t="str">
        <f t="shared" si="226"/>
        <v/>
      </c>
      <c r="X1073" s="77"/>
      <c r="Y1073" s="123" t="str">
        <f t="shared" si="227"/>
        <v/>
      </c>
      <c r="Z1073" s="80"/>
      <c r="AA1073" s="31"/>
    </row>
    <row r="1074" spans="1:27" s="29" customFormat="1" ht="21.4" hidden="1" customHeight="1" x14ac:dyDescent="0.2">
      <c r="A1074" s="30"/>
      <c r="B1074" s="31"/>
      <c r="C1074" s="31"/>
      <c r="D1074" s="31"/>
      <c r="E1074" s="31"/>
      <c r="F1074" s="31"/>
      <c r="G1074" s="31"/>
      <c r="H1074" s="31"/>
      <c r="I1074" s="31"/>
      <c r="J1074" s="31"/>
      <c r="K1074" s="31"/>
      <c r="L1074" s="47"/>
      <c r="M1074" s="31"/>
      <c r="N1074" s="74"/>
      <c r="O1074" s="75" t="s">
        <v>57</v>
      </c>
      <c r="P1074" s="75"/>
      <c r="Q1074" s="75"/>
      <c r="R1074" s="75" t="str">
        <f t="shared" si="225"/>
        <v/>
      </c>
      <c r="S1074" s="79"/>
      <c r="T1074" s="75" t="s">
        <v>57</v>
      </c>
      <c r="U1074" s="123" t="str">
        <f>IF($J$1="September","",Y1073)</f>
        <v/>
      </c>
      <c r="V1074" s="77"/>
      <c r="W1074" s="123" t="str">
        <f t="shared" si="226"/>
        <v/>
      </c>
      <c r="X1074" s="77"/>
      <c r="Y1074" s="123" t="str">
        <f t="shared" si="227"/>
        <v/>
      </c>
      <c r="Z1074" s="80"/>
      <c r="AA1074" s="31"/>
    </row>
    <row r="1075" spans="1:27" s="29" customFormat="1" ht="21.4" hidden="1" customHeight="1" x14ac:dyDescent="0.2">
      <c r="A1075" s="30"/>
      <c r="B1075" s="446" t="s">
        <v>101</v>
      </c>
      <c r="C1075" s="446"/>
      <c r="D1075" s="446"/>
      <c r="E1075" s="446"/>
      <c r="F1075" s="446"/>
      <c r="G1075" s="446"/>
      <c r="H1075" s="446"/>
      <c r="I1075" s="446"/>
      <c r="J1075" s="446"/>
      <c r="K1075" s="446"/>
      <c r="L1075" s="47"/>
      <c r="M1075" s="31"/>
      <c r="N1075" s="74"/>
      <c r="O1075" s="75" t="s">
        <v>62</v>
      </c>
      <c r="P1075" s="75"/>
      <c r="Q1075" s="75"/>
      <c r="R1075" s="75" t="str">
        <f t="shared" si="225"/>
        <v/>
      </c>
      <c r="S1075" s="79"/>
      <c r="T1075" s="75" t="s">
        <v>62</v>
      </c>
      <c r="U1075" s="123" t="str">
        <f>IF($J$1="October","",Y1074)</f>
        <v/>
      </c>
      <c r="V1075" s="77"/>
      <c r="W1075" s="123" t="str">
        <f t="shared" si="226"/>
        <v/>
      </c>
      <c r="X1075" s="77"/>
      <c r="Y1075" s="123" t="str">
        <f t="shared" si="227"/>
        <v/>
      </c>
      <c r="Z1075" s="80"/>
      <c r="AA1075" s="31"/>
    </row>
    <row r="1076" spans="1:27" s="29" customFormat="1" ht="21.4" hidden="1" customHeight="1" x14ac:dyDescent="0.2">
      <c r="A1076" s="30"/>
      <c r="B1076" s="446"/>
      <c r="C1076" s="446"/>
      <c r="D1076" s="446"/>
      <c r="E1076" s="446"/>
      <c r="F1076" s="446"/>
      <c r="G1076" s="446"/>
      <c r="H1076" s="446"/>
      <c r="I1076" s="446"/>
      <c r="J1076" s="446"/>
      <c r="K1076" s="446"/>
      <c r="L1076" s="47"/>
      <c r="M1076" s="31"/>
      <c r="N1076" s="74"/>
      <c r="O1076" s="75" t="s">
        <v>63</v>
      </c>
      <c r="P1076" s="75"/>
      <c r="Q1076" s="75"/>
      <c r="R1076" s="75" t="str">
        <f t="shared" si="225"/>
        <v/>
      </c>
      <c r="S1076" s="79"/>
      <c r="T1076" s="75" t="s">
        <v>63</v>
      </c>
      <c r="U1076" s="123" t="str">
        <f>IF($J$1="November","",Y1075)</f>
        <v/>
      </c>
      <c r="V1076" s="77"/>
      <c r="W1076" s="123" t="str">
        <f t="shared" si="226"/>
        <v/>
      </c>
      <c r="X1076" s="77"/>
      <c r="Y1076" s="123" t="str">
        <f t="shared" si="227"/>
        <v/>
      </c>
      <c r="Z1076" s="80"/>
      <c r="AA1076" s="31"/>
    </row>
    <row r="1077" spans="1:27" s="29" customFormat="1" ht="21.4" hidden="1" customHeight="1" thickBot="1" x14ac:dyDescent="0.25">
      <c r="A1077" s="60"/>
      <c r="B1077" s="61"/>
      <c r="C1077" s="61"/>
      <c r="D1077" s="61"/>
      <c r="E1077" s="61"/>
      <c r="F1077" s="61"/>
      <c r="G1077" s="61"/>
      <c r="H1077" s="61"/>
      <c r="I1077" s="61"/>
      <c r="J1077" s="61"/>
      <c r="K1077" s="61"/>
      <c r="L1077" s="62"/>
      <c r="N1077" s="81"/>
      <c r="O1077" s="82"/>
      <c r="P1077" s="82"/>
      <c r="Q1077" s="82"/>
      <c r="R1077" s="82"/>
      <c r="S1077" s="82"/>
      <c r="T1077" s="82"/>
      <c r="U1077" s="82"/>
      <c r="V1077" s="82"/>
      <c r="W1077" s="82"/>
      <c r="X1077" s="82"/>
      <c r="Y1077" s="82"/>
      <c r="Z1077" s="83"/>
    </row>
    <row r="1078" spans="1:27" s="29" customFormat="1" ht="21.4" hidden="1" customHeight="1" thickBot="1" x14ac:dyDescent="0.25">
      <c r="N1078" s="66"/>
      <c r="O1078" s="66"/>
      <c r="P1078" s="66"/>
      <c r="Q1078" s="66"/>
      <c r="R1078" s="66"/>
      <c r="S1078" s="66"/>
      <c r="T1078" s="66"/>
      <c r="U1078" s="66"/>
      <c r="V1078" s="66"/>
      <c r="W1078" s="66"/>
      <c r="X1078" s="66"/>
      <c r="Y1078" s="66"/>
      <c r="Z1078" s="66"/>
    </row>
    <row r="1079" spans="1:27" s="29" customFormat="1" ht="21.4" hidden="1" customHeight="1" x14ac:dyDescent="0.2">
      <c r="A1079" s="447" t="s">
        <v>45</v>
      </c>
      <c r="B1079" s="448"/>
      <c r="C1079" s="448"/>
      <c r="D1079" s="448"/>
      <c r="E1079" s="448"/>
      <c r="F1079" s="448"/>
      <c r="G1079" s="448"/>
      <c r="H1079" s="448"/>
      <c r="I1079" s="448"/>
      <c r="J1079" s="448"/>
      <c r="K1079" s="448"/>
      <c r="L1079" s="449"/>
      <c r="M1079" s="28"/>
      <c r="N1079" s="67"/>
      <c r="O1079" s="440" t="s">
        <v>47</v>
      </c>
      <c r="P1079" s="441"/>
      <c r="Q1079" s="441"/>
      <c r="R1079" s="442"/>
      <c r="S1079" s="68"/>
      <c r="T1079" s="440" t="s">
        <v>48</v>
      </c>
      <c r="U1079" s="441"/>
      <c r="V1079" s="441"/>
      <c r="W1079" s="441"/>
      <c r="X1079" s="441"/>
      <c r="Y1079" s="442"/>
      <c r="Z1079" s="69"/>
      <c r="AA1079" s="28"/>
    </row>
    <row r="1080" spans="1:27" s="29" customFormat="1" ht="21.4" hidden="1" customHeight="1" x14ac:dyDescent="0.2">
      <c r="A1080" s="30"/>
      <c r="B1080" s="31"/>
      <c r="C1080" s="443" t="s">
        <v>99</v>
      </c>
      <c r="D1080" s="443"/>
      <c r="E1080" s="443"/>
      <c r="F1080" s="443"/>
      <c r="G1080" s="32" t="str">
        <f>$J$1</f>
        <v>March</v>
      </c>
      <c r="H1080" s="431">
        <f>$K$1</f>
        <v>2021</v>
      </c>
      <c r="I1080" s="431"/>
      <c r="J1080" s="31"/>
      <c r="K1080" s="33"/>
      <c r="L1080" s="34"/>
      <c r="M1080" s="33"/>
      <c r="N1080" s="70"/>
      <c r="O1080" s="71" t="s">
        <v>58</v>
      </c>
      <c r="P1080" s="71" t="s">
        <v>7</v>
      </c>
      <c r="Q1080" s="71" t="s">
        <v>6</v>
      </c>
      <c r="R1080" s="71" t="s">
        <v>59</v>
      </c>
      <c r="S1080" s="72"/>
      <c r="T1080" s="71" t="s">
        <v>58</v>
      </c>
      <c r="U1080" s="71" t="s">
        <v>60</v>
      </c>
      <c r="V1080" s="71" t="s">
        <v>23</v>
      </c>
      <c r="W1080" s="71" t="s">
        <v>22</v>
      </c>
      <c r="X1080" s="71" t="s">
        <v>24</v>
      </c>
      <c r="Y1080" s="71" t="s">
        <v>64</v>
      </c>
      <c r="Z1080" s="73"/>
      <c r="AA1080" s="33"/>
    </row>
    <row r="1081" spans="1:27" s="29" customFormat="1" ht="21.4" hidden="1" customHeight="1" x14ac:dyDescent="0.2">
      <c r="A1081" s="30"/>
      <c r="B1081" s="31"/>
      <c r="C1081" s="31"/>
      <c r="D1081" s="36"/>
      <c r="E1081" s="36"/>
      <c r="F1081" s="36"/>
      <c r="G1081" s="36"/>
      <c r="H1081" s="36"/>
      <c r="I1081" s="31"/>
      <c r="J1081" s="37" t="s">
        <v>1</v>
      </c>
      <c r="K1081" s="38">
        <v>21000</v>
      </c>
      <c r="L1081" s="39"/>
      <c r="M1081" s="31"/>
      <c r="N1081" s="74"/>
      <c r="O1081" s="75" t="s">
        <v>50</v>
      </c>
      <c r="P1081" s="75">
        <v>29</v>
      </c>
      <c r="Q1081" s="75">
        <v>2</v>
      </c>
      <c r="R1081" s="75">
        <f>15-Q1081</f>
        <v>13</v>
      </c>
      <c r="S1081" s="76"/>
      <c r="T1081" s="75" t="s">
        <v>50</v>
      </c>
      <c r="U1081" s="77">
        <v>88500</v>
      </c>
      <c r="V1081" s="77"/>
      <c r="W1081" s="77">
        <f>V1081+U1081</f>
        <v>88500</v>
      </c>
      <c r="X1081" s="77">
        <v>5000</v>
      </c>
      <c r="Y1081" s="77">
        <f>W1081-X1081</f>
        <v>83500</v>
      </c>
      <c r="Z1081" s="73"/>
      <c r="AA1081" s="31"/>
    </row>
    <row r="1082" spans="1:27" s="29" customFormat="1" ht="21.4" hidden="1" customHeight="1" x14ac:dyDescent="0.2">
      <c r="A1082" s="30"/>
      <c r="B1082" s="31" t="s">
        <v>0</v>
      </c>
      <c r="C1082" s="41" t="s">
        <v>92</v>
      </c>
      <c r="D1082" s="31"/>
      <c r="E1082" s="31"/>
      <c r="F1082" s="31"/>
      <c r="G1082" s="31"/>
      <c r="H1082" s="42"/>
      <c r="I1082" s="36"/>
      <c r="J1082" s="31"/>
      <c r="K1082" s="31"/>
      <c r="L1082" s="43"/>
      <c r="M1082" s="28"/>
      <c r="N1082" s="78"/>
      <c r="O1082" s="75" t="s">
        <v>76</v>
      </c>
      <c r="P1082" s="75">
        <v>27</v>
      </c>
      <c r="Q1082" s="75">
        <v>2</v>
      </c>
      <c r="R1082" s="75">
        <f>R1081-Q1082</f>
        <v>11</v>
      </c>
      <c r="S1082" s="79"/>
      <c r="T1082" s="75" t="s">
        <v>76</v>
      </c>
      <c r="U1082" s="123">
        <f>IF($J$1="January","",Y1081)</f>
        <v>83500</v>
      </c>
      <c r="V1082" s="77"/>
      <c r="W1082" s="123">
        <f>IF(U1082="","",U1082+V1082)</f>
        <v>83500</v>
      </c>
      <c r="X1082" s="77">
        <v>5000</v>
      </c>
      <c r="Y1082" s="123">
        <f>IF(W1082="","",W1082-X1082)</f>
        <v>78500</v>
      </c>
      <c r="Z1082" s="80"/>
      <c r="AA1082" s="28"/>
    </row>
    <row r="1083" spans="1:27" s="29" customFormat="1" ht="21.4" hidden="1" customHeight="1" x14ac:dyDescent="0.2">
      <c r="A1083" s="30"/>
      <c r="B1083" s="45" t="s">
        <v>46</v>
      </c>
      <c r="C1083" s="46"/>
      <c r="D1083" s="31"/>
      <c r="E1083" s="31"/>
      <c r="F1083" s="432" t="s">
        <v>48</v>
      </c>
      <c r="G1083" s="432"/>
      <c r="H1083" s="31"/>
      <c r="I1083" s="432" t="s">
        <v>49</v>
      </c>
      <c r="J1083" s="432"/>
      <c r="K1083" s="432"/>
      <c r="L1083" s="47"/>
      <c r="M1083" s="31"/>
      <c r="N1083" s="74"/>
      <c r="O1083" s="75" t="s">
        <v>51</v>
      </c>
      <c r="P1083" s="75">
        <v>30</v>
      </c>
      <c r="Q1083" s="75">
        <v>1</v>
      </c>
      <c r="R1083" s="75">
        <f>R1082-Q1083</f>
        <v>10</v>
      </c>
      <c r="S1083" s="79"/>
      <c r="T1083" s="75" t="s">
        <v>51</v>
      </c>
      <c r="U1083" s="123">
        <f>IF($J$1="February","",Y1082)</f>
        <v>78500</v>
      </c>
      <c r="V1083" s="77"/>
      <c r="W1083" s="123">
        <f t="shared" ref="W1083:W1092" si="228">IF(U1083="","",U1083+V1083)</f>
        <v>78500</v>
      </c>
      <c r="X1083" s="77">
        <v>5000</v>
      </c>
      <c r="Y1083" s="123">
        <f t="shared" ref="Y1083:Y1092" si="229">IF(W1083="","",W1083-X1083)</f>
        <v>73500</v>
      </c>
      <c r="Z1083" s="80"/>
      <c r="AA1083" s="31"/>
    </row>
    <row r="1084" spans="1:27" s="29" customFormat="1" ht="21.4" hidden="1" customHeight="1" x14ac:dyDescent="0.2">
      <c r="A1084" s="30"/>
      <c r="B1084" s="31"/>
      <c r="C1084" s="31"/>
      <c r="D1084" s="31"/>
      <c r="E1084" s="31"/>
      <c r="F1084" s="31"/>
      <c r="G1084" s="31"/>
      <c r="H1084" s="48"/>
      <c r="L1084" s="35"/>
      <c r="M1084" s="31"/>
      <c r="N1084" s="74"/>
      <c r="O1084" s="75" t="s">
        <v>52</v>
      </c>
      <c r="P1084" s="75">
        <v>13</v>
      </c>
      <c r="Q1084" s="75">
        <v>17</v>
      </c>
      <c r="R1084" s="75">
        <v>0</v>
      </c>
      <c r="S1084" s="79"/>
      <c r="T1084" s="75" t="s">
        <v>52</v>
      </c>
      <c r="U1084" s="123" t="str">
        <f>IF($J$1="March","",Y1083)</f>
        <v/>
      </c>
      <c r="V1084" s="77">
        <v>12000</v>
      </c>
      <c r="W1084" s="123" t="str">
        <f t="shared" si="228"/>
        <v/>
      </c>
      <c r="X1084" s="77">
        <v>12000</v>
      </c>
      <c r="Y1084" s="123" t="str">
        <f t="shared" si="229"/>
        <v/>
      </c>
      <c r="Z1084" s="80"/>
      <c r="AA1084" s="31"/>
    </row>
    <row r="1085" spans="1:27" s="29" customFormat="1" ht="21.4" hidden="1" customHeight="1" x14ac:dyDescent="0.2">
      <c r="A1085" s="30"/>
      <c r="B1085" s="433" t="s">
        <v>47</v>
      </c>
      <c r="C1085" s="434"/>
      <c r="D1085" s="31"/>
      <c r="E1085" s="31"/>
      <c r="F1085" s="49" t="s">
        <v>69</v>
      </c>
      <c r="G1085" s="131">
        <f>IF($J$1="January",U1081,IF($J$1="February",U1082,IF($J$1="March",U1083,IF($J$1="April",U1084,IF($J$1="May",U1085,IF($J$1="June",U1086,IF($J$1="July",U1087,IF($J$1="August",U1088,IF($J$1="August",U1088,IF($J$1="September",U1089,IF($J$1="October",U1090,IF($J$1="November",U1091,IF($J$1="December",U1092)))))))))))))</f>
        <v>78500</v>
      </c>
      <c r="H1085" s="48"/>
      <c r="I1085" s="50">
        <f>IF(C1089&gt;0,$K$2,C1087)</f>
        <v>31</v>
      </c>
      <c r="J1085" s="51" t="s">
        <v>66</v>
      </c>
      <c r="K1085" s="52">
        <f>K1081/$K$2*I1085</f>
        <v>21000</v>
      </c>
      <c r="L1085" s="53"/>
      <c r="M1085" s="31"/>
      <c r="N1085" s="74"/>
      <c r="O1085" s="75" t="s">
        <v>53</v>
      </c>
      <c r="P1085" s="75">
        <v>27</v>
      </c>
      <c r="Q1085" s="75">
        <v>4</v>
      </c>
      <c r="R1085" s="75">
        <v>0</v>
      </c>
      <c r="S1085" s="79"/>
      <c r="T1085" s="75" t="s">
        <v>53</v>
      </c>
      <c r="U1085" s="123" t="str">
        <f>IF($J$1="April","",Y1084)</f>
        <v/>
      </c>
      <c r="V1085" s="77"/>
      <c r="W1085" s="123" t="str">
        <f t="shared" si="228"/>
        <v/>
      </c>
      <c r="X1085" s="77">
        <v>10000</v>
      </c>
      <c r="Y1085" s="123" t="str">
        <f t="shared" si="229"/>
        <v/>
      </c>
      <c r="Z1085" s="80"/>
      <c r="AA1085" s="31"/>
    </row>
    <row r="1086" spans="1:27" s="29" customFormat="1" ht="21.4" hidden="1" customHeight="1" x14ac:dyDescent="0.2">
      <c r="A1086" s="30"/>
      <c r="B1086" s="40"/>
      <c r="C1086" s="40"/>
      <c r="D1086" s="31"/>
      <c r="E1086" s="31"/>
      <c r="F1086" s="49" t="s">
        <v>23</v>
      </c>
      <c r="G1086" s="131">
        <f>IF($J$1="January",V1081,IF($J$1="February",V1082,IF($J$1="March",V1083,IF($J$1="April",V1084,IF($J$1="May",V1085,IF($J$1="June",V1086,IF($J$1="July",V1087,IF($J$1="August",V1088,IF($J$1="August",V1088,IF($J$1="September",V1089,IF($J$1="October",V1090,IF($J$1="November",V1091,IF($J$1="December",V1092)))))))))))))</f>
        <v>0</v>
      </c>
      <c r="H1086" s="48"/>
      <c r="I1086" s="93"/>
      <c r="J1086" s="51" t="s">
        <v>67</v>
      </c>
      <c r="K1086" s="54">
        <f>K1081/$K$2/8*I1086</f>
        <v>0</v>
      </c>
      <c r="L1086" s="55"/>
      <c r="M1086" s="31"/>
      <c r="N1086" s="74"/>
      <c r="O1086" s="75" t="s">
        <v>54</v>
      </c>
      <c r="P1086" s="75">
        <v>4</v>
      </c>
      <c r="Q1086" s="75">
        <v>26</v>
      </c>
      <c r="R1086" s="75">
        <v>0</v>
      </c>
      <c r="S1086" s="79"/>
      <c r="T1086" s="75" t="s">
        <v>54</v>
      </c>
      <c r="U1086" s="123" t="str">
        <f>IF($J$1="May","",Y1085)</f>
        <v/>
      </c>
      <c r="V1086" s="77"/>
      <c r="W1086" s="123" t="str">
        <f t="shared" si="228"/>
        <v/>
      </c>
      <c r="X1086" s="77">
        <v>2800</v>
      </c>
      <c r="Y1086" s="123" t="str">
        <f t="shared" si="229"/>
        <v/>
      </c>
      <c r="Z1086" s="80"/>
      <c r="AA1086" s="31"/>
    </row>
    <row r="1087" spans="1:27" s="29" customFormat="1" ht="21.4" hidden="1" customHeight="1" x14ac:dyDescent="0.2">
      <c r="A1087" s="30"/>
      <c r="B1087" s="49" t="s">
        <v>7</v>
      </c>
      <c r="C1087" s="40">
        <f>IF($J$1="January",P1081,IF($J$1="February",P1082,IF($J$1="March",P1083,IF($J$1="April",P1084,IF($J$1="May",P1085,IF($J$1="June",P1086,IF($J$1="July",P1087,IF($J$1="August",P1088,IF($J$1="August",P1088,IF($J$1="September",P1089,IF($J$1="October",P1090,IF($J$1="November",P1091,IF($J$1="December",P1092)))))))))))))</f>
        <v>30</v>
      </c>
      <c r="D1087" s="31"/>
      <c r="E1087" s="31"/>
      <c r="F1087" s="49" t="s">
        <v>70</v>
      </c>
      <c r="G1087" s="131">
        <f>IF($J$1="January",W1081,IF($J$1="February",W1082,IF($J$1="March",W1083,IF($J$1="April",W1084,IF($J$1="May",W1085,IF($J$1="June",W1086,IF($J$1="July",W1087,IF($J$1="August",W1088,IF($J$1="August",W1088,IF($J$1="September",W1089,IF($J$1="October",W1090,IF($J$1="November",W1091,IF($J$1="December",W1092)))))))))))))</f>
        <v>78500</v>
      </c>
      <c r="H1087" s="48"/>
      <c r="I1087" s="444" t="s">
        <v>74</v>
      </c>
      <c r="J1087" s="445"/>
      <c r="K1087" s="54">
        <f>K1085+K1086</f>
        <v>21000</v>
      </c>
      <c r="L1087" s="55"/>
      <c r="M1087" s="31"/>
      <c r="N1087" s="74"/>
      <c r="O1087" s="75" t="s">
        <v>55</v>
      </c>
      <c r="P1087" s="75"/>
      <c r="Q1087" s="75"/>
      <c r="R1087" s="75" t="str">
        <f t="shared" ref="R1087" si="230">IF(Q1087="","",R1086-Q1087)</f>
        <v/>
      </c>
      <c r="S1087" s="79"/>
      <c r="T1087" s="75" t="s">
        <v>55</v>
      </c>
      <c r="U1087" s="123" t="str">
        <f>IF($J$1="June","",Y1086)</f>
        <v/>
      </c>
      <c r="V1087" s="77"/>
      <c r="W1087" s="123" t="str">
        <f t="shared" si="228"/>
        <v/>
      </c>
      <c r="X1087" s="77"/>
      <c r="Y1087" s="123" t="str">
        <f t="shared" si="229"/>
        <v/>
      </c>
      <c r="Z1087" s="80"/>
      <c r="AA1087" s="31"/>
    </row>
    <row r="1088" spans="1:27" s="29" customFormat="1" ht="21.4" hidden="1" customHeight="1" x14ac:dyDescent="0.2">
      <c r="A1088" s="30"/>
      <c r="B1088" s="49" t="s">
        <v>6</v>
      </c>
      <c r="C1088" s="40">
        <f>IF($J$1="January",Q1081,IF($J$1="February",Q1082,IF($J$1="March",Q1083,IF($J$1="April",Q1084,IF($J$1="May",Q1085,IF($J$1="June",Q1086,IF($J$1="July",Q1087,IF($J$1="August",Q1088,IF($J$1="August",Q1088,IF($J$1="September",Q1089,IF($J$1="October",Q1090,IF($J$1="November",Q1091,IF($J$1="December",Q1092)))))))))))))</f>
        <v>1</v>
      </c>
      <c r="D1088" s="31"/>
      <c r="E1088" s="31"/>
      <c r="F1088" s="49" t="s">
        <v>24</v>
      </c>
      <c r="G1088" s="131">
        <f>IF($J$1="January",X1081,IF($J$1="February",X1082,IF($J$1="March",X1083,IF($J$1="April",X1084,IF($J$1="May",X1085,IF($J$1="June",X1086,IF($J$1="July",X1087,IF($J$1="August",X1088,IF($J$1="August",X1088,IF($J$1="September",X1089,IF($J$1="October",X1090,IF($J$1="November",X1091,IF($J$1="December",X1092)))))))))))))</f>
        <v>5000</v>
      </c>
      <c r="H1088" s="48"/>
      <c r="I1088" s="444" t="s">
        <v>75</v>
      </c>
      <c r="J1088" s="445"/>
      <c r="K1088" s="44">
        <f>G1088</f>
        <v>5000</v>
      </c>
      <c r="L1088" s="56"/>
      <c r="M1088" s="31"/>
      <c r="N1088" s="74"/>
      <c r="O1088" s="75" t="s">
        <v>56</v>
      </c>
      <c r="P1088" s="75"/>
      <c r="Q1088" s="75"/>
      <c r="R1088" s="75">
        <v>0</v>
      </c>
      <c r="S1088" s="79"/>
      <c r="T1088" s="75" t="s">
        <v>56</v>
      </c>
      <c r="U1088" s="123" t="str">
        <f>IF($J$1="July","",Y1087)</f>
        <v/>
      </c>
      <c r="V1088" s="77"/>
      <c r="W1088" s="123" t="str">
        <f t="shared" si="228"/>
        <v/>
      </c>
      <c r="X1088" s="77"/>
      <c r="Y1088" s="123" t="str">
        <f t="shared" si="229"/>
        <v/>
      </c>
      <c r="Z1088" s="80"/>
      <c r="AA1088" s="31"/>
    </row>
    <row r="1089" spans="1:27" s="29" customFormat="1" ht="21.4" hidden="1" customHeight="1" x14ac:dyDescent="0.2">
      <c r="A1089" s="30"/>
      <c r="B1089" s="57" t="s">
        <v>73</v>
      </c>
      <c r="C1089" s="40">
        <f>IF($J$1="January",R1081,IF($J$1="February",R1082,IF($J$1="March",R1083,IF($J$1="April",R1084,IF($J$1="May",R1085,IF($J$1="June",R1086,IF($J$1="July",R1087,IF($J$1="August",R1088,IF($J$1="August",R1088,IF($J$1="September",R1089,IF($J$1="October",R1090,IF($J$1="November",R1091,IF($J$1="December",R1092)))))))))))))</f>
        <v>10</v>
      </c>
      <c r="D1089" s="31"/>
      <c r="E1089" s="31"/>
      <c r="F1089" s="49" t="s">
        <v>72</v>
      </c>
      <c r="G1089" s="131">
        <f>IF($J$1="January",Y1081,IF($J$1="February",Y1082,IF($J$1="March",Y1083,IF($J$1="April",Y1084,IF($J$1="May",Y1085,IF($J$1="June",Y1086,IF($J$1="July",Y1087,IF($J$1="August",Y1088,IF($J$1="August",Y1088,IF($J$1="September",Y1089,IF($J$1="October",Y1090,IF($J$1="November",Y1091,IF($J$1="December",Y1092)))))))))))))</f>
        <v>73500</v>
      </c>
      <c r="H1089" s="31"/>
      <c r="I1089" s="435" t="s">
        <v>68</v>
      </c>
      <c r="J1089" s="436"/>
      <c r="K1089" s="58"/>
      <c r="L1089" s="59"/>
      <c r="M1089" s="31"/>
      <c r="N1089" s="74"/>
      <c r="O1089" s="75" t="s">
        <v>61</v>
      </c>
      <c r="P1089" s="75"/>
      <c r="Q1089" s="75"/>
      <c r="R1089" s="75">
        <v>0</v>
      </c>
      <c r="S1089" s="79"/>
      <c r="T1089" s="75" t="s">
        <v>61</v>
      </c>
      <c r="U1089" s="123" t="str">
        <f>IF($J$1="August","",Y1088)</f>
        <v/>
      </c>
      <c r="V1089" s="77"/>
      <c r="W1089" s="123" t="str">
        <f t="shared" si="228"/>
        <v/>
      </c>
      <c r="X1089" s="77"/>
      <c r="Y1089" s="123" t="str">
        <f t="shared" si="229"/>
        <v/>
      </c>
      <c r="Z1089" s="80"/>
      <c r="AA1089" s="31"/>
    </row>
    <row r="1090" spans="1:27" s="29" customFormat="1" ht="21.4" hidden="1" customHeight="1" x14ac:dyDescent="0.2">
      <c r="A1090" s="30"/>
      <c r="B1090" s="31"/>
      <c r="C1090" s="31"/>
      <c r="D1090" s="31"/>
      <c r="E1090" s="31"/>
      <c r="F1090" s="31"/>
      <c r="G1090" s="31"/>
      <c r="H1090" s="31"/>
      <c r="I1090" s="31"/>
      <c r="J1090" s="31"/>
      <c r="K1090" s="31"/>
      <c r="L1090" s="47"/>
      <c r="M1090" s="31"/>
      <c r="N1090" s="74"/>
      <c r="O1090" s="75" t="s">
        <v>57</v>
      </c>
      <c r="P1090" s="75"/>
      <c r="Q1090" s="75"/>
      <c r="R1090" s="75">
        <v>0</v>
      </c>
      <c r="S1090" s="79"/>
      <c r="T1090" s="75" t="s">
        <v>57</v>
      </c>
      <c r="U1090" s="123" t="str">
        <f>IF($J$1="September","",Y1089)</f>
        <v/>
      </c>
      <c r="V1090" s="77"/>
      <c r="W1090" s="123" t="str">
        <f t="shared" si="228"/>
        <v/>
      </c>
      <c r="X1090" s="77"/>
      <c r="Y1090" s="123" t="str">
        <f t="shared" si="229"/>
        <v/>
      </c>
      <c r="Z1090" s="80"/>
      <c r="AA1090" s="31"/>
    </row>
    <row r="1091" spans="1:27" s="29" customFormat="1" ht="21.4" hidden="1" customHeight="1" x14ac:dyDescent="0.2">
      <c r="A1091" s="30"/>
      <c r="B1091" s="446" t="s">
        <v>101</v>
      </c>
      <c r="C1091" s="446"/>
      <c r="D1091" s="446"/>
      <c r="E1091" s="446"/>
      <c r="F1091" s="446"/>
      <c r="G1091" s="446"/>
      <c r="H1091" s="446"/>
      <c r="I1091" s="446"/>
      <c r="J1091" s="446"/>
      <c r="K1091" s="446"/>
      <c r="L1091" s="47"/>
      <c r="M1091" s="31"/>
      <c r="N1091" s="74"/>
      <c r="O1091" s="75" t="s">
        <v>62</v>
      </c>
      <c r="P1091" s="75"/>
      <c r="Q1091" s="75"/>
      <c r="R1091" s="75">
        <v>0</v>
      </c>
      <c r="S1091" s="79"/>
      <c r="T1091" s="75" t="s">
        <v>62</v>
      </c>
      <c r="U1091" s="123" t="str">
        <f>IF($J$1="October","",Y1090)</f>
        <v/>
      </c>
      <c r="V1091" s="77"/>
      <c r="W1091" s="123" t="str">
        <f t="shared" si="228"/>
        <v/>
      </c>
      <c r="X1091" s="77"/>
      <c r="Y1091" s="123" t="str">
        <f t="shared" si="229"/>
        <v/>
      </c>
      <c r="Z1091" s="80"/>
      <c r="AA1091" s="31"/>
    </row>
    <row r="1092" spans="1:27" s="29" customFormat="1" ht="21.4" hidden="1" customHeight="1" x14ac:dyDescent="0.2">
      <c r="A1092" s="30"/>
      <c r="B1092" s="446"/>
      <c r="C1092" s="446"/>
      <c r="D1092" s="446"/>
      <c r="E1092" s="446"/>
      <c r="F1092" s="446"/>
      <c r="G1092" s="446"/>
      <c r="H1092" s="446"/>
      <c r="I1092" s="446"/>
      <c r="J1092" s="446"/>
      <c r="K1092" s="446"/>
      <c r="L1092" s="47"/>
      <c r="M1092" s="31"/>
      <c r="N1092" s="74"/>
      <c r="O1092" s="75" t="s">
        <v>63</v>
      </c>
      <c r="P1092" s="75"/>
      <c r="Q1092" s="75"/>
      <c r="R1092" s="75">
        <v>0</v>
      </c>
      <c r="S1092" s="79"/>
      <c r="T1092" s="75" t="s">
        <v>63</v>
      </c>
      <c r="U1092" s="123" t="str">
        <f>IF($J$1="November","",Y1091)</f>
        <v/>
      </c>
      <c r="V1092" s="77"/>
      <c r="W1092" s="123" t="str">
        <f t="shared" si="228"/>
        <v/>
      </c>
      <c r="X1092" s="77"/>
      <c r="Y1092" s="123" t="str">
        <f t="shared" si="229"/>
        <v/>
      </c>
      <c r="Z1092" s="80"/>
      <c r="AA1092" s="31"/>
    </row>
    <row r="1093" spans="1:27" s="29" customFormat="1" ht="21.4" hidden="1" customHeight="1" thickBot="1" x14ac:dyDescent="0.25">
      <c r="A1093" s="60"/>
      <c r="B1093" s="61"/>
      <c r="C1093" s="61"/>
      <c r="D1093" s="61"/>
      <c r="E1093" s="61"/>
      <c r="F1093" s="61"/>
      <c r="G1093" s="61"/>
      <c r="H1093" s="61"/>
      <c r="I1093" s="61"/>
      <c r="J1093" s="61"/>
      <c r="K1093" s="61"/>
      <c r="L1093" s="62"/>
      <c r="N1093" s="81"/>
      <c r="O1093" s="82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  <c r="Z1093" s="83"/>
    </row>
    <row r="1094" spans="1:27" s="29" customFormat="1" ht="21.4" hidden="1" customHeight="1" thickBot="1" x14ac:dyDescent="0.25">
      <c r="N1094" s="66"/>
      <c r="O1094" s="66"/>
      <c r="P1094" s="66"/>
      <c r="Q1094" s="66"/>
      <c r="R1094" s="66"/>
      <c r="S1094" s="66"/>
      <c r="T1094" s="66"/>
      <c r="U1094" s="66"/>
      <c r="V1094" s="66"/>
      <c r="W1094" s="66"/>
      <c r="X1094" s="66"/>
      <c r="Y1094" s="66"/>
      <c r="Z1094" s="66"/>
    </row>
    <row r="1095" spans="1:27" s="29" customFormat="1" ht="21.4" hidden="1" customHeight="1" x14ac:dyDescent="0.2">
      <c r="A1095" s="437" t="s">
        <v>45</v>
      </c>
      <c r="B1095" s="438"/>
      <c r="C1095" s="438"/>
      <c r="D1095" s="438"/>
      <c r="E1095" s="438"/>
      <c r="F1095" s="438"/>
      <c r="G1095" s="438"/>
      <c r="H1095" s="438"/>
      <c r="I1095" s="438"/>
      <c r="J1095" s="438"/>
      <c r="K1095" s="438"/>
      <c r="L1095" s="439"/>
      <c r="M1095" s="28"/>
      <c r="N1095" s="67"/>
      <c r="O1095" s="440" t="s">
        <v>47</v>
      </c>
      <c r="P1095" s="441"/>
      <c r="Q1095" s="441"/>
      <c r="R1095" s="442"/>
      <c r="S1095" s="68"/>
      <c r="T1095" s="440" t="s">
        <v>48</v>
      </c>
      <c r="U1095" s="441"/>
      <c r="V1095" s="441"/>
      <c r="W1095" s="441"/>
      <c r="X1095" s="441"/>
      <c r="Y1095" s="442"/>
      <c r="Z1095" s="69"/>
      <c r="AA1095" s="28"/>
    </row>
    <row r="1096" spans="1:27" s="29" customFormat="1" ht="21.4" hidden="1" customHeight="1" x14ac:dyDescent="0.2">
      <c r="A1096" s="30"/>
      <c r="B1096" s="31"/>
      <c r="C1096" s="443" t="s">
        <v>99</v>
      </c>
      <c r="D1096" s="443"/>
      <c r="E1096" s="443"/>
      <c r="F1096" s="443"/>
      <c r="G1096" s="32" t="str">
        <f>$J$1</f>
        <v>March</v>
      </c>
      <c r="H1096" s="431">
        <f>$K$1</f>
        <v>2021</v>
      </c>
      <c r="I1096" s="431"/>
      <c r="J1096" s="31"/>
      <c r="K1096" s="33"/>
      <c r="L1096" s="34"/>
      <c r="M1096" s="33"/>
      <c r="N1096" s="70"/>
      <c r="O1096" s="71" t="s">
        <v>58</v>
      </c>
      <c r="P1096" s="71" t="s">
        <v>7</v>
      </c>
      <c r="Q1096" s="71" t="s">
        <v>6</v>
      </c>
      <c r="R1096" s="71" t="s">
        <v>59</v>
      </c>
      <c r="S1096" s="72"/>
      <c r="T1096" s="71" t="s">
        <v>58</v>
      </c>
      <c r="U1096" s="71" t="s">
        <v>60</v>
      </c>
      <c r="V1096" s="71" t="s">
        <v>23</v>
      </c>
      <c r="W1096" s="71" t="s">
        <v>22</v>
      </c>
      <c r="X1096" s="71" t="s">
        <v>24</v>
      </c>
      <c r="Y1096" s="71" t="s">
        <v>64</v>
      </c>
      <c r="Z1096" s="73"/>
      <c r="AA1096" s="33"/>
    </row>
    <row r="1097" spans="1:27" s="29" customFormat="1" ht="21.4" hidden="1" customHeight="1" x14ac:dyDescent="0.2">
      <c r="A1097" s="30"/>
      <c r="B1097" s="31"/>
      <c r="C1097" s="31"/>
      <c r="D1097" s="36"/>
      <c r="E1097" s="36"/>
      <c r="F1097" s="36"/>
      <c r="G1097" s="36"/>
      <c r="H1097" s="36"/>
      <c r="I1097" s="31"/>
      <c r="J1097" s="37" t="s">
        <v>1</v>
      </c>
      <c r="K1097" s="38"/>
      <c r="L1097" s="39"/>
      <c r="M1097" s="31"/>
      <c r="N1097" s="74"/>
      <c r="O1097" s="75" t="s">
        <v>50</v>
      </c>
      <c r="P1097" s="75">
        <v>22</v>
      </c>
      <c r="Q1097" s="75">
        <v>9</v>
      </c>
      <c r="R1097" s="75"/>
      <c r="S1097" s="76"/>
      <c r="T1097" s="75" t="s">
        <v>50</v>
      </c>
      <c r="U1097" s="77"/>
      <c r="V1097" s="77"/>
      <c r="W1097" s="77">
        <f>V1097+U1097</f>
        <v>0</v>
      </c>
      <c r="X1097" s="77"/>
      <c r="Y1097" s="77">
        <f>W1097-X1097</f>
        <v>0</v>
      </c>
      <c r="Z1097" s="73"/>
      <c r="AA1097" s="31"/>
    </row>
    <row r="1098" spans="1:27" s="29" customFormat="1" ht="21.4" hidden="1" customHeight="1" x14ac:dyDescent="0.2">
      <c r="A1098" s="30"/>
      <c r="B1098" s="31" t="s">
        <v>0</v>
      </c>
      <c r="C1098" s="41"/>
      <c r="D1098" s="31"/>
      <c r="E1098" s="31"/>
      <c r="F1098" s="31"/>
      <c r="G1098" s="31"/>
      <c r="H1098" s="42"/>
      <c r="I1098" s="36"/>
      <c r="J1098" s="31"/>
      <c r="K1098" s="31"/>
      <c r="L1098" s="43"/>
      <c r="M1098" s="28"/>
      <c r="N1098" s="78"/>
      <c r="O1098" s="75" t="s">
        <v>76</v>
      </c>
      <c r="P1098" s="75"/>
      <c r="Q1098" s="75"/>
      <c r="R1098" s="75" t="str">
        <f t="shared" ref="R1098:R1105" si="231">IF(Q1098="","",R1097-Q1098)</f>
        <v/>
      </c>
      <c r="S1098" s="79"/>
      <c r="T1098" s="75" t="s">
        <v>76</v>
      </c>
      <c r="U1098" s="123">
        <f>Y1097</f>
        <v>0</v>
      </c>
      <c r="V1098" s="77"/>
      <c r="W1098" s="123">
        <f>IF(U1098="","",U1098+V1098)</f>
        <v>0</v>
      </c>
      <c r="X1098" s="77"/>
      <c r="Y1098" s="123">
        <f>IF(W1098="","",W1098-X1098)</f>
        <v>0</v>
      </c>
      <c r="Z1098" s="80"/>
      <c r="AA1098" s="28"/>
    </row>
    <row r="1099" spans="1:27" s="29" customFormat="1" ht="21.4" hidden="1" customHeight="1" x14ac:dyDescent="0.2">
      <c r="A1099" s="30"/>
      <c r="B1099" s="45" t="s">
        <v>46</v>
      </c>
      <c r="C1099" s="46"/>
      <c r="D1099" s="31"/>
      <c r="E1099" s="31"/>
      <c r="F1099" s="432" t="s">
        <v>48</v>
      </c>
      <c r="G1099" s="432"/>
      <c r="H1099" s="31"/>
      <c r="I1099" s="432" t="s">
        <v>49</v>
      </c>
      <c r="J1099" s="432"/>
      <c r="K1099" s="432"/>
      <c r="L1099" s="47"/>
      <c r="M1099" s="31"/>
      <c r="N1099" s="74"/>
      <c r="O1099" s="75" t="s">
        <v>51</v>
      </c>
      <c r="P1099" s="75"/>
      <c r="Q1099" s="75"/>
      <c r="R1099" s="75" t="str">
        <f t="shared" si="231"/>
        <v/>
      </c>
      <c r="S1099" s="79"/>
      <c r="T1099" s="75" t="s">
        <v>51</v>
      </c>
      <c r="U1099" s="123">
        <f>IF($J$1="April",Y1098,Y1098)</f>
        <v>0</v>
      </c>
      <c r="V1099" s="77"/>
      <c r="W1099" s="123">
        <f t="shared" ref="W1099:W1108" si="232">IF(U1099="","",U1099+V1099)</f>
        <v>0</v>
      </c>
      <c r="X1099" s="77"/>
      <c r="Y1099" s="123">
        <f t="shared" ref="Y1099:Y1108" si="233">IF(W1099="","",W1099-X1099)</f>
        <v>0</v>
      </c>
      <c r="Z1099" s="80"/>
      <c r="AA1099" s="31"/>
    </row>
    <row r="1100" spans="1:27" s="29" customFormat="1" ht="21.4" hidden="1" customHeight="1" x14ac:dyDescent="0.2">
      <c r="A1100" s="30"/>
      <c r="B1100" s="31"/>
      <c r="C1100" s="31"/>
      <c r="D1100" s="31"/>
      <c r="E1100" s="31"/>
      <c r="F1100" s="31"/>
      <c r="G1100" s="31"/>
      <c r="H1100" s="48"/>
      <c r="L1100" s="35"/>
      <c r="M1100" s="31"/>
      <c r="N1100" s="74"/>
      <c r="O1100" s="75" t="s">
        <v>52</v>
      </c>
      <c r="P1100" s="75"/>
      <c r="Q1100" s="75"/>
      <c r="R1100" s="75">
        <v>0</v>
      </c>
      <c r="S1100" s="79"/>
      <c r="T1100" s="75" t="s">
        <v>52</v>
      </c>
      <c r="U1100" s="123">
        <f>IF($J$1="April",Y1099,Y1099)</f>
        <v>0</v>
      </c>
      <c r="V1100" s="77"/>
      <c r="W1100" s="123">
        <f t="shared" si="232"/>
        <v>0</v>
      </c>
      <c r="X1100" s="77"/>
      <c r="Y1100" s="123">
        <f t="shared" si="233"/>
        <v>0</v>
      </c>
      <c r="Z1100" s="80"/>
      <c r="AA1100" s="31"/>
    </row>
    <row r="1101" spans="1:27" s="29" customFormat="1" ht="21.4" hidden="1" customHeight="1" x14ac:dyDescent="0.2">
      <c r="A1101" s="30"/>
      <c r="B1101" s="433" t="s">
        <v>47</v>
      </c>
      <c r="C1101" s="434"/>
      <c r="D1101" s="31"/>
      <c r="E1101" s="31"/>
      <c r="F1101" s="49" t="s">
        <v>69</v>
      </c>
      <c r="G1101" s="44">
        <f>IF($J$1="January",U1097,IF($J$1="February",U1098,IF($J$1="March",U1099,IF($J$1="April",U1100,IF($J$1="May",U1101,IF($J$1="June",U1102,IF($J$1="July",U1103,IF($J$1="August",U1104,IF($J$1="August",U1104,IF($J$1="September",U1105,IF($J$1="October",U1106,IF($J$1="November",U1107,IF($J$1="December",U1108)))))))))))))</f>
        <v>0</v>
      </c>
      <c r="H1101" s="48"/>
      <c r="I1101" s="50"/>
      <c r="J1101" s="51" t="s">
        <v>66</v>
      </c>
      <c r="K1101" s="52">
        <f>K1097/$K$2*I1101</f>
        <v>0</v>
      </c>
      <c r="L1101" s="53"/>
      <c r="M1101" s="31"/>
      <c r="N1101" s="74"/>
      <c r="O1101" s="75" t="s">
        <v>53</v>
      </c>
      <c r="P1101" s="75"/>
      <c r="Q1101" s="75"/>
      <c r="R1101" s="75">
        <v>0</v>
      </c>
      <c r="S1101" s="79"/>
      <c r="T1101" s="75" t="s">
        <v>53</v>
      </c>
      <c r="U1101" s="123">
        <f>IF($J$1="May",Y1100,Y1100)</f>
        <v>0</v>
      </c>
      <c r="V1101" s="77"/>
      <c r="W1101" s="123">
        <f t="shared" si="232"/>
        <v>0</v>
      </c>
      <c r="X1101" s="77"/>
      <c r="Y1101" s="123">
        <f t="shared" si="233"/>
        <v>0</v>
      </c>
      <c r="Z1101" s="80"/>
      <c r="AA1101" s="31"/>
    </row>
    <row r="1102" spans="1:27" s="29" customFormat="1" ht="21.4" hidden="1" customHeight="1" x14ac:dyDescent="0.2">
      <c r="A1102" s="30"/>
      <c r="B1102" s="40"/>
      <c r="C1102" s="40"/>
      <c r="D1102" s="31"/>
      <c r="E1102" s="31"/>
      <c r="F1102" s="49" t="s">
        <v>23</v>
      </c>
      <c r="G1102" s="44">
        <f>IF($J$1="January",V1097,IF($J$1="February",V1098,IF($J$1="March",V1099,IF($J$1="April",V1100,IF($J$1="May",V1101,IF($J$1="June",V1102,IF($J$1="July",V1103,IF($J$1="August",V1104,IF($J$1="August",V1104,IF($J$1="September",V1105,IF($J$1="October",V1106,IF($J$1="November",V1107,IF($J$1="December",V1108)))))))))))))</f>
        <v>0</v>
      </c>
      <c r="H1102" s="48"/>
      <c r="I1102" s="93"/>
      <c r="J1102" s="51" t="s">
        <v>67</v>
      </c>
      <c r="K1102" s="54">
        <f>K1097/$K$2/8*I1102</f>
        <v>0</v>
      </c>
      <c r="L1102" s="55"/>
      <c r="M1102" s="31"/>
      <c r="N1102" s="74"/>
      <c r="O1102" s="75" t="s">
        <v>54</v>
      </c>
      <c r="P1102" s="75"/>
      <c r="Q1102" s="75"/>
      <c r="R1102" s="75" t="str">
        <f t="shared" si="231"/>
        <v/>
      </c>
      <c r="S1102" s="79"/>
      <c r="T1102" s="75" t="s">
        <v>54</v>
      </c>
      <c r="U1102" s="123">
        <f>IF($J$1="May",Y1101,Y1101)</f>
        <v>0</v>
      </c>
      <c r="V1102" s="77"/>
      <c r="W1102" s="123">
        <f t="shared" si="232"/>
        <v>0</v>
      </c>
      <c r="X1102" s="77"/>
      <c r="Y1102" s="123">
        <f t="shared" si="233"/>
        <v>0</v>
      </c>
      <c r="Z1102" s="80"/>
      <c r="AA1102" s="31"/>
    </row>
    <row r="1103" spans="1:27" s="29" customFormat="1" ht="21.4" hidden="1" customHeight="1" x14ac:dyDescent="0.2">
      <c r="A1103" s="30"/>
      <c r="B1103" s="49" t="s">
        <v>7</v>
      </c>
      <c r="C1103" s="40">
        <f>IF($J$1="January",P1097,IF($J$1="February",P1098,IF($J$1="March",P1099,IF($J$1="April",P1100,IF($J$1="May",P1101,IF($J$1="June",P1102,IF($J$1="July",P1103,IF($J$1="August",P1104,IF($J$1="August",P1104,IF($J$1="September",P1105,IF($J$1="October",P1106,IF($J$1="November",P1107,IF($J$1="December",P1108)))))))))))))</f>
        <v>0</v>
      </c>
      <c r="D1103" s="31"/>
      <c r="E1103" s="31"/>
      <c r="F1103" s="49" t="s">
        <v>70</v>
      </c>
      <c r="G1103" s="44">
        <f>IF($J$1="January",W1097,IF($J$1="February",W1098,IF($J$1="March",W1099,IF($J$1="April",W1100,IF($J$1="May",W1101,IF($J$1="June",W1102,IF($J$1="July",W1103,IF($J$1="August",W1104,IF($J$1="August",W1104,IF($J$1="September",W1105,IF($J$1="October",W1106,IF($J$1="November",W1107,IF($J$1="December",W1108)))))))))))))</f>
        <v>0</v>
      </c>
      <c r="H1103" s="48"/>
      <c r="I1103" s="444" t="s">
        <v>74</v>
      </c>
      <c r="J1103" s="445"/>
      <c r="K1103" s="54">
        <f>K1101+K1102</f>
        <v>0</v>
      </c>
      <c r="L1103" s="55"/>
      <c r="M1103" s="31"/>
      <c r="N1103" s="74"/>
      <c r="O1103" s="75" t="s">
        <v>55</v>
      </c>
      <c r="P1103" s="75"/>
      <c r="Q1103" s="75"/>
      <c r="R1103" s="75">
        <v>0</v>
      </c>
      <c r="S1103" s="79"/>
      <c r="T1103" s="75" t="s">
        <v>55</v>
      </c>
      <c r="U1103" s="123" t="str">
        <f>IF($J$1="July",Y1102,"")</f>
        <v/>
      </c>
      <c r="V1103" s="77"/>
      <c r="W1103" s="123" t="str">
        <f t="shared" si="232"/>
        <v/>
      </c>
      <c r="X1103" s="77"/>
      <c r="Y1103" s="123" t="str">
        <f t="shared" si="233"/>
        <v/>
      </c>
      <c r="Z1103" s="80"/>
      <c r="AA1103" s="31"/>
    </row>
    <row r="1104" spans="1:27" s="29" customFormat="1" ht="21.4" hidden="1" customHeight="1" x14ac:dyDescent="0.2">
      <c r="A1104" s="30"/>
      <c r="B1104" s="49" t="s">
        <v>6</v>
      </c>
      <c r="C1104" s="40">
        <f>IF($J$1="January",Q1097,IF($J$1="February",Q1098,IF($J$1="March",Q1099,IF($J$1="April",Q1100,IF($J$1="May",Q1101,IF($J$1="June",Q1102,IF($J$1="July",Q1103,IF($J$1="August",Q1104,IF($J$1="August",Q1104,IF($J$1="September",Q1105,IF($J$1="October",Q1106,IF($J$1="November",Q1107,IF($J$1="December",Q1108)))))))))))))</f>
        <v>0</v>
      </c>
      <c r="D1104" s="31"/>
      <c r="E1104" s="31"/>
      <c r="F1104" s="49" t="s">
        <v>24</v>
      </c>
      <c r="G1104" s="44">
        <f>IF($J$1="January",X1097,IF($J$1="February",X1098,IF($J$1="March",X1099,IF($J$1="April",X1100,IF($J$1="May",X1101,IF($J$1="June",X1102,IF($J$1="July",X1103,IF($J$1="August",X1104,IF($J$1="August",X1104,IF($J$1="September",X1105,IF($J$1="October",X1106,IF($J$1="November",X1107,IF($J$1="December",X1108)))))))))))))</f>
        <v>0</v>
      </c>
      <c r="H1104" s="48"/>
      <c r="I1104" s="444" t="s">
        <v>75</v>
      </c>
      <c r="J1104" s="445"/>
      <c r="K1104" s="44">
        <f>G1104</f>
        <v>0</v>
      </c>
      <c r="L1104" s="56"/>
      <c r="M1104" s="31"/>
      <c r="N1104" s="74"/>
      <c r="O1104" s="75" t="s">
        <v>56</v>
      </c>
      <c r="P1104" s="75"/>
      <c r="Q1104" s="75"/>
      <c r="R1104" s="75">
        <v>0</v>
      </c>
      <c r="S1104" s="79"/>
      <c r="T1104" s="75" t="s">
        <v>56</v>
      </c>
      <c r="U1104" s="123" t="str">
        <f>IF($J$1="August",Y1103,"")</f>
        <v/>
      </c>
      <c r="V1104" s="77"/>
      <c r="W1104" s="123" t="str">
        <f t="shared" si="232"/>
        <v/>
      </c>
      <c r="X1104" s="77"/>
      <c r="Y1104" s="123" t="str">
        <f t="shared" si="233"/>
        <v/>
      </c>
      <c r="Z1104" s="80"/>
      <c r="AA1104" s="31"/>
    </row>
    <row r="1105" spans="1:27" s="29" customFormat="1" ht="21.4" hidden="1" customHeight="1" x14ac:dyDescent="0.2">
      <c r="A1105" s="30"/>
      <c r="B1105" s="57" t="s">
        <v>73</v>
      </c>
      <c r="C1105" s="40" t="str">
        <f>IF($J$1="January",R1097,IF($J$1="February",R1098,IF($J$1="March",R1099,IF($J$1="April",R1100,IF($J$1="May",R1101,IF($J$1="June",R1102,IF($J$1="July",R1103,IF($J$1="August",R1104,IF($J$1="August",R1104,IF($J$1="September",R1105,IF($J$1="October",R1106,IF($J$1="November",R1107,IF($J$1="December",R1108)))))))))))))</f>
        <v/>
      </c>
      <c r="D1105" s="31"/>
      <c r="E1105" s="31"/>
      <c r="F1105" s="49" t="s">
        <v>72</v>
      </c>
      <c r="G1105" s="44">
        <f>IF($J$1="January",Y1097,IF($J$1="February",Y1098,IF($J$1="March",Y1099,IF($J$1="April",Y1100,IF($J$1="May",Y1101,IF($J$1="June",Y1102,IF($J$1="July",Y1103,IF($J$1="August",Y1104,IF($J$1="August",Y1104,IF($J$1="September",Y1105,IF($J$1="October",Y1106,IF($J$1="November",Y1107,IF($J$1="December",Y1108)))))))))))))</f>
        <v>0</v>
      </c>
      <c r="H1105" s="31"/>
      <c r="I1105" s="435" t="s">
        <v>68</v>
      </c>
      <c r="J1105" s="436"/>
      <c r="K1105" s="58">
        <f>K1103-K1104</f>
        <v>0</v>
      </c>
      <c r="L1105" s="59"/>
      <c r="M1105" s="31"/>
      <c r="N1105" s="74"/>
      <c r="O1105" s="75" t="s">
        <v>61</v>
      </c>
      <c r="P1105" s="75"/>
      <c r="Q1105" s="75"/>
      <c r="R1105" s="75" t="str">
        <f t="shared" si="231"/>
        <v/>
      </c>
      <c r="S1105" s="79"/>
      <c r="T1105" s="75" t="s">
        <v>61</v>
      </c>
      <c r="U1105" s="123" t="str">
        <f>IF($J$1="May",Y1104,Y1104)</f>
        <v/>
      </c>
      <c r="V1105" s="77"/>
      <c r="W1105" s="123" t="str">
        <f t="shared" si="232"/>
        <v/>
      </c>
      <c r="X1105" s="77"/>
      <c r="Y1105" s="123" t="str">
        <f t="shared" si="233"/>
        <v/>
      </c>
      <c r="Z1105" s="80"/>
      <c r="AA1105" s="31"/>
    </row>
    <row r="1106" spans="1:27" s="29" customFormat="1" ht="21.4" hidden="1" customHeight="1" x14ac:dyDescent="0.2">
      <c r="A1106" s="30"/>
      <c r="B1106" s="31"/>
      <c r="C1106" s="31"/>
      <c r="D1106" s="31"/>
      <c r="E1106" s="31"/>
      <c r="F1106" s="31"/>
      <c r="G1106" s="31"/>
      <c r="H1106" s="31"/>
      <c r="I1106" s="31"/>
      <c r="J1106" s="31"/>
      <c r="K1106" s="31"/>
      <c r="L1106" s="47"/>
      <c r="M1106" s="31"/>
      <c r="N1106" s="74"/>
      <c r="O1106" s="75" t="s">
        <v>57</v>
      </c>
      <c r="P1106" s="75"/>
      <c r="Q1106" s="75"/>
      <c r="R1106" s="75">
        <v>0</v>
      </c>
      <c r="S1106" s="79"/>
      <c r="T1106" s="75" t="s">
        <v>57</v>
      </c>
      <c r="U1106" s="123" t="str">
        <f t="shared" ref="U1106:U1108" si="234">Y1105</f>
        <v/>
      </c>
      <c r="V1106" s="77"/>
      <c r="W1106" s="123" t="str">
        <f t="shared" si="232"/>
        <v/>
      </c>
      <c r="X1106" s="77"/>
      <c r="Y1106" s="123" t="str">
        <f t="shared" si="233"/>
        <v/>
      </c>
      <c r="Z1106" s="80"/>
      <c r="AA1106" s="31"/>
    </row>
    <row r="1107" spans="1:27" s="29" customFormat="1" ht="21.4" hidden="1" customHeight="1" x14ac:dyDescent="0.2">
      <c r="A1107" s="30"/>
      <c r="B1107" s="446" t="s">
        <v>101</v>
      </c>
      <c r="C1107" s="446"/>
      <c r="D1107" s="446"/>
      <c r="E1107" s="446"/>
      <c r="F1107" s="446"/>
      <c r="G1107" s="446"/>
      <c r="H1107" s="446"/>
      <c r="I1107" s="446"/>
      <c r="J1107" s="446"/>
      <c r="K1107" s="446"/>
      <c r="L1107" s="47"/>
      <c r="M1107" s="31"/>
      <c r="N1107" s="74"/>
      <c r="O1107" s="75" t="s">
        <v>62</v>
      </c>
      <c r="P1107" s="75"/>
      <c r="Q1107" s="75"/>
      <c r="R1107" s="75">
        <v>0</v>
      </c>
      <c r="S1107" s="79"/>
      <c r="T1107" s="75" t="s">
        <v>62</v>
      </c>
      <c r="U1107" s="123" t="str">
        <f t="shared" si="234"/>
        <v/>
      </c>
      <c r="V1107" s="77"/>
      <c r="W1107" s="123"/>
      <c r="X1107" s="77"/>
      <c r="Y1107" s="123" t="str">
        <f t="shared" si="233"/>
        <v/>
      </c>
      <c r="Z1107" s="80"/>
      <c r="AA1107" s="31"/>
    </row>
    <row r="1108" spans="1:27" s="29" customFormat="1" ht="21.4" hidden="1" customHeight="1" x14ac:dyDescent="0.2">
      <c r="A1108" s="30"/>
      <c r="B1108" s="446"/>
      <c r="C1108" s="446"/>
      <c r="D1108" s="446"/>
      <c r="E1108" s="446"/>
      <c r="F1108" s="446"/>
      <c r="G1108" s="446"/>
      <c r="H1108" s="446"/>
      <c r="I1108" s="446"/>
      <c r="J1108" s="446"/>
      <c r="K1108" s="446"/>
      <c r="L1108" s="47"/>
      <c r="M1108" s="31"/>
      <c r="N1108" s="74"/>
      <c r="O1108" s="75" t="s">
        <v>63</v>
      </c>
      <c r="P1108" s="75"/>
      <c r="Q1108" s="75"/>
      <c r="R1108" s="75">
        <v>0</v>
      </c>
      <c r="S1108" s="79"/>
      <c r="T1108" s="75" t="s">
        <v>63</v>
      </c>
      <c r="U1108" s="123" t="str">
        <f t="shared" si="234"/>
        <v/>
      </c>
      <c r="V1108" s="77"/>
      <c r="W1108" s="123" t="str">
        <f t="shared" si="232"/>
        <v/>
      </c>
      <c r="X1108" s="77"/>
      <c r="Y1108" s="123" t="str">
        <f t="shared" si="233"/>
        <v/>
      </c>
      <c r="Z1108" s="80"/>
      <c r="AA1108" s="31"/>
    </row>
    <row r="1109" spans="1:27" s="29" customFormat="1" ht="21.4" hidden="1" customHeight="1" thickBot="1" x14ac:dyDescent="0.25">
      <c r="A1109" s="60"/>
      <c r="B1109" s="61"/>
      <c r="C1109" s="61"/>
      <c r="D1109" s="61"/>
      <c r="E1109" s="61"/>
      <c r="F1109" s="61"/>
      <c r="G1109" s="61"/>
      <c r="H1109" s="61"/>
      <c r="I1109" s="61"/>
      <c r="J1109" s="61"/>
      <c r="K1109" s="61"/>
      <c r="L1109" s="62"/>
      <c r="N1109" s="81"/>
      <c r="O1109" s="82"/>
      <c r="P1109" s="82"/>
      <c r="Q1109" s="82"/>
      <c r="R1109" s="82"/>
      <c r="S1109" s="82"/>
      <c r="T1109" s="82"/>
      <c r="U1109" s="82"/>
      <c r="V1109" s="82"/>
      <c r="W1109" s="82"/>
      <c r="X1109" s="82"/>
      <c r="Y1109" s="82"/>
      <c r="Z1109" s="83"/>
    </row>
    <row r="1110" spans="1:27" s="31" customFormat="1" ht="21.4" hidden="1" customHeight="1" thickBot="1" x14ac:dyDescent="0.25"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</row>
    <row r="1111" spans="1:27" s="29" customFormat="1" ht="21.4" hidden="1" customHeight="1" x14ac:dyDescent="0.2">
      <c r="A1111" s="447" t="s">
        <v>45</v>
      </c>
      <c r="B1111" s="448"/>
      <c r="C1111" s="448"/>
      <c r="D1111" s="448"/>
      <c r="E1111" s="448"/>
      <c r="F1111" s="448"/>
      <c r="G1111" s="448"/>
      <c r="H1111" s="448"/>
      <c r="I1111" s="448"/>
      <c r="J1111" s="448"/>
      <c r="K1111" s="448"/>
      <c r="L1111" s="449"/>
      <c r="M1111" s="28"/>
      <c r="N1111" s="67"/>
      <c r="O1111" s="440" t="s">
        <v>47</v>
      </c>
      <c r="P1111" s="441"/>
      <c r="Q1111" s="441"/>
      <c r="R1111" s="442"/>
      <c r="S1111" s="68"/>
      <c r="T1111" s="440" t="s">
        <v>48</v>
      </c>
      <c r="U1111" s="441"/>
      <c r="V1111" s="441"/>
      <c r="W1111" s="441"/>
      <c r="X1111" s="441"/>
      <c r="Y1111" s="442"/>
      <c r="Z1111" s="69"/>
      <c r="AA1111" s="28"/>
    </row>
    <row r="1112" spans="1:27" s="29" customFormat="1" ht="21.4" hidden="1" customHeight="1" x14ac:dyDescent="0.2">
      <c r="A1112" s="30"/>
      <c r="B1112" s="31"/>
      <c r="C1112" s="443" t="s">
        <v>99</v>
      </c>
      <c r="D1112" s="443"/>
      <c r="E1112" s="443"/>
      <c r="F1112" s="443"/>
      <c r="G1112" s="32" t="str">
        <f>$J$1</f>
        <v>March</v>
      </c>
      <c r="H1112" s="431">
        <f>$K$1</f>
        <v>2021</v>
      </c>
      <c r="I1112" s="431"/>
      <c r="J1112" s="31"/>
      <c r="K1112" s="33"/>
      <c r="L1112" s="34"/>
      <c r="M1112" s="33"/>
      <c r="N1112" s="70"/>
      <c r="O1112" s="71" t="s">
        <v>58</v>
      </c>
      <c r="P1112" s="71" t="s">
        <v>7</v>
      </c>
      <c r="Q1112" s="71" t="s">
        <v>6</v>
      </c>
      <c r="R1112" s="71" t="s">
        <v>59</v>
      </c>
      <c r="S1112" s="72"/>
      <c r="T1112" s="71" t="s">
        <v>58</v>
      </c>
      <c r="U1112" s="71" t="s">
        <v>60</v>
      </c>
      <c r="V1112" s="71" t="s">
        <v>23</v>
      </c>
      <c r="W1112" s="71" t="s">
        <v>22</v>
      </c>
      <c r="X1112" s="71" t="s">
        <v>24</v>
      </c>
      <c r="Y1112" s="71" t="s">
        <v>64</v>
      </c>
      <c r="Z1112" s="73"/>
      <c r="AA1112" s="33"/>
    </row>
    <row r="1113" spans="1:27" s="29" customFormat="1" ht="21.4" hidden="1" customHeight="1" x14ac:dyDescent="0.2">
      <c r="A1113" s="30"/>
      <c r="B1113" s="31"/>
      <c r="C1113" s="31"/>
      <c r="D1113" s="36"/>
      <c r="E1113" s="36"/>
      <c r="F1113" s="36"/>
      <c r="G1113" s="36"/>
      <c r="H1113" s="36"/>
      <c r="I1113" s="31"/>
      <c r="J1113" s="37" t="s">
        <v>1</v>
      </c>
      <c r="K1113" s="38"/>
      <c r="L1113" s="39"/>
      <c r="M1113" s="31"/>
      <c r="N1113" s="74"/>
      <c r="O1113" s="75" t="s">
        <v>50</v>
      </c>
      <c r="P1113" s="75"/>
      <c r="Q1113" s="75"/>
      <c r="R1113" s="75"/>
      <c r="S1113" s="76"/>
      <c r="T1113" s="75" t="s">
        <v>50</v>
      </c>
      <c r="U1113" s="77"/>
      <c r="V1113" s="77"/>
      <c r="W1113" s="77">
        <f>V1113+U1113</f>
        <v>0</v>
      </c>
      <c r="X1113" s="77"/>
      <c r="Y1113" s="77">
        <f>W1113-X1113</f>
        <v>0</v>
      </c>
      <c r="Z1113" s="73"/>
      <c r="AA1113" s="31"/>
    </row>
    <row r="1114" spans="1:27" s="29" customFormat="1" ht="21.4" hidden="1" customHeight="1" x14ac:dyDescent="0.2">
      <c r="A1114" s="30"/>
      <c r="B1114" s="31" t="s">
        <v>0</v>
      </c>
      <c r="C1114" s="41"/>
      <c r="D1114" s="31"/>
      <c r="E1114" s="31"/>
      <c r="F1114" s="31"/>
      <c r="G1114" s="31"/>
      <c r="H1114" s="42"/>
      <c r="I1114" s="36"/>
      <c r="J1114" s="31"/>
      <c r="K1114" s="31"/>
      <c r="L1114" s="43"/>
      <c r="M1114" s="28"/>
      <c r="N1114" s="78"/>
      <c r="O1114" s="75" t="s">
        <v>76</v>
      </c>
      <c r="P1114" s="75"/>
      <c r="Q1114" s="75"/>
      <c r="R1114" s="75" t="str">
        <f>IF(Q1114="","",R1113-Q1114)</f>
        <v/>
      </c>
      <c r="S1114" s="79"/>
      <c r="T1114" s="75" t="s">
        <v>76</v>
      </c>
      <c r="U1114" s="123">
        <f>Y1113</f>
        <v>0</v>
      </c>
      <c r="V1114" s="77"/>
      <c r="W1114" s="123">
        <f>IF(U1114="","",U1114+V1114)</f>
        <v>0</v>
      </c>
      <c r="X1114" s="77"/>
      <c r="Y1114" s="123">
        <f>IF(W1114="","",W1114-X1114)</f>
        <v>0</v>
      </c>
      <c r="Z1114" s="80"/>
      <c r="AA1114" s="28"/>
    </row>
    <row r="1115" spans="1:27" s="29" customFormat="1" ht="21.4" hidden="1" customHeight="1" x14ac:dyDescent="0.2">
      <c r="A1115" s="30"/>
      <c r="B1115" s="45" t="s">
        <v>46</v>
      </c>
      <c r="C1115" s="46"/>
      <c r="D1115" s="31"/>
      <c r="E1115" s="31"/>
      <c r="F1115" s="432" t="s">
        <v>48</v>
      </c>
      <c r="G1115" s="432"/>
      <c r="H1115" s="31"/>
      <c r="I1115" s="432" t="s">
        <v>49</v>
      </c>
      <c r="J1115" s="432"/>
      <c r="K1115" s="432"/>
      <c r="L1115" s="47"/>
      <c r="M1115" s="31"/>
      <c r="N1115" s="74"/>
      <c r="O1115" s="75" t="s">
        <v>51</v>
      </c>
      <c r="P1115" s="75"/>
      <c r="Q1115" s="75"/>
      <c r="R1115" s="75" t="str">
        <f t="shared" ref="R1115:R1124" si="235">IF(Q1115="","",R1114-Q1115)</f>
        <v/>
      </c>
      <c r="S1115" s="79"/>
      <c r="T1115" s="75" t="s">
        <v>51</v>
      </c>
      <c r="U1115" s="123">
        <f>IF($J$1="April",Y1114,Y1114)</f>
        <v>0</v>
      </c>
      <c r="V1115" s="77"/>
      <c r="W1115" s="123">
        <f t="shared" ref="W1115:W1124" si="236">IF(U1115="","",U1115+V1115)</f>
        <v>0</v>
      </c>
      <c r="X1115" s="77"/>
      <c r="Y1115" s="123">
        <f t="shared" ref="Y1115:Y1124" si="237">IF(W1115="","",W1115-X1115)</f>
        <v>0</v>
      </c>
      <c r="Z1115" s="80"/>
      <c r="AA1115" s="31"/>
    </row>
    <row r="1116" spans="1:27" s="29" customFormat="1" ht="21.4" hidden="1" customHeight="1" x14ac:dyDescent="0.2">
      <c r="A1116" s="30"/>
      <c r="B1116" s="31"/>
      <c r="C1116" s="31"/>
      <c r="D1116" s="31"/>
      <c r="E1116" s="31"/>
      <c r="F1116" s="31"/>
      <c r="G1116" s="31"/>
      <c r="H1116" s="48"/>
      <c r="L1116" s="35"/>
      <c r="M1116" s="31"/>
      <c r="N1116" s="74"/>
      <c r="O1116" s="75" t="s">
        <v>52</v>
      </c>
      <c r="P1116" s="75"/>
      <c r="Q1116" s="75"/>
      <c r="R1116" s="75" t="str">
        <f t="shared" si="235"/>
        <v/>
      </c>
      <c r="S1116" s="79"/>
      <c r="T1116" s="75" t="s">
        <v>52</v>
      </c>
      <c r="U1116" s="123">
        <f>IF($J$1="April",Y1115,Y1115)</f>
        <v>0</v>
      </c>
      <c r="V1116" s="77"/>
      <c r="W1116" s="123">
        <f t="shared" si="236"/>
        <v>0</v>
      </c>
      <c r="X1116" s="77"/>
      <c r="Y1116" s="123">
        <f t="shared" si="237"/>
        <v>0</v>
      </c>
      <c r="Z1116" s="80"/>
      <c r="AA1116" s="31"/>
    </row>
    <row r="1117" spans="1:27" s="29" customFormat="1" ht="21.4" hidden="1" customHeight="1" x14ac:dyDescent="0.2">
      <c r="A1117" s="30"/>
      <c r="B1117" s="433" t="s">
        <v>47</v>
      </c>
      <c r="C1117" s="434"/>
      <c r="D1117" s="31"/>
      <c r="E1117" s="31"/>
      <c r="F1117" s="49" t="s">
        <v>69</v>
      </c>
      <c r="G1117" s="44">
        <f>IF($J$1="January",U1113,IF($J$1="February",U1114,IF($J$1="March",U1115,IF($J$1="April",U1116,IF($J$1="May",U1117,IF($J$1="June",U1118,IF($J$1="July",U1119,IF($J$1="August",U1120,IF($J$1="August",U1120,IF($J$1="September",U1121,IF($J$1="October",U1122,IF($J$1="November",U1123,IF($J$1="December",U1124)))))))))))))</f>
        <v>0</v>
      </c>
      <c r="H1117" s="48"/>
      <c r="I1117" s="50"/>
      <c r="J1117" s="51" t="s">
        <v>66</v>
      </c>
      <c r="K1117" s="52">
        <f>K1113/$K$2*I1117</f>
        <v>0</v>
      </c>
      <c r="L1117" s="53"/>
      <c r="M1117" s="31"/>
      <c r="N1117" s="74"/>
      <c r="O1117" s="75" t="s">
        <v>53</v>
      </c>
      <c r="P1117" s="75"/>
      <c r="Q1117" s="75"/>
      <c r="R1117" s="75" t="str">
        <f t="shared" si="235"/>
        <v/>
      </c>
      <c r="S1117" s="79"/>
      <c r="T1117" s="75" t="s">
        <v>53</v>
      </c>
      <c r="U1117" s="123">
        <f>IF($J$1="May",Y1116,Y1116)</f>
        <v>0</v>
      </c>
      <c r="V1117" s="77"/>
      <c r="W1117" s="123">
        <f t="shared" si="236"/>
        <v>0</v>
      </c>
      <c r="X1117" s="77"/>
      <c r="Y1117" s="123">
        <f t="shared" si="237"/>
        <v>0</v>
      </c>
      <c r="Z1117" s="80"/>
      <c r="AA1117" s="31"/>
    </row>
    <row r="1118" spans="1:27" s="29" customFormat="1" ht="21.4" hidden="1" customHeight="1" x14ac:dyDescent="0.2">
      <c r="A1118" s="30"/>
      <c r="B1118" s="40"/>
      <c r="C1118" s="40"/>
      <c r="D1118" s="31"/>
      <c r="E1118" s="31"/>
      <c r="F1118" s="49" t="s">
        <v>23</v>
      </c>
      <c r="G1118" s="44">
        <f>IF($J$1="January",V1113,IF($J$1="February",V1114,IF($J$1="March",V1115,IF($J$1="April",V1116,IF($J$1="May",V1117,IF($J$1="June",V1118,IF($J$1="July",V1119,IF($J$1="August",V1120,IF($J$1="August",V1120,IF($J$1="September",V1121,IF($J$1="October",V1122,IF($J$1="November",V1123,IF($J$1="December",V1124)))))))))))))</f>
        <v>0</v>
      </c>
      <c r="H1118" s="48"/>
      <c r="I1118" s="93"/>
      <c r="J1118" s="51" t="s">
        <v>67</v>
      </c>
      <c r="K1118" s="54">
        <f>K1113/$K$2/8*I1118</f>
        <v>0</v>
      </c>
      <c r="L1118" s="55"/>
      <c r="M1118" s="31"/>
      <c r="N1118" s="74"/>
      <c r="O1118" s="75" t="s">
        <v>54</v>
      </c>
      <c r="P1118" s="75"/>
      <c r="Q1118" s="75"/>
      <c r="R1118" s="75" t="str">
        <f t="shared" si="235"/>
        <v/>
      </c>
      <c r="S1118" s="79"/>
      <c r="T1118" s="75" t="s">
        <v>54</v>
      </c>
      <c r="U1118" s="123">
        <f>IF($J$1="May",Y1117,Y1117)</f>
        <v>0</v>
      </c>
      <c r="V1118" s="77"/>
      <c r="W1118" s="123">
        <f t="shared" si="236"/>
        <v>0</v>
      </c>
      <c r="X1118" s="77"/>
      <c r="Y1118" s="123">
        <f t="shared" si="237"/>
        <v>0</v>
      </c>
      <c r="Z1118" s="80"/>
      <c r="AA1118" s="31"/>
    </row>
    <row r="1119" spans="1:27" s="29" customFormat="1" ht="21.4" hidden="1" customHeight="1" x14ac:dyDescent="0.2">
      <c r="A1119" s="30"/>
      <c r="B1119" s="49" t="s">
        <v>7</v>
      </c>
      <c r="C1119" s="40">
        <f>IF($J$1="January",P1113,IF($J$1="February",P1114,IF($J$1="March",P1115,IF($J$1="April",P1116,IF($J$1="May",P1117,IF($J$1="June",P1118,IF($J$1="July",P1119,IF($J$1="August",P1120,IF($J$1="August",P1120,IF($J$1="September",P1121,IF($J$1="October",P1122,IF($J$1="November",P1123,IF($J$1="December",P1124)))))))))))))</f>
        <v>0</v>
      </c>
      <c r="D1119" s="31"/>
      <c r="E1119" s="31"/>
      <c r="F1119" s="49" t="s">
        <v>70</v>
      </c>
      <c r="G1119" s="44">
        <f>IF($J$1="January",W1113,IF($J$1="February",W1114,IF($J$1="March",W1115,IF($J$1="April",W1116,IF($J$1="May",W1117,IF($J$1="June",W1118,IF($J$1="July",W1119,IF($J$1="August",W1120,IF($J$1="August",W1120,IF($J$1="September",W1121,IF($J$1="October",W1122,IF($J$1="November",W1123,IF($J$1="December",W1124)))))))))))))</f>
        <v>0</v>
      </c>
      <c r="H1119" s="48"/>
      <c r="I1119" s="444" t="s">
        <v>74</v>
      </c>
      <c r="J1119" s="445"/>
      <c r="K1119" s="54">
        <f>K1117+K1118</f>
        <v>0</v>
      </c>
      <c r="L1119" s="55"/>
      <c r="M1119" s="31"/>
      <c r="N1119" s="74"/>
      <c r="O1119" s="75" t="s">
        <v>55</v>
      </c>
      <c r="P1119" s="75"/>
      <c r="Q1119" s="75"/>
      <c r="R1119" s="75" t="str">
        <f t="shared" si="235"/>
        <v/>
      </c>
      <c r="S1119" s="79"/>
      <c r="T1119" s="75" t="s">
        <v>55</v>
      </c>
      <c r="U1119" s="123" t="str">
        <f>IF($J$1="July",Y1118,"")</f>
        <v/>
      </c>
      <c r="V1119" s="77"/>
      <c r="W1119" s="123" t="str">
        <f t="shared" si="236"/>
        <v/>
      </c>
      <c r="X1119" s="77"/>
      <c r="Y1119" s="123" t="str">
        <f t="shared" si="237"/>
        <v/>
      </c>
      <c r="Z1119" s="80"/>
      <c r="AA1119" s="31"/>
    </row>
    <row r="1120" spans="1:27" s="29" customFormat="1" ht="21.4" hidden="1" customHeight="1" x14ac:dyDescent="0.2">
      <c r="A1120" s="30"/>
      <c r="B1120" s="49" t="s">
        <v>6</v>
      </c>
      <c r="C1120" s="40">
        <f>IF($J$1="January",Q1113,IF($J$1="February",Q1114,IF($J$1="March",Q1115,IF($J$1="April",Q1116,IF($J$1="May",Q1117,IF($J$1="June",Q1118,IF($J$1="July",Q1119,IF($J$1="August",Q1120,IF($J$1="August",Q1120,IF($J$1="September",Q1121,IF($J$1="October",Q1122,IF($J$1="November",Q1123,IF($J$1="December",Q1124)))))))))))))</f>
        <v>0</v>
      </c>
      <c r="D1120" s="31"/>
      <c r="E1120" s="31"/>
      <c r="F1120" s="49" t="s">
        <v>24</v>
      </c>
      <c r="G1120" s="44">
        <f>IF($J$1="January",X1113,IF($J$1="February",X1114,IF($J$1="March",X1115,IF($J$1="April",X1116,IF($J$1="May",X1117,IF($J$1="June",X1118,IF($J$1="July",X1119,IF($J$1="August",X1120,IF($J$1="August",X1120,IF($J$1="September",X1121,IF($J$1="October",X1122,IF($J$1="November",X1123,IF($J$1="December",X1124)))))))))))))</f>
        <v>0</v>
      </c>
      <c r="H1120" s="48"/>
      <c r="I1120" s="444" t="s">
        <v>75</v>
      </c>
      <c r="J1120" s="445"/>
      <c r="K1120" s="44">
        <f>G1120</f>
        <v>0</v>
      </c>
      <c r="L1120" s="56"/>
      <c r="M1120" s="31"/>
      <c r="N1120" s="74"/>
      <c r="O1120" s="75" t="s">
        <v>56</v>
      </c>
      <c r="P1120" s="75"/>
      <c r="Q1120" s="75"/>
      <c r="R1120" s="75" t="str">
        <f t="shared" si="235"/>
        <v/>
      </c>
      <c r="S1120" s="79"/>
      <c r="T1120" s="75" t="s">
        <v>56</v>
      </c>
      <c r="U1120" s="123" t="str">
        <f>IF($J$1="August",Y1119,"")</f>
        <v/>
      </c>
      <c r="V1120" s="77"/>
      <c r="W1120" s="123" t="str">
        <f t="shared" si="236"/>
        <v/>
      </c>
      <c r="X1120" s="77"/>
      <c r="Y1120" s="123" t="str">
        <f t="shared" si="237"/>
        <v/>
      </c>
      <c r="Z1120" s="80"/>
      <c r="AA1120" s="31"/>
    </row>
    <row r="1121" spans="1:27" s="29" customFormat="1" ht="21.4" hidden="1" customHeight="1" x14ac:dyDescent="0.2">
      <c r="A1121" s="30"/>
      <c r="B1121" s="57" t="s">
        <v>73</v>
      </c>
      <c r="C1121" s="40" t="str">
        <f>IF($J$1="January",R1113,IF($J$1="February",R1114,IF($J$1="March",R1115,IF($J$1="April",R1116,IF($J$1="May",R1117,IF($J$1="June",R1118,IF($J$1="July",R1119,IF($J$1="August",R1120,IF($J$1="August",R1120,IF($J$1="September",R1121,IF($J$1="October",R1122,IF($J$1="November",R1123,IF($J$1="December",R1124)))))))))))))</f>
        <v/>
      </c>
      <c r="D1121" s="31"/>
      <c r="E1121" s="31"/>
      <c r="F1121" s="49" t="s">
        <v>72</v>
      </c>
      <c r="G1121" s="44">
        <f>IF($J$1="January",Y1113,IF($J$1="February",Y1114,IF($J$1="March",Y1115,IF($J$1="April",Y1116,IF($J$1="May",Y1117,IF($J$1="June",Y1118,IF($J$1="July",Y1119,IF($J$1="August",Y1120,IF($J$1="August",Y1120,IF($J$1="September",Y1121,IF($J$1="October",Y1122,IF($J$1="November",Y1123,IF($J$1="December",Y1124)))))))))))))</f>
        <v>0</v>
      </c>
      <c r="H1121" s="31"/>
      <c r="I1121" s="435" t="s">
        <v>68</v>
      </c>
      <c r="J1121" s="436"/>
      <c r="K1121" s="58">
        <f>K1119-K1120</f>
        <v>0</v>
      </c>
      <c r="L1121" s="59"/>
      <c r="M1121" s="31"/>
      <c r="N1121" s="74"/>
      <c r="O1121" s="75" t="s">
        <v>61</v>
      </c>
      <c r="P1121" s="75"/>
      <c r="Q1121" s="75"/>
      <c r="R1121" s="75" t="str">
        <f t="shared" si="235"/>
        <v/>
      </c>
      <c r="S1121" s="79"/>
      <c r="T1121" s="75" t="s">
        <v>61</v>
      </c>
      <c r="U1121" s="123" t="str">
        <f>IF($J$1="Sept",Y1120,"")</f>
        <v/>
      </c>
      <c r="V1121" s="77"/>
      <c r="W1121" s="123" t="str">
        <f t="shared" si="236"/>
        <v/>
      </c>
      <c r="X1121" s="77"/>
      <c r="Y1121" s="123" t="str">
        <f t="shared" si="237"/>
        <v/>
      </c>
      <c r="Z1121" s="80"/>
      <c r="AA1121" s="31"/>
    </row>
    <row r="1122" spans="1:27" s="29" customFormat="1" ht="21.4" hidden="1" customHeight="1" x14ac:dyDescent="0.2">
      <c r="A1122" s="30"/>
      <c r="B1122" s="31"/>
      <c r="C1122" s="31"/>
      <c r="D1122" s="31"/>
      <c r="E1122" s="31"/>
      <c r="F1122" s="31"/>
      <c r="G1122" s="31"/>
      <c r="H1122" s="31"/>
      <c r="I1122" s="31"/>
      <c r="J1122" s="31"/>
      <c r="K1122" s="31"/>
      <c r="L1122" s="47"/>
      <c r="M1122" s="31"/>
      <c r="N1122" s="74"/>
      <c r="O1122" s="75" t="s">
        <v>57</v>
      </c>
      <c r="P1122" s="75"/>
      <c r="Q1122" s="75"/>
      <c r="R1122" s="75" t="str">
        <f t="shared" si="235"/>
        <v/>
      </c>
      <c r="S1122" s="79"/>
      <c r="T1122" s="75" t="s">
        <v>57</v>
      </c>
      <c r="U1122" s="123" t="str">
        <f>IF($J$1="October",Y1121,"")</f>
        <v/>
      </c>
      <c r="V1122" s="77"/>
      <c r="W1122" s="123" t="str">
        <f t="shared" si="236"/>
        <v/>
      </c>
      <c r="X1122" s="77"/>
      <c r="Y1122" s="123" t="str">
        <f t="shared" si="237"/>
        <v/>
      </c>
      <c r="Z1122" s="80"/>
      <c r="AA1122" s="31"/>
    </row>
    <row r="1123" spans="1:27" s="29" customFormat="1" ht="21.4" hidden="1" customHeight="1" x14ac:dyDescent="0.2">
      <c r="A1123" s="30"/>
      <c r="B1123" s="446" t="s">
        <v>101</v>
      </c>
      <c r="C1123" s="446"/>
      <c r="D1123" s="446"/>
      <c r="E1123" s="446"/>
      <c r="F1123" s="446"/>
      <c r="G1123" s="446"/>
      <c r="H1123" s="446"/>
      <c r="I1123" s="446"/>
      <c r="J1123" s="446"/>
      <c r="K1123" s="446"/>
      <c r="L1123" s="47"/>
      <c r="M1123" s="31"/>
      <c r="N1123" s="74"/>
      <c r="O1123" s="75" t="s">
        <v>62</v>
      </c>
      <c r="P1123" s="75"/>
      <c r="Q1123" s="75"/>
      <c r="R1123" s="75" t="str">
        <f t="shared" si="235"/>
        <v/>
      </c>
      <c r="S1123" s="79"/>
      <c r="T1123" s="75" t="s">
        <v>62</v>
      </c>
      <c r="U1123" s="123" t="str">
        <f>IF($J$1="November",Y1122,"")</f>
        <v/>
      </c>
      <c r="V1123" s="77"/>
      <c r="W1123" s="123" t="str">
        <f t="shared" si="236"/>
        <v/>
      </c>
      <c r="X1123" s="77"/>
      <c r="Y1123" s="123" t="str">
        <f t="shared" si="237"/>
        <v/>
      </c>
      <c r="Z1123" s="80"/>
      <c r="AA1123" s="31"/>
    </row>
    <row r="1124" spans="1:27" s="29" customFormat="1" ht="21.4" hidden="1" customHeight="1" x14ac:dyDescent="0.2">
      <c r="A1124" s="30"/>
      <c r="B1124" s="446"/>
      <c r="C1124" s="446"/>
      <c r="D1124" s="446"/>
      <c r="E1124" s="446"/>
      <c r="F1124" s="446"/>
      <c r="G1124" s="446"/>
      <c r="H1124" s="446"/>
      <c r="I1124" s="446"/>
      <c r="J1124" s="446"/>
      <c r="K1124" s="446"/>
      <c r="L1124" s="47"/>
      <c r="M1124" s="31"/>
      <c r="N1124" s="74"/>
      <c r="O1124" s="75" t="s">
        <v>63</v>
      </c>
      <c r="P1124" s="75"/>
      <c r="Q1124" s="75"/>
      <c r="R1124" s="75" t="str">
        <f t="shared" si="235"/>
        <v/>
      </c>
      <c r="S1124" s="79"/>
      <c r="T1124" s="75" t="s">
        <v>63</v>
      </c>
      <c r="U1124" s="123" t="str">
        <f>IF($J$1="Dec",Y1123,"")</f>
        <v/>
      </c>
      <c r="V1124" s="77"/>
      <c r="W1124" s="123" t="str">
        <f t="shared" si="236"/>
        <v/>
      </c>
      <c r="X1124" s="77"/>
      <c r="Y1124" s="123" t="str">
        <f t="shared" si="237"/>
        <v/>
      </c>
      <c r="Z1124" s="80"/>
      <c r="AA1124" s="31"/>
    </row>
    <row r="1125" spans="1:27" s="29" customFormat="1" ht="21.4" hidden="1" customHeight="1" thickBot="1" x14ac:dyDescent="0.25">
      <c r="A1125" s="60"/>
      <c r="B1125" s="61"/>
      <c r="C1125" s="61"/>
      <c r="D1125" s="61"/>
      <c r="E1125" s="61"/>
      <c r="F1125" s="61"/>
      <c r="G1125" s="61"/>
      <c r="H1125" s="61"/>
      <c r="I1125" s="61"/>
      <c r="J1125" s="61"/>
      <c r="K1125" s="61"/>
      <c r="L1125" s="62"/>
      <c r="N1125" s="81"/>
      <c r="O1125" s="82"/>
      <c r="P1125" s="82"/>
      <c r="Q1125" s="82"/>
      <c r="R1125" s="82"/>
      <c r="S1125" s="82"/>
      <c r="T1125" s="82"/>
      <c r="U1125" s="82"/>
      <c r="V1125" s="82"/>
      <c r="W1125" s="82"/>
      <c r="X1125" s="82"/>
      <c r="Y1125" s="82"/>
      <c r="Z1125" s="83"/>
    </row>
    <row r="1126" spans="1:27" s="31" customFormat="1" ht="21.4" hidden="1" customHeight="1" thickBot="1" x14ac:dyDescent="0.25"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</row>
    <row r="1127" spans="1:27" s="29" customFormat="1" ht="21.4" hidden="1" customHeight="1" x14ac:dyDescent="0.2">
      <c r="A1127" s="484" t="s">
        <v>45</v>
      </c>
      <c r="B1127" s="485"/>
      <c r="C1127" s="485"/>
      <c r="D1127" s="485"/>
      <c r="E1127" s="485"/>
      <c r="F1127" s="485"/>
      <c r="G1127" s="485"/>
      <c r="H1127" s="485"/>
      <c r="I1127" s="485"/>
      <c r="J1127" s="485"/>
      <c r="K1127" s="485"/>
      <c r="L1127" s="486"/>
      <c r="M1127" s="28"/>
      <c r="N1127" s="67"/>
      <c r="O1127" s="440" t="s">
        <v>47</v>
      </c>
      <c r="P1127" s="441"/>
      <c r="Q1127" s="441"/>
      <c r="R1127" s="442"/>
      <c r="S1127" s="68"/>
      <c r="T1127" s="440" t="s">
        <v>48</v>
      </c>
      <c r="U1127" s="441"/>
      <c r="V1127" s="441"/>
      <c r="W1127" s="441"/>
      <c r="X1127" s="441"/>
      <c r="Y1127" s="442"/>
      <c r="Z1127" s="69"/>
      <c r="AA1127" s="28"/>
    </row>
    <row r="1128" spans="1:27" s="29" customFormat="1" ht="21.4" hidden="1" customHeight="1" x14ac:dyDescent="0.2">
      <c r="A1128" s="30"/>
      <c r="B1128" s="31"/>
      <c r="C1128" s="443" t="s">
        <v>99</v>
      </c>
      <c r="D1128" s="443"/>
      <c r="E1128" s="443"/>
      <c r="F1128" s="443"/>
      <c r="G1128" s="32" t="str">
        <f>$J$1</f>
        <v>March</v>
      </c>
      <c r="H1128" s="431">
        <f>$K$1</f>
        <v>2021</v>
      </c>
      <c r="I1128" s="431"/>
      <c r="J1128" s="31"/>
      <c r="K1128" s="33"/>
      <c r="L1128" s="34"/>
      <c r="M1128" s="33"/>
      <c r="N1128" s="70"/>
      <c r="O1128" s="71" t="s">
        <v>58</v>
      </c>
      <c r="P1128" s="71" t="s">
        <v>7</v>
      </c>
      <c r="Q1128" s="71" t="s">
        <v>6</v>
      </c>
      <c r="R1128" s="71" t="s">
        <v>59</v>
      </c>
      <c r="S1128" s="72"/>
      <c r="T1128" s="71" t="s">
        <v>58</v>
      </c>
      <c r="U1128" s="71" t="s">
        <v>60</v>
      </c>
      <c r="V1128" s="71" t="s">
        <v>23</v>
      </c>
      <c r="W1128" s="71" t="s">
        <v>22</v>
      </c>
      <c r="X1128" s="71" t="s">
        <v>24</v>
      </c>
      <c r="Y1128" s="71" t="s">
        <v>64</v>
      </c>
      <c r="Z1128" s="73"/>
      <c r="AA1128" s="33"/>
    </row>
    <row r="1129" spans="1:27" s="29" customFormat="1" ht="21.4" hidden="1" customHeight="1" x14ac:dyDescent="0.2">
      <c r="A1129" s="30"/>
      <c r="B1129" s="31"/>
      <c r="C1129" s="31"/>
      <c r="D1129" s="36"/>
      <c r="E1129" s="36"/>
      <c r="F1129" s="36"/>
      <c r="G1129" s="36"/>
      <c r="H1129" s="36"/>
      <c r="I1129" s="31"/>
      <c r="J1129" s="37" t="s">
        <v>1</v>
      </c>
      <c r="K1129" s="38">
        <v>800</v>
      </c>
      <c r="L1129" s="39"/>
      <c r="M1129" s="31"/>
      <c r="N1129" s="74"/>
      <c r="O1129" s="75" t="s">
        <v>50</v>
      </c>
      <c r="P1129" s="75"/>
      <c r="Q1129" s="75"/>
      <c r="R1129" s="75">
        <v>0</v>
      </c>
      <c r="S1129" s="76"/>
      <c r="T1129" s="75" t="s">
        <v>50</v>
      </c>
      <c r="U1129" s="77"/>
      <c r="V1129" s="77"/>
      <c r="W1129" s="77">
        <f>V1129+U1129</f>
        <v>0</v>
      </c>
      <c r="X1129" s="77"/>
      <c r="Y1129" s="77">
        <f>W1129-X1129</f>
        <v>0</v>
      </c>
      <c r="Z1129" s="73"/>
      <c r="AA1129" s="31"/>
    </row>
    <row r="1130" spans="1:27" s="29" customFormat="1" ht="21.4" hidden="1" customHeight="1" x14ac:dyDescent="0.2">
      <c r="A1130" s="30"/>
      <c r="B1130" s="31" t="s">
        <v>0</v>
      </c>
      <c r="C1130" s="41"/>
      <c r="D1130" s="31"/>
      <c r="E1130" s="31"/>
      <c r="F1130" s="31"/>
      <c r="G1130" s="31"/>
      <c r="H1130" s="42"/>
      <c r="I1130" s="36"/>
      <c r="J1130" s="31"/>
      <c r="K1130" s="31"/>
      <c r="L1130" s="43"/>
      <c r="M1130" s="28"/>
      <c r="N1130" s="78"/>
      <c r="O1130" s="75" t="s">
        <v>76</v>
      </c>
      <c r="P1130" s="75"/>
      <c r="Q1130" s="75"/>
      <c r="R1130" s="75" t="str">
        <f>IF(Q1130="","",R1129-Q1130)</f>
        <v/>
      </c>
      <c r="S1130" s="79"/>
      <c r="T1130" s="75" t="s">
        <v>76</v>
      </c>
      <c r="U1130" s="123"/>
      <c r="V1130" s="77"/>
      <c r="W1130" s="123" t="str">
        <f>IF(U1130="","",U1130+V1130)</f>
        <v/>
      </c>
      <c r="X1130" s="77"/>
      <c r="Y1130" s="123" t="str">
        <f>IF(W1130="","",W1130-X1130)</f>
        <v/>
      </c>
      <c r="Z1130" s="80"/>
      <c r="AA1130" s="28"/>
    </row>
    <row r="1131" spans="1:27" s="29" customFormat="1" ht="21.4" hidden="1" customHeight="1" x14ac:dyDescent="0.2">
      <c r="A1131" s="30"/>
      <c r="B1131" s="45" t="s">
        <v>46</v>
      </c>
      <c r="C1131" s="46"/>
      <c r="D1131" s="31"/>
      <c r="E1131" s="31"/>
      <c r="F1131" s="432" t="s">
        <v>48</v>
      </c>
      <c r="G1131" s="432"/>
      <c r="H1131" s="31"/>
      <c r="I1131" s="432" t="s">
        <v>49</v>
      </c>
      <c r="J1131" s="432"/>
      <c r="K1131" s="432"/>
      <c r="L1131" s="47"/>
      <c r="M1131" s="31"/>
      <c r="N1131" s="74"/>
      <c r="O1131" s="75" t="s">
        <v>51</v>
      </c>
      <c r="P1131" s="75"/>
      <c r="Q1131" s="75"/>
      <c r="R1131" s="75" t="str">
        <f t="shared" ref="R1131:R1140" si="238">IF(Q1131="","",R1130-Q1131)</f>
        <v/>
      </c>
      <c r="S1131" s="79"/>
      <c r="T1131" s="75" t="s">
        <v>51</v>
      </c>
      <c r="U1131" s="123"/>
      <c r="V1131" s="77"/>
      <c r="W1131" s="123" t="str">
        <f t="shared" ref="W1131:W1140" si="239">IF(U1131="","",U1131+V1131)</f>
        <v/>
      </c>
      <c r="X1131" s="77"/>
      <c r="Y1131" s="123" t="str">
        <f t="shared" ref="Y1131:Y1140" si="240">IF(W1131="","",W1131-X1131)</f>
        <v/>
      </c>
      <c r="Z1131" s="80"/>
      <c r="AA1131" s="31"/>
    </row>
    <row r="1132" spans="1:27" s="29" customFormat="1" ht="21.4" hidden="1" customHeight="1" x14ac:dyDescent="0.2">
      <c r="A1132" s="30"/>
      <c r="B1132" s="31"/>
      <c r="C1132" s="31"/>
      <c r="D1132" s="31"/>
      <c r="E1132" s="31"/>
      <c r="F1132" s="31"/>
      <c r="G1132" s="31"/>
      <c r="H1132" s="48"/>
      <c r="L1132" s="35"/>
      <c r="M1132" s="31"/>
      <c r="N1132" s="74"/>
      <c r="O1132" s="75" t="s">
        <v>52</v>
      </c>
      <c r="P1132" s="75"/>
      <c r="Q1132" s="75"/>
      <c r="R1132" s="75" t="str">
        <f t="shared" si="238"/>
        <v/>
      </c>
      <c r="S1132" s="79"/>
      <c r="T1132" s="75" t="s">
        <v>52</v>
      </c>
      <c r="U1132" s="123"/>
      <c r="V1132" s="77"/>
      <c r="W1132" s="123" t="str">
        <f t="shared" si="239"/>
        <v/>
      </c>
      <c r="X1132" s="77"/>
      <c r="Y1132" s="123" t="str">
        <f t="shared" si="240"/>
        <v/>
      </c>
      <c r="Z1132" s="80"/>
      <c r="AA1132" s="31"/>
    </row>
    <row r="1133" spans="1:27" s="29" customFormat="1" ht="21.4" hidden="1" customHeight="1" x14ac:dyDescent="0.2">
      <c r="A1133" s="30"/>
      <c r="B1133" s="433" t="s">
        <v>47</v>
      </c>
      <c r="C1133" s="434"/>
      <c r="D1133" s="31"/>
      <c r="E1133" s="31"/>
      <c r="F1133" s="49" t="s">
        <v>69</v>
      </c>
      <c r="G1133" s="44">
        <f>IF($J$1="January",U1129,IF($J$1="February",U1130,IF($J$1="March",U1131,IF($J$1="April",U1132,IF($J$1="May",U1133,IF($J$1="June",U1134,IF($J$1="July",U1135,IF($J$1="August",U1136,IF($J$1="August",U1136,IF($J$1="September",U1137,IF($J$1="October",U1138,IF($J$1="November",U1139,IF($J$1="December",U1140)))))))))))))</f>
        <v>0</v>
      </c>
      <c r="H1133" s="48"/>
      <c r="I1133" s="50">
        <v>31</v>
      </c>
      <c r="J1133" s="51" t="s">
        <v>66</v>
      </c>
      <c r="K1133" s="52">
        <f>K1129*I1133</f>
        <v>24800</v>
      </c>
      <c r="L1133" s="53"/>
      <c r="M1133" s="31"/>
      <c r="N1133" s="74"/>
      <c r="O1133" s="75" t="s">
        <v>53</v>
      </c>
      <c r="P1133" s="75"/>
      <c r="Q1133" s="75"/>
      <c r="R1133" s="75" t="str">
        <f t="shared" si="238"/>
        <v/>
      </c>
      <c r="S1133" s="79"/>
      <c r="T1133" s="75" t="s">
        <v>53</v>
      </c>
      <c r="U1133" s="123"/>
      <c r="V1133" s="77"/>
      <c r="W1133" s="123" t="str">
        <f t="shared" si="239"/>
        <v/>
      </c>
      <c r="X1133" s="77"/>
      <c r="Y1133" s="123" t="str">
        <f t="shared" si="240"/>
        <v/>
      </c>
      <c r="Z1133" s="80"/>
      <c r="AA1133" s="31"/>
    </row>
    <row r="1134" spans="1:27" s="29" customFormat="1" ht="21.4" hidden="1" customHeight="1" x14ac:dyDescent="0.2">
      <c r="A1134" s="30"/>
      <c r="B1134" s="40"/>
      <c r="C1134" s="40"/>
      <c r="D1134" s="31"/>
      <c r="E1134" s="31"/>
      <c r="F1134" s="49" t="s">
        <v>23</v>
      </c>
      <c r="G1134" s="44">
        <f>IF($J$1="January",V1129,IF($J$1="February",V1130,IF($J$1="March",V1131,IF($J$1="April",V1132,IF($J$1="May",V1133,IF($J$1="June",V1134,IF($J$1="July",V1135,IF($J$1="August",V1136,IF($J$1="August",V1136,IF($J$1="September",V1137,IF($J$1="October",V1138,IF($J$1="November",V1139,IF($J$1="December",V1140)))))))))))))</f>
        <v>0</v>
      </c>
      <c r="H1134" s="48"/>
      <c r="I1134" s="50"/>
      <c r="J1134" s="51" t="s">
        <v>67</v>
      </c>
      <c r="K1134" s="54">
        <f>K1129/8*I1134</f>
        <v>0</v>
      </c>
      <c r="L1134" s="55"/>
      <c r="M1134" s="31"/>
      <c r="N1134" s="74"/>
      <c r="O1134" s="75" t="s">
        <v>54</v>
      </c>
      <c r="P1134" s="75"/>
      <c r="Q1134" s="75"/>
      <c r="R1134" s="75" t="str">
        <f t="shared" si="238"/>
        <v/>
      </c>
      <c r="S1134" s="79"/>
      <c r="T1134" s="75" t="s">
        <v>54</v>
      </c>
      <c r="U1134" s="123"/>
      <c r="V1134" s="77"/>
      <c r="W1134" s="123" t="str">
        <f t="shared" si="239"/>
        <v/>
      </c>
      <c r="X1134" s="77"/>
      <c r="Y1134" s="123" t="str">
        <f t="shared" si="240"/>
        <v/>
      </c>
      <c r="Z1134" s="80"/>
      <c r="AA1134" s="31"/>
    </row>
    <row r="1135" spans="1:27" s="29" customFormat="1" ht="21.4" hidden="1" customHeight="1" x14ac:dyDescent="0.2">
      <c r="A1135" s="30"/>
      <c r="B1135" s="49" t="s">
        <v>7</v>
      </c>
      <c r="C1135" s="40">
        <f>IF($J$1="January",P1129,IF($J$1="February",P1130,IF($J$1="March",P1131,IF($J$1="April",P1132,IF($J$1="May",P1133,IF($J$1="June",P1134,IF($J$1="July",P1135,IF($J$1="August",P1136,IF($J$1="August",P1136,IF($J$1="September",P1137,IF($J$1="October",P1138,IF($J$1="November",P1139,IF($J$1="December",P1140)))))))))))))</f>
        <v>0</v>
      </c>
      <c r="D1135" s="31"/>
      <c r="E1135" s="31"/>
      <c r="F1135" s="49" t="s">
        <v>70</v>
      </c>
      <c r="G1135" s="44" t="str">
        <f>IF($J$1="January",W1129,IF($J$1="February",W1130,IF($J$1="March",W1131,IF($J$1="April",W1132,IF($J$1="May",W1133,IF($J$1="June",W1134,IF($J$1="July",W1135,IF($J$1="August",W1136,IF($J$1="August",W1136,IF($J$1="September",W1137,IF($J$1="October",W1138,IF($J$1="November",W1139,IF($J$1="December",W1140)))))))))))))</f>
        <v/>
      </c>
      <c r="H1135" s="48"/>
      <c r="I1135" s="444" t="s">
        <v>74</v>
      </c>
      <c r="J1135" s="445"/>
      <c r="K1135" s="54">
        <f>K1133+K1134</f>
        <v>24800</v>
      </c>
      <c r="L1135" s="55"/>
      <c r="M1135" s="31"/>
      <c r="N1135" s="74"/>
      <c r="O1135" s="75" t="s">
        <v>55</v>
      </c>
      <c r="P1135" s="75"/>
      <c r="Q1135" s="75"/>
      <c r="R1135" s="75" t="str">
        <f t="shared" si="238"/>
        <v/>
      </c>
      <c r="S1135" s="79"/>
      <c r="T1135" s="75" t="s">
        <v>55</v>
      </c>
      <c r="U1135" s="123"/>
      <c r="V1135" s="77"/>
      <c r="W1135" s="123" t="str">
        <f t="shared" si="239"/>
        <v/>
      </c>
      <c r="X1135" s="77"/>
      <c r="Y1135" s="123" t="str">
        <f t="shared" si="240"/>
        <v/>
      </c>
      <c r="Z1135" s="80"/>
      <c r="AA1135" s="31"/>
    </row>
    <row r="1136" spans="1:27" s="29" customFormat="1" ht="21.4" hidden="1" customHeight="1" x14ac:dyDescent="0.2">
      <c r="A1136" s="30"/>
      <c r="B1136" s="49" t="s">
        <v>6</v>
      </c>
      <c r="C1136" s="40">
        <f>IF($J$1="January",Q1129,IF($J$1="February",Q1130,IF($J$1="March",Q1131,IF($J$1="April",Q1132,IF($J$1="May",Q1133,IF($J$1="June",Q1134,IF($J$1="July",Q1135,IF($J$1="August",Q1136,IF($J$1="August",Q1136,IF($J$1="September",Q1137,IF($J$1="October",Q1138,IF($J$1="November",Q1139,IF($J$1="December",Q1140)))))))))))))</f>
        <v>0</v>
      </c>
      <c r="D1136" s="31"/>
      <c r="E1136" s="31"/>
      <c r="F1136" s="49" t="s">
        <v>24</v>
      </c>
      <c r="G1136" s="44">
        <f>IF($J$1="January",X1129,IF($J$1="February",X1130,IF($J$1="March",X1131,IF($J$1="April",X1132,IF($J$1="May",X1133,IF($J$1="June",X1134,IF($J$1="July",X1135,IF($J$1="August",X1136,IF($J$1="August",X1136,IF($J$1="September",X1137,IF($J$1="October",X1138,IF($J$1="November",X1139,IF($J$1="December",X1140)))))))))))))</f>
        <v>0</v>
      </c>
      <c r="H1136" s="48"/>
      <c r="I1136" s="444" t="s">
        <v>75</v>
      </c>
      <c r="J1136" s="445"/>
      <c r="K1136" s="44">
        <f>G1136</f>
        <v>0</v>
      </c>
      <c r="L1136" s="56"/>
      <c r="M1136" s="31"/>
      <c r="N1136" s="74"/>
      <c r="O1136" s="75" t="s">
        <v>56</v>
      </c>
      <c r="P1136" s="75"/>
      <c r="Q1136" s="75"/>
      <c r="R1136" s="75" t="str">
        <f t="shared" si="238"/>
        <v/>
      </c>
      <c r="S1136" s="79"/>
      <c r="T1136" s="75" t="s">
        <v>56</v>
      </c>
      <c r="U1136" s="123"/>
      <c r="V1136" s="77"/>
      <c r="W1136" s="123" t="str">
        <f t="shared" si="239"/>
        <v/>
      </c>
      <c r="X1136" s="77"/>
      <c r="Y1136" s="123" t="str">
        <f t="shared" si="240"/>
        <v/>
      </c>
      <c r="Z1136" s="80"/>
      <c r="AA1136" s="31"/>
    </row>
    <row r="1137" spans="1:27" s="29" customFormat="1" ht="21.4" hidden="1" customHeight="1" x14ac:dyDescent="0.2">
      <c r="A1137" s="30"/>
      <c r="B1137" s="57" t="s">
        <v>73</v>
      </c>
      <c r="C1137" s="40" t="str">
        <f>IF($J$1="January",R1129,IF($J$1="February",R1130,IF($J$1="March",R1131,IF($J$1="April",R1132,IF($J$1="May",R1133,IF($J$1="June",R1134,IF($J$1="July",R1135,IF($J$1="August",R1136,IF($J$1="August",R1136,IF($J$1="September",R1137,IF($J$1="October",R1138,IF($J$1="November",R1139,IF($J$1="December",R1140)))))))))))))</f>
        <v/>
      </c>
      <c r="D1137" s="31"/>
      <c r="E1137" s="31"/>
      <c r="F1137" s="49" t="s">
        <v>72</v>
      </c>
      <c r="G1137" s="44" t="str">
        <f>IF($J$1="January",Y1129,IF($J$1="February",Y1130,IF($J$1="March",Y1131,IF($J$1="April",Y1132,IF($J$1="May",Y1133,IF($J$1="June",Y1134,IF($J$1="July",Y1135,IF($J$1="August",Y1136,IF($J$1="August",Y1136,IF($J$1="September",Y1137,IF($J$1="October",Y1138,IF($J$1="November",Y1139,IF($J$1="December",Y1140)))))))))))))</f>
        <v/>
      </c>
      <c r="H1137" s="31"/>
      <c r="I1137" s="435" t="s">
        <v>68</v>
      </c>
      <c r="J1137" s="436"/>
      <c r="K1137" s="58"/>
      <c r="L1137" s="59"/>
      <c r="M1137" s="31"/>
      <c r="N1137" s="74"/>
      <c r="O1137" s="75" t="s">
        <v>61</v>
      </c>
      <c r="P1137" s="75"/>
      <c r="Q1137" s="75"/>
      <c r="R1137" s="75" t="str">
        <f t="shared" si="238"/>
        <v/>
      </c>
      <c r="S1137" s="79"/>
      <c r="T1137" s="75" t="s">
        <v>61</v>
      </c>
      <c r="U1137" s="123"/>
      <c r="V1137" s="77"/>
      <c r="W1137" s="123" t="str">
        <f t="shared" si="239"/>
        <v/>
      </c>
      <c r="X1137" s="77"/>
      <c r="Y1137" s="123" t="str">
        <f t="shared" si="240"/>
        <v/>
      </c>
      <c r="Z1137" s="80"/>
      <c r="AA1137" s="31"/>
    </row>
    <row r="1138" spans="1:27" s="29" customFormat="1" ht="21.4" hidden="1" customHeight="1" x14ac:dyDescent="0.2">
      <c r="A1138" s="30"/>
      <c r="B1138" s="31"/>
      <c r="C1138" s="31"/>
      <c r="D1138" s="31"/>
      <c r="E1138" s="31"/>
      <c r="F1138" s="31"/>
      <c r="G1138" s="31"/>
      <c r="H1138" s="31"/>
      <c r="I1138" s="31"/>
      <c r="J1138" s="31"/>
      <c r="K1138" s="31"/>
      <c r="L1138" s="47"/>
      <c r="M1138" s="31"/>
      <c r="N1138" s="74"/>
      <c r="O1138" s="75" t="s">
        <v>57</v>
      </c>
      <c r="P1138" s="75"/>
      <c r="Q1138" s="75"/>
      <c r="R1138" s="75" t="str">
        <f t="shared" si="238"/>
        <v/>
      </c>
      <c r="S1138" s="79"/>
      <c r="T1138" s="75" t="s">
        <v>57</v>
      </c>
      <c r="U1138" s="123"/>
      <c r="V1138" s="77"/>
      <c r="W1138" s="123" t="str">
        <f t="shared" si="239"/>
        <v/>
      </c>
      <c r="X1138" s="77"/>
      <c r="Y1138" s="123" t="str">
        <f t="shared" si="240"/>
        <v/>
      </c>
      <c r="Z1138" s="80"/>
      <c r="AA1138" s="31"/>
    </row>
    <row r="1139" spans="1:27" s="29" customFormat="1" ht="21.4" hidden="1" customHeight="1" x14ac:dyDescent="0.2">
      <c r="A1139" s="30"/>
      <c r="B1139" s="446" t="s">
        <v>101</v>
      </c>
      <c r="C1139" s="446"/>
      <c r="D1139" s="446"/>
      <c r="E1139" s="446"/>
      <c r="F1139" s="446"/>
      <c r="G1139" s="446"/>
      <c r="H1139" s="446"/>
      <c r="I1139" s="446"/>
      <c r="J1139" s="446"/>
      <c r="K1139" s="446"/>
      <c r="L1139" s="47"/>
      <c r="M1139" s="31"/>
      <c r="N1139" s="74"/>
      <c r="O1139" s="75" t="s">
        <v>62</v>
      </c>
      <c r="P1139" s="75"/>
      <c r="Q1139" s="75"/>
      <c r="R1139" s="75" t="str">
        <f t="shared" si="238"/>
        <v/>
      </c>
      <c r="S1139" s="79"/>
      <c r="T1139" s="75" t="s">
        <v>62</v>
      </c>
      <c r="U1139" s="123"/>
      <c r="V1139" s="77"/>
      <c r="W1139" s="123" t="str">
        <f t="shared" si="239"/>
        <v/>
      </c>
      <c r="X1139" s="77"/>
      <c r="Y1139" s="123" t="str">
        <f t="shared" si="240"/>
        <v/>
      </c>
      <c r="Z1139" s="80"/>
      <c r="AA1139" s="31"/>
    </row>
    <row r="1140" spans="1:27" s="29" customFormat="1" ht="21.4" hidden="1" customHeight="1" x14ac:dyDescent="0.2">
      <c r="A1140" s="30"/>
      <c r="B1140" s="446"/>
      <c r="C1140" s="446"/>
      <c r="D1140" s="446"/>
      <c r="E1140" s="446"/>
      <c r="F1140" s="446"/>
      <c r="G1140" s="446"/>
      <c r="H1140" s="446"/>
      <c r="I1140" s="446"/>
      <c r="J1140" s="446"/>
      <c r="K1140" s="446"/>
      <c r="L1140" s="47"/>
      <c r="M1140" s="31"/>
      <c r="N1140" s="74"/>
      <c r="O1140" s="75" t="s">
        <v>63</v>
      </c>
      <c r="P1140" s="75"/>
      <c r="Q1140" s="75"/>
      <c r="R1140" s="75" t="str">
        <f t="shared" si="238"/>
        <v/>
      </c>
      <c r="S1140" s="79"/>
      <c r="T1140" s="75" t="s">
        <v>63</v>
      </c>
      <c r="U1140" s="123"/>
      <c r="V1140" s="77"/>
      <c r="W1140" s="123" t="str">
        <f t="shared" si="239"/>
        <v/>
      </c>
      <c r="X1140" s="77"/>
      <c r="Y1140" s="123" t="str">
        <f t="shared" si="240"/>
        <v/>
      </c>
      <c r="Z1140" s="80"/>
      <c r="AA1140" s="31"/>
    </row>
    <row r="1141" spans="1:27" s="29" customFormat="1" ht="21.4" hidden="1" customHeight="1" thickBot="1" x14ac:dyDescent="0.25">
      <c r="A1141" s="60"/>
      <c r="B1141" s="61"/>
      <c r="C1141" s="61"/>
      <c r="D1141" s="61"/>
      <c r="E1141" s="61"/>
      <c r="F1141" s="61"/>
      <c r="G1141" s="61"/>
      <c r="H1141" s="61"/>
      <c r="I1141" s="61"/>
      <c r="J1141" s="61"/>
      <c r="K1141" s="61"/>
      <c r="L1141" s="62"/>
      <c r="N1141" s="81"/>
      <c r="O1141" s="82"/>
      <c r="P1141" s="82"/>
      <c r="Q1141" s="82"/>
      <c r="R1141" s="82"/>
      <c r="S1141" s="82"/>
      <c r="T1141" s="82"/>
      <c r="U1141" s="82"/>
      <c r="V1141" s="82"/>
      <c r="W1141" s="82"/>
      <c r="X1141" s="82"/>
      <c r="Y1141" s="82"/>
      <c r="Z1141" s="83"/>
    </row>
    <row r="1142" spans="1:27" s="29" customFormat="1" ht="21.4" hidden="1" customHeight="1" x14ac:dyDescent="0.2">
      <c r="A1142" s="498" t="s">
        <v>45</v>
      </c>
      <c r="B1142" s="499"/>
      <c r="C1142" s="499"/>
      <c r="D1142" s="499"/>
      <c r="E1142" s="499"/>
      <c r="F1142" s="499"/>
      <c r="G1142" s="499"/>
      <c r="H1142" s="499"/>
      <c r="I1142" s="499"/>
      <c r="J1142" s="499"/>
      <c r="K1142" s="499"/>
      <c r="L1142" s="500"/>
      <c r="M1142" s="65"/>
      <c r="N1142" s="67"/>
      <c r="O1142" s="440" t="s">
        <v>47</v>
      </c>
      <c r="P1142" s="441"/>
      <c r="Q1142" s="441"/>
      <c r="R1142" s="442"/>
      <c r="S1142" s="68"/>
      <c r="T1142" s="440" t="s">
        <v>48</v>
      </c>
      <c r="U1142" s="441"/>
      <c r="V1142" s="441"/>
      <c r="W1142" s="441"/>
      <c r="X1142" s="441"/>
      <c r="Y1142" s="442"/>
      <c r="Z1142" s="66"/>
    </row>
    <row r="1143" spans="1:27" s="29" customFormat="1" ht="21.4" hidden="1" customHeight="1" x14ac:dyDescent="0.2">
      <c r="A1143" s="30"/>
      <c r="B1143" s="31"/>
      <c r="C1143" s="443" t="s">
        <v>99</v>
      </c>
      <c r="D1143" s="443"/>
      <c r="E1143" s="443"/>
      <c r="F1143" s="443"/>
      <c r="G1143" s="32" t="str">
        <f>$J$1</f>
        <v>March</v>
      </c>
      <c r="H1143" s="431">
        <f>$K$1</f>
        <v>2021</v>
      </c>
      <c r="I1143" s="431"/>
      <c r="J1143" s="31"/>
      <c r="K1143" s="33"/>
      <c r="L1143" s="34"/>
      <c r="M1143" s="33"/>
      <c r="N1143" s="70"/>
      <c r="O1143" s="71" t="s">
        <v>58</v>
      </c>
      <c r="P1143" s="71" t="s">
        <v>7</v>
      </c>
      <c r="Q1143" s="71" t="s">
        <v>6</v>
      </c>
      <c r="R1143" s="71" t="s">
        <v>59</v>
      </c>
      <c r="S1143" s="72"/>
      <c r="T1143" s="71" t="s">
        <v>58</v>
      </c>
      <c r="U1143" s="71" t="s">
        <v>60</v>
      </c>
      <c r="V1143" s="71" t="s">
        <v>23</v>
      </c>
      <c r="W1143" s="71" t="s">
        <v>22</v>
      </c>
      <c r="X1143" s="71" t="s">
        <v>24</v>
      </c>
      <c r="Y1143" s="71" t="s">
        <v>64</v>
      </c>
      <c r="Z1143" s="66"/>
    </row>
    <row r="1144" spans="1:27" s="29" customFormat="1" ht="21.4" hidden="1" customHeight="1" x14ac:dyDescent="0.2">
      <c r="A1144" s="30"/>
      <c r="B1144" s="31"/>
      <c r="C1144" s="31"/>
      <c r="D1144" s="36"/>
      <c r="E1144" s="36"/>
      <c r="F1144" s="36"/>
      <c r="G1144" s="36"/>
      <c r="H1144" s="36"/>
      <c r="I1144" s="31"/>
      <c r="J1144" s="37" t="s">
        <v>1</v>
      </c>
      <c r="K1144" s="38"/>
      <c r="L1144" s="39"/>
      <c r="M1144" s="31"/>
      <c r="N1144" s="74"/>
      <c r="O1144" s="75" t="s">
        <v>50</v>
      </c>
      <c r="P1144" s="75"/>
      <c r="Q1144" s="75"/>
      <c r="R1144" s="75">
        <v>0</v>
      </c>
      <c r="S1144" s="76"/>
      <c r="T1144" s="75" t="s">
        <v>50</v>
      </c>
      <c r="U1144" s="77"/>
      <c r="V1144" s="77"/>
      <c r="W1144" s="77">
        <f>V1144+U1144</f>
        <v>0</v>
      </c>
      <c r="X1144" s="77"/>
      <c r="Y1144" s="77">
        <f>W1144-X1144</f>
        <v>0</v>
      </c>
      <c r="Z1144" s="66"/>
    </row>
    <row r="1145" spans="1:27" s="29" customFormat="1" ht="21.4" hidden="1" customHeight="1" x14ac:dyDescent="0.2">
      <c r="A1145" s="30"/>
      <c r="B1145" s="31" t="s">
        <v>0</v>
      </c>
      <c r="C1145" s="64"/>
      <c r="D1145" s="31"/>
      <c r="E1145" s="31"/>
      <c r="F1145" s="31"/>
      <c r="G1145" s="31"/>
      <c r="H1145" s="42"/>
      <c r="I1145" s="36"/>
      <c r="J1145" s="31"/>
      <c r="K1145" s="31"/>
      <c r="L1145" s="43"/>
      <c r="M1145" s="65"/>
      <c r="N1145" s="78"/>
      <c r="O1145" s="75" t="s">
        <v>76</v>
      </c>
      <c r="P1145" s="75"/>
      <c r="Q1145" s="75"/>
      <c r="R1145" s="75">
        <v>0</v>
      </c>
      <c r="S1145" s="79"/>
      <c r="T1145" s="75" t="s">
        <v>76</v>
      </c>
      <c r="U1145" s="123">
        <f>Y1144</f>
        <v>0</v>
      </c>
      <c r="V1145" s="77"/>
      <c r="W1145" s="123">
        <f>IF(U1145="","",U1145+V1145)</f>
        <v>0</v>
      </c>
      <c r="X1145" s="77"/>
      <c r="Y1145" s="123">
        <f>IF(W1145="","",W1145-X1145)</f>
        <v>0</v>
      </c>
      <c r="Z1145" s="66"/>
    </row>
    <row r="1146" spans="1:27" s="29" customFormat="1" ht="21.4" hidden="1" customHeight="1" x14ac:dyDescent="0.2">
      <c r="A1146" s="30"/>
      <c r="B1146" s="45" t="s">
        <v>46</v>
      </c>
      <c r="C1146" s="46"/>
      <c r="D1146" s="31"/>
      <c r="E1146" s="31"/>
      <c r="F1146" s="432" t="s">
        <v>48</v>
      </c>
      <c r="G1146" s="432"/>
      <c r="H1146" s="31"/>
      <c r="I1146" s="432" t="s">
        <v>49</v>
      </c>
      <c r="J1146" s="432"/>
      <c r="K1146" s="432"/>
      <c r="L1146" s="47"/>
      <c r="M1146" s="31"/>
      <c r="N1146" s="74"/>
      <c r="O1146" s="75" t="s">
        <v>51</v>
      </c>
      <c r="P1146" s="75"/>
      <c r="Q1146" s="75"/>
      <c r="R1146" s="75">
        <v>0</v>
      </c>
      <c r="S1146" s="79"/>
      <c r="T1146" s="75" t="s">
        <v>51</v>
      </c>
      <c r="U1146" s="123">
        <f>IF($J$1="April",Y1145,Y1145)</f>
        <v>0</v>
      </c>
      <c r="V1146" s="77"/>
      <c r="W1146" s="123">
        <f t="shared" ref="W1146:W1155" si="241">IF(U1146="","",U1146+V1146)</f>
        <v>0</v>
      </c>
      <c r="X1146" s="77"/>
      <c r="Y1146" s="123">
        <f t="shared" ref="Y1146:Y1155" si="242">IF(W1146="","",W1146-X1146)</f>
        <v>0</v>
      </c>
      <c r="Z1146" s="66"/>
    </row>
    <row r="1147" spans="1:27" s="29" customFormat="1" ht="21.4" hidden="1" customHeight="1" x14ac:dyDescent="0.2">
      <c r="A1147" s="30"/>
      <c r="B1147" s="31"/>
      <c r="C1147" s="31"/>
      <c r="D1147" s="31"/>
      <c r="E1147" s="31"/>
      <c r="F1147" s="31"/>
      <c r="G1147" s="31"/>
      <c r="H1147" s="48"/>
      <c r="L1147" s="35"/>
      <c r="M1147" s="31"/>
      <c r="N1147" s="74"/>
      <c r="O1147" s="75" t="s">
        <v>52</v>
      </c>
      <c r="P1147" s="75"/>
      <c r="Q1147" s="75"/>
      <c r="R1147" s="75" t="str">
        <f t="shared" ref="R1147:R1155" si="243">IF(Q1147="","",R1146-Q1147)</f>
        <v/>
      </c>
      <c r="S1147" s="79"/>
      <c r="T1147" s="75" t="s">
        <v>52</v>
      </c>
      <c r="U1147" s="123">
        <f>IF($J$1="April",Y1146,Y1146)</f>
        <v>0</v>
      </c>
      <c r="V1147" s="77"/>
      <c r="W1147" s="123">
        <f t="shared" si="241"/>
        <v>0</v>
      </c>
      <c r="X1147" s="77"/>
      <c r="Y1147" s="123">
        <f t="shared" si="242"/>
        <v>0</v>
      </c>
      <c r="Z1147" s="66"/>
    </row>
    <row r="1148" spans="1:27" s="29" customFormat="1" ht="21.4" hidden="1" customHeight="1" x14ac:dyDescent="0.2">
      <c r="A1148" s="30"/>
      <c r="B1148" s="433" t="s">
        <v>47</v>
      </c>
      <c r="C1148" s="434"/>
      <c r="D1148" s="31"/>
      <c r="E1148" s="31"/>
      <c r="F1148" s="49" t="s">
        <v>69</v>
      </c>
      <c r="G1148" s="44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48"/>
      <c r="I1148" s="50"/>
      <c r="J1148" s="51" t="s">
        <v>66</v>
      </c>
      <c r="K1148" s="52">
        <f>K1144/$K$2*I1148</f>
        <v>0</v>
      </c>
      <c r="L1148" s="53"/>
      <c r="M1148" s="31"/>
      <c r="N1148" s="74"/>
      <c r="O1148" s="75" t="s">
        <v>53</v>
      </c>
      <c r="P1148" s="75"/>
      <c r="Q1148" s="75"/>
      <c r="R1148" s="75" t="str">
        <f t="shared" si="243"/>
        <v/>
      </c>
      <c r="S1148" s="79"/>
      <c r="T1148" s="75" t="s">
        <v>53</v>
      </c>
      <c r="U1148" s="123">
        <f>IF($J$1="May",Y1147,Y1147)</f>
        <v>0</v>
      </c>
      <c r="V1148" s="77"/>
      <c r="W1148" s="123">
        <f t="shared" si="241"/>
        <v>0</v>
      </c>
      <c r="X1148" s="77"/>
      <c r="Y1148" s="123">
        <f t="shared" si="242"/>
        <v>0</v>
      </c>
      <c r="Z1148" s="66"/>
    </row>
    <row r="1149" spans="1:27" s="29" customFormat="1" ht="21.4" hidden="1" customHeight="1" x14ac:dyDescent="0.2">
      <c r="A1149" s="30"/>
      <c r="B1149" s="40"/>
      <c r="C1149" s="40"/>
      <c r="D1149" s="31"/>
      <c r="E1149" s="31"/>
      <c r="F1149" s="49" t="s">
        <v>23</v>
      </c>
      <c r="G1149" s="44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48"/>
      <c r="I1149" s="93"/>
      <c r="J1149" s="51" t="s">
        <v>67</v>
      </c>
      <c r="K1149" s="54">
        <f>K1144/$K$2/8*I1149</f>
        <v>0</v>
      </c>
      <c r="L1149" s="55"/>
      <c r="M1149" s="31"/>
      <c r="N1149" s="74"/>
      <c r="O1149" s="75" t="s">
        <v>54</v>
      </c>
      <c r="P1149" s="75"/>
      <c r="Q1149" s="75"/>
      <c r="R1149" s="75" t="str">
        <f t="shared" si="243"/>
        <v/>
      </c>
      <c r="S1149" s="79"/>
      <c r="T1149" s="75" t="s">
        <v>54</v>
      </c>
      <c r="U1149" s="123">
        <f>IF($J$1="May",Y1148,Y1148)</f>
        <v>0</v>
      </c>
      <c r="V1149" s="77"/>
      <c r="W1149" s="123">
        <f t="shared" si="241"/>
        <v>0</v>
      </c>
      <c r="X1149" s="77"/>
      <c r="Y1149" s="123">
        <f t="shared" si="242"/>
        <v>0</v>
      </c>
      <c r="Z1149" s="66"/>
    </row>
    <row r="1150" spans="1:27" s="29" customFormat="1" ht="21.4" hidden="1" customHeight="1" x14ac:dyDescent="0.2">
      <c r="A1150" s="30"/>
      <c r="B1150" s="49" t="s">
        <v>7</v>
      </c>
      <c r="C1150" s="40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31"/>
      <c r="E1150" s="31"/>
      <c r="F1150" s="49" t="s">
        <v>70</v>
      </c>
      <c r="G1150" s="44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48"/>
      <c r="I1150" s="444" t="s">
        <v>74</v>
      </c>
      <c r="J1150" s="445"/>
      <c r="K1150" s="54">
        <f>K1148+K1149</f>
        <v>0</v>
      </c>
      <c r="L1150" s="55"/>
      <c r="M1150" s="31"/>
      <c r="N1150" s="74"/>
      <c r="O1150" s="75" t="s">
        <v>55</v>
      </c>
      <c r="P1150" s="75"/>
      <c r="Q1150" s="75"/>
      <c r="R1150" s="75" t="str">
        <f t="shared" si="243"/>
        <v/>
      </c>
      <c r="S1150" s="79"/>
      <c r="T1150" s="75" t="s">
        <v>55</v>
      </c>
      <c r="U1150" s="123" t="str">
        <f>IF($J$1="July",Y1149,"")</f>
        <v/>
      </c>
      <c r="V1150" s="77"/>
      <c r="W1150" s="123" t="str">
        <f t="shared" si="241"/>
        <v/>
      </c>
      <c r="X1150" s="77"/>
      <c r="Y1150" s="123" t="str">
        <f t="shared" si="242"/>
        <v/>
      </c>
      <c r="Z1150" s="66"/>
    </row>
    <row r="1151" spans="1:27" s="29" customFormat="1" ht="21.4" hidden="1" customHeight="1" x14ac:dyDescent="0.2">
      <c r="A1151" s="30"/>
      <c r="B1151" s="49" t="s">
        <v>6</v>
      </c>
      <c r="C1151" s="40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31"/>
      <c r="E1151" s="31"/>
      <c r="F1151" s="49" t="s">
        <v>24</v>
      </c>
      <c r="G1151" s="44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48"/>
      <c r="I1151" s="444" t="s">
        <v>75</v>
      </c>
      <c r="J1151" s="445"/>
      <c r="K1151" s="44">
        <f>G1151</f>
        <v>0</v>
      </c>
      <c r="L1151" s="56"/>
      <c r="M1151" s="31"/>
      <c r="N1151" s="74"/>
      <c r="O1151" s="75" t="s">
        <v>56</v>
      </c>
      <c r="P1151" s="75"/>
      <c r="Q1151" s="75"/>
      <c r="R1151" s="75" t="str">
        <f t="shared" si="243"/>
        <v/>
      </c>
      <c r="S1151" s="79"/>
      <c r="T1151" s="75" t="s">
        <v>56</v>
      </c>
      <c r="U1151" s="123" t="str">
        <f>IF($J$1="August",Y1150,"")</f>
        <v/>
      </c>
      <c r="V1151" s="77"/>
      <c r="W1151" s="123" t="str">
        <f t="shared" si="241"/>
        <v/>
      </c>
      <c r="X1151" s="77"/>
      <c r="Y1151" s="123" t="str">
        <f t="shared" si="242"/>
        <v/>
      </c>
      <c r="Z1151" s="66"/>
    </row>
    <row r="1152" spans="1:27" s="29" customFormat="1" ht="21.4" hidden="1" customHeight="1" x14ac:dyDescent="0.2">
      <c r="A1152" s="30"/>
      <c r="B1152" s="57" t="s">
        <v>73</v>
      </c>
      <c r="C1152" s="40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31"/>
      <c r="E1152" s="31"/>
      <c r="F1152" s="49" t="s">
        <v>72</v>
      </c>
      <c r="G1152" s="44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31"/>
      <c r="I1152" s="435" t="s">
        <v>68</v>
      </c>
      <c r="J1152" s="436"/>
      <c r="K1152" s="58">
        <f>K1150-K1151</f>
        <v>0</v>
      </c>
      <c r="L1152" s="59"/>
      <c r="M1152" s="31"/>
      <c r="N1152" s="74"/>
      <c r="O1152" s="75" t="s">
        <v>61</v>
      </c>
      <c r="P1152" s="75"/>
      <c r="Q1152" s="75"/>
      <c r="R1152" s="75" t="str">
        <f t="shared" si="243"/>
        <v/>
      </c>
      <c r="S1152" s="79"/>
      <c r="T1152" s="75" t="s">
        <v>61</v>
      </c>
      <c r="U1152" s="123" t="str">
        <f>IF($J$1="Sept",Y1151,"")</f>
        <v/>
      </c>
      <c r="V1152" s="77"/>
      <c r="W1152" s="123" t="str">
        <f t="shared" si="241"/>
        <v/>
      </c>
      <c r="X1152" s="77"/>
      <c r="Y1152" s="123" t="str">
        <f t="shared" si="242"/>
        <v/>
      </c>
      <c r="Z1152" s="66"/>
    </row>
    <row r="1153" spans="1:27" s="29" customFormat="1" ht="21.4" hidden="1" customHeight="1" x14ac:dyDescent="0.2">
      <c r="A1153" s="30"/>
      <c r="B1153" s="31"/>
      <c r="C1153" s="31"/>
      <c r="D1153" s="31"/>
      <c r="E1153" s="31"/>
      <c r="F1153" s="31"/>
      <c r="G1153" s="31"/>
      <c r="H1153" s="31"/>
      <c r="I1153" s="31"/>
      <c r="J1153" s="31"/>
      <c r="K1153" s="31"/>
      <c r="L1153" s="47"/>
      <c r="M1153" s="31"/>
      <c r="N1153" s="74"/>
      <c r="O1153" s="75" t="s">
        <v>57</v>
      </c>
      <c r="P1153" s="75"/>
      <c r="Q1153" s="75"/>
      <c r="R1153" s="75" t="str">
        <f t="shared" si="243"/>
        <v/>
      </c>
      <c r="S1153" s="79"/>
      <c r="T1153" s="75" t="s">
        <v>57</v>
      </c>
      <c r="U1153" s="123" t="str">
        <f>IF($J$1="October",Y1152,"")</f>
        <v/>
      </c>
      <c r="V1153" s="77"/>
      <c r="W1153" s="123" t="str">
        <f t="shared" si="241"/>
        <v/>
      </c>
      <c r="X1153" s="77"/>
      <c r="Y1153" s="123" t="str">
        <f t="shared" si="242"/>
        <v/>
      </c>
      <c r="Z1153" s="66"/>
    </row>
    <row r="1154" spans="1:27" s="29" customFormat="1" ht="21.4" hidden="1" customHeight="1" x14ac:dyDescent="0.2">
      <c r="A1154" s="30"/>
      <c r="B1154" s="446" t="s">
        <v>101</v>
      </c>
      <c r="C1154" s="446"/>
      <c r="D1154" s="446"/>
      <c r="E1154" s="446"/>
      <c r="F1154" s="446"/>
      <c r="G1154" s="446"/>
      <c r="H1154" s="446"/>
      <c r="I1154" s="446"/>
      <c r="J1154" s="446"/>
      <c r="K1154" s="446"/>
      <c r="L1154" s="47"/>
      <c r="M1154" s="31"/>
      <c r="N1154" s="74"/>
      <c r="O1154" s="75" t="s">
        <v>62</v>
      </c>
      <c r="P1154" s="75"/>
      <c r="Q1154" s="75"/>
      <c r="R1154" s="75" t="str">
        <f t="shared" si="243"/>
        <v/>
      </c>
      <c r="S1154" s="79"/>
      <c r="T1154" s="75" t="s">
        <v>62</v>
      </c>
      <c r="U1154" s="123" t="str">
        <f>IF($J$1="November",Y1153,"")</f>
        <v/>
      </c>
      <c r="V1154" s="77"/>
      <c r="W1154" s="123" t="str">
        <f t="shared" si="241"/>
        <v/>
      </c>
      <c r="X1154" s="77"/>
      <c r="Y1154" s="123" t="str">
        <f t="shared" si="242"/>
        <v/>
      </c>
      <c r="Z1154" s="66"/>
    </row>
    <row r="1155" spans="1:27" s="29" customFormat="1" ht="21.4" hidden="1" customHeight="1" x14ac:dyDescent="0.2">
      <c r="A1155" s="30"/>
      <c r="B1155" s="446"/>
      <c r="C1155" s="446"/>
      <c r="D1155" s="446"/>
      <c r="E1155" s="446"/>
      <c r="F1155" s="446"/>
      <c r="G1155" s="446"/>
      <c r="H1155" s="446"/>
      <c r="I1155" s="446"/>
      <c r="J1155" s="446"/>
      <c r="K1155" s="446"/>
      <c r="L1155" s="47"/>
      <c r="M1155" s="31"/>
      <c r="N1155" s="74"/>
      <c r="O1155" s="75" t="s">
        <v>63</v>
      </c>
      <c r="P1155" s="75"/>
      <c r="Q1155" s="75"/>
      <c r="R1155" s="75" t="str">
        <f t="shared" si="243"/>
        <v/>
      </c>
      <c r="S1155" s="79"/>
      <c r="T1155" s="75" t="s">
        <v>63</v>
      </c>
      <c r="U1155" s="123" t="str">
        <f>IF($J$1="Dec",Y1154,"")</f>
        <v/>
      </c>
      <c r="V1155" s="77"/>
      <c r="W1155" s="123" t="str">
        <f t="shared" si="241"/>
        <v/>
      </c>
      <c r="X1155" s="77"/>
      <c r="Y1155" s="123" t="str">
        <f t="shared" si="242"/>
        <v/>
      </c>
      <c r="Z1155" s="66"/>
    </row>
    <row r="1156" spans="1:27" s="29" customFormat="1" ht="21.4" hidden="1" customHeight="1" thickBot="1" x14ac:dyDescent="0.25">
      <c r="A1156" s="60"/>
      <c r="B1156" s="61"/>
      <c r="C1156" s="61"/>
      <c r="D1156" s="61"/>
      <c r="E1156" s="61"/>
      <c r="F1156" s="61"/>
      <c r="G1156" s="61"/>
      <c r="H1156" s="61"/>
      <c r="I1156" s="61"/>
      <c r="J1156" s="61"/>
      <c r="K1156" s="61"/>
      <c r="L1156" s="62"/>
      <c r="N1156" s="81"/>
      <c r="O1156" s="82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  <c r="Z1156" s="66"/>
    </row>
    <row r="1157" spans="1:27" ht="21.4" hidden="1" customHeight="1" thickBot="1" x14ac:dyDescent="0.3"/>
    <row r="1158" spans="1:27" s="29" customFormat="1" ht="21.4" hidden="1" customHeight="1" x14ac:dyDescent="0.2">
      <c r="A1158" s="481" t="s">
        <v>45</v>
      </c>
      <c r="B1158" s="482"/>
      <c r="C1158" s="482"/>
      <c r="D1158" s="482"/>
      <c r="E1158" s="482"/>
      <c r="F1158" s="482"/>
      <c r="G1158" s="482"/>
      <c r="H1158" s="482"/>
      <c r="I1158" s="482"/>
      <c r="J1158" s="482"/>
      <c r="K1158" s="482"/>
      <c r="L1158" s="483"/>
      <c r="M1158" s="109"/>
      <c r="N1158" s="67"/>
      <c r="O1158" s="440" t="s">
        <v>47</v>
      </c>
      <c r="P1158" s="441"/>
      <c r="Q1158" s="441"/>
      <c r="R1158" s="442"/>
      <c r="S1158" s="68"/>
      <c r="T1158" s="440" t="s">
        <v>48</v>
      </c>
      <c r="U1158" s="441"/>
      <c r="V1158" s="441"/>
      <c r="W1158" s="441"/>
      <c r="X1158" s="441"/>
      <c r="Y1158" s="442"/>
      <c r="Z1158" s="69"/>
      <c r="AA1158" s="109"/>
    </row>
    <row r="1159" spans="1:27" s="29" customFormat="1" ht="21.4" hidden="1" customHeight="1" x14ac:dyDescent="0.2">
      <c r="A1159" s="30"/>
      <c r="B1159" s="31"/>
      <c r="C1159" s="443" t="s">
        <v>99</v>
      </c>
      <c r="D1159" s="443"/>
      <c r="E1159" s="443"/>
      <c r="F1159" s="443"/>
      <c r="G1159" s="32" t="str">
        <f>$J$1</f>
        <v>March</v>
      </c>
      <c r="H1159" s="431">
        <f>$K$1</f>
        <v>2021</v>
      </c>
      <c r="I1159" s="431"/>
      <c r="J1159" s="31"/>
      <c r="K1159" s="33"/>
      <c r="L1159" s="34"/>
      <c r="M1159" s="33"/>
      <c r="N1159" s="70"/>
      <c r="O1159" s="71" t="s">
        <v>58</v>
      </c>
      <c r="P1159" s="71" t="s">
        <v>7</v>
      </c>
      <c r="Q1159" s="71" t="s">
        <v>6</v>
      </c>
      <c r="R1159" s="71" t="s">
        <v>59</v>
      </c>
      <c r="S1159" s="72"/>
      <c r="T1159" s="71" t="s">
        <v>58</v>
      </c>
      <c r="U1159" s="71" t="s">
        <v>60</v>
      </c>
      <c r="V1159" s="71" t="s">
        <v>23</v>
      </c>
      <c r="W1159" s="71" t="s">
        <v>22</v>
      </c>
      <c r="X1159" s="71" t="s">
        <v>24</v>
      </c>
      <c r="Y1159" s="71" t="s">
        <v>64</v>
      </c>
      <c r="Z1159" s="73"/>
      <c r="AA1159" s="33"/>
    </row>
    <row r="1160" spans="1:27" s="29" customFormat="1" ht="21.4" hidden="1" customHeight="1" x14ac:dyDescent="0.2">
      <c r="A1160" s="30"/>
      <c r="B1160" s="31"/>
      <c r="C1160" s="31"/>
      <c r="D1160" s="36"/>
      <c r="E1160" s="36"/>
      <c r="F1160" s="36"/>
      <c r="G1160" s="36"/>
      <c r="H1160" s="36"/>
      <c r="I1160" s="31"/>
      <c r="J1160" s="37" t="s">
        <v>1</v>
      </c>
      <c r="K1160" s="38"/>
      <c r="L1160" s="39"/>
      <c r="M1160" s="31"/>
      <c r="N1160" s="74"/>
      <c r="O1160" s="75" t="s">
        <v>50</v>
      </c>
      <c r="P1160" s="75"/>
      <c r="Q1160" s="75"/>
      <c r="R1160" s="75">
        <v>0</v>
      </c>
      <c r="S1160" s="76"/>
      <c r="T1160" s="75" t="s">
        <v>50</v>
      </c>
      <c r="U1160" s="77"/>
      <c r="V1160" s="77"/>
      <c r="W1160" s="77">
        <f>V1160+U1160</f>
        <v>0</v>
      </c>
      <c r="X1160" s="77"/>
      <c r="Y1160" s="77">
        <f>W1160-X1160</f>
        <v>0</v>
      </c>
      <c r="Z1160" s="73"/>
      <c r="AA1160" s="31"/>
    </row>
    <row r="1161" spans="1:27" s="29" customFormat="1" ht="21.4" hidden="1" customHeight="1" x14ac:dyDescent="0.2">
      <c r="A1161" s="30"/>
      <c r="B1161" s="31" t="s">
        <v>0</v>
      </c>
      <c r="C1161" s="86"/>
      <c r="D1161" s="31"/>
      <c r="E1161" s="31"/>
      <c r="F1161" s="31"/>
      <c r="G1161" s="31"/>
      <c r="H1161" s="42"/>
      <c r="I1161" s="36"/>
      <c r="J1161" s="31"/>
      <c r="K1161" s="31"/>
      <c r="L1161" s="43"/>
      <c r="M1161" s="109"/>
      <c r="N1161" s="78"/>
      <c r="O1161" s="75" t="s">
        <v>76</v>
      </c>
      <c r="P1161" s="75"/>
      <c r="Q1161" s="75"/>
      <c r="R1161" s="75">
        <v>0</v>
      </c>
      <c r="S1161" s="79"/>
      <c r="T1161" s="75" t="s">
        <v>76</v>
      </c>
      <c r="U1161" s="123">
        <f>Y1160</f>
        <v>0</v>
      </c>
      <c r="V1161" s="77"/>
      <c r="W1161" s="123">
        <f>IF(U1161="","",U1161+V1161)</f>
        <v>0</v>
      </c>
      <c r="X1161" s="77"/>
      <c r="Y1161" s="123">
        <f>IF(W1161="","",W1161-X1161)</f>
        <v>0</v>
      </c>
      <c r="Z1161" s="80"/>
      <c r="AA1161" s="109"/>
    </row>
    <row r="1162" spans="1:27" s="29" customFormat="1" ht="21.4" hidden="1" customHeight="1" x14ac:dyDescent="0.2">
      <c r="A1162" s="30"/>
      <c r="B1162" s="45" t="s">
        <v>46</v>
      </c>
      <c r="C1162" s="46"/>
      <c r="D1162" s="31"/>
      <c r="E1162" s="31"/>
      <c r="F1162" s="435" t="s">
        <v>48</v>
      </c>
      <c r="G1162" s="436"/>
      <c r="H1162" s="31"/>
      <c r="I1162" s="435" t="s">
        <v>49</v>
      </c>
      <c r="J1162" s="453"/>
      <c r="K1162" s="436"/>
      <c r="L1162" s="47"/>
      <c r="M1162" s="31"/>
      <c r="N1162" s="74"/>
      <c r="O1162" s="75" t="s">
        <v>51</v>
      </c>
      <c r="P1162" s="75"/>
      <c r="Q1162" s="75"/>
      <c r="R1162" s="75" t="str">
        <f>IF(Q1162="","",R1161-Q1162)</f>
        <v/>
      </c>
      <c r="S1162" s="79"/>
      <c r="T1162" s="75" t="s">
        <v>51</v>
      </c>
      <c r="U1162" s="123">
        <f>IF($J$1="April",Y1161,Y1161)</f>
        <v>0</v>
      </c>
      <c r="V1162" s="77"/>
      <c r="W1162" s="123">
        <f t="shared" ref="W1162:W1171" si="244">IF(U1162="","",U1162+V1162)</f>
        <v>0</v>
      </c>
      <c r="X1162" s="77"/>
      <c r="Y1162" s="123">
        <f t="shared" ref="Y1162:Y1171" si="245">IF(W1162="","",W1162-X1162)</f>
        <v>0</v>
      </c>
      <c r="Z1162" s="80"/>
      <c r="AA1162" s="31"/>
    </row>
    <row r="1163" spans="1:27" s="29" customFormat="1" ht="21.4" hidden="1" customHeight="1" x14ac:dyDescent="0.2">
      <c r="A1163" s="30"/>
      <c r="B1163" s="31"/>
      <c r="C1163" s="31"/>
      <c r="D1163" s="31"/>
      <c r="E1163" s="31"/>
      <c r="F1163" s="31"/>
      <c r="G1163" s="31"/>
      <c r="H1163" s="48"/>
      <c r="L1163" s="35"/>
      <c r="M1163" s="31"/>
      <c r="N1163" s="74"/>
      <c r="O1163" s="75" t="s">
        <v>52</v>
      </c>
      <c r="P1163" s="75"/>
      <c r="Q1163" s="75"/>
      <c r="R1163" s="75">
        <v>0</v>
      </c>
      <c r="S1163" s="79"/>
      <c r="T1163" s="75" t="s">
        <v>52</v>
      </c>
      <c r="U1163" s="123">
        <f>IF($J$1="April",Y1162,Y1162)</f>
        <v>0</v>
      </c>
      <c r="V1163" s="77"/>
      <c r="W1163" s="123">
        <f t="shared" si="244"/>
        <v>0</v>
      </c>
      <c r="X1163" s="77"/>
      <c r="Y1163" s="123">
        <f t="shared" si="245"/>
        <v>0</v>
      </c>
      <c r="Z1163" s="80"/>
      <c r="AA1163" s="31"/>
    </row>
    <row r="1164" spans="1:27" s="29" customFormat="1" ht="21.4" hidden="1" customHeight="1" x14ac:dyDescent="0.2">
      <c r="A1164" s="30"/>
      <c r="B1164" s="433" t="s">
        <v>47</v>
      </c>
      <c r="C1164" s="434"/>
      <c r="D1164" s="31"/>
      <c r="E1164" s="31"/>
      <c r="F1164" s="49" t="s">
        <v>69</v>
      </c>
      <c r="G1164" s="44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48"/>
      <c r="I1164" s="50"/>
      <c r="J1164" s="51" t="s">
        <v>66</v>
      </c>
      <c r="K1164" s="52">
        <f>K1160/$K$2*I1164</f>
        <v>0</v>
      </c>
      <c r="L1164" s="53"/>
      <c r="M1164" s="31"/>
      <c r="N1164" s="74"/>
      <c r="O1164" s="75" t="s">
        <v>53</v>
      </c>
      <c r="P1164" s="75"/>
      <c r="Q1164" s="75"/>
      <c r="R1164" s="75">
        <v>0</v>
      </c>
      <c r="S1164" s="79"/>
      <c r="T1164" s="75" t="s">
        <v>53</v>
      </c>
      <c r="U1164" s="123">
        <f>IF($J$1="May",Y1163,Y1163)</f>
        <v>0</v>
      </c>
      <c r="V1164" s="77"/>
      <c r="W1164" s="123">
        <f t="shared" si="244"/>
        <v>0</v>
      </c>
      <c r="X1164" s="77"/>
      <c r="Y1164" s="123">
        <f t="shared" si="245"/>
        <v>0</v>
      </c>
      <c r="Z1164" s="80"/>
      <c r="AA1164" s="31"/>
    </row>
    <row r="1165" spans="1:27" s="29" customFormat="1" ht="21.4" hidden="1" customHeight="1" x14ac:dyDescent="0.2">
      <c r="A1165" s="30"/>
      <c r="B1165" s="40"/>
      <c r="C1165" s="40"/>
      <c r="D1165" s="31"/>
      <c r="E1165" s="31"/>
      <c r="F1165" s="49" t="s">
        <v>23</v>
      </c>
      <c r="G1165" s="44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48"/>
      <c r="I1165" s="129"/>
      <c r="J1165" s="51" t="s">
        <v>67</v>
      </c>
      <c r="K1165" s="54">
        <f>K1160/$K$2/8*I1165</f>
        <v>0</v>
      </c>
      <c r="L1165" s="55"/>
      <c r="M1165" s="31"/>
      <c r="N1165" s="74"/>
      <c r="O1165" s="75" t="s">
        <v>54</v>
      </c>
      <c r="P1165" s="75"/>
      <c r="Q1165" s="75"/>
      <c r="R1165" s="75">
        <v>0</v>
      </c>
      <c r="S1165" s="79"/>
      <c r="T1165" s="75" t="s">
        <v>54</v>
      </c>
      <c r="U1165" s="123">
        <f>IF($J$1="May",Y1164,Y1164)</f>
        <v>0</v>
      </c>
      <c r="V1165" s="77"/>
      <c r="W1165" s="123">
        <f t="shared" si="244"/>
        <v>0</v>
      </c>
      <c r="X1165" s="77"/>
      <c r="Y1165" s="123">
        <f t="shared" si="245"/>
        <v>0</v>
      </c>
      <c r="Z1165" s="80"/>
      <c r="AA1165" s="31"/>
    </row>
    <row r="1166" spans="1:27" s="29" customFormat="1" ht="21.4" hidden="1" customHeight="1" x14ac:dyDescent="0.2">
      <c r="A1166" s="30"/>
      <c r="B1166" s="49" t="s">
        <v>7</v>
      </c>
      <c r="C1166" s="40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31"/>
      <c r="E1166" s="31"/>
      <c r="F1166" s="49" t="s">
        <v>70</v>
      </c>
      <c r="G1166" s="44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48"/>
      <c r="I1166" s="444" t="s">
        <v>74</v>
      </c>
      <c r="J1166" s="445"/>
      <c r="K1166" s="54">
        <f>K1164+K1165</f>
        <v>0</v>
      </c>
      <c r="L1166" s="55"/>
      <c r="M1166" s="31"/>
      <c r="N1166" s="74"/>
      <c r="O1166" s="75" t="s">
        <v>55</v>
      </c>
      <c r="P1166" s="75"/>
      <c r="Q1166" s="75"/>
      <c r="R1166" s="75">
        <v>0</v>
      </c>
      <c r="S1166" s="79"/>
      <c r="T1166" s="75" t="s">
        <v>55</v>
      </c>
      <c r="U1166" s="123" t="str">
        <f>IF($J$1="July",Y1165,"")</f>
        <v/>
      </c>
      <c r="V1166" s="77"/>
      <c r="W1166" s="123" t="str">
        <f t="shared" si="244"/>
        <v/>
      </c>
      <c r="X1166" s="77"/>
      <c r="Y1166" s="123" t="str">
        <f t="shared" si="245"/>
        <v/>
      </c>
      <c r="Z1166" s="80"/>
      <c r="AA1166" s="31"/>
    </row>
    <row r="1167" spans="1:27" s="29" customFormat="1" ht="21.4" hidden="1" customHeight="1" x14ac:dyDescent="0.2">
      <c r="A1167" s="30"/>
      <c r="B1167" s="49" t="s">
        <v>6</v>
      </c>
      <c r="C1167" s="40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31"/>
      <c r="E1167" s="31"/>
      <c r="F1167" s="49" t="s">
        <v>24</v>
      </c>
      <c r="G1167" s="44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48"/>
      <c r="I1167" s="444" t="s">
        <v>75</v>
      </c>
      <c r="J1167" s="445"/>
      <c r="K1167" s="44">
        <f>G1167</f>
        <v>0</v>
      </c>
      <c r="L1167" s="56"/>
      <c r="M1167" s="31"/>
      <c r="N1167" s="74"/>
      <c r="O1167" s="75" t="s">
        <v>56</v>
      </c>
      <c r="P1167" s="75"/>
      <c r="Q1167" s="75"/>
      <c r="R1167" s="75" t="str">
        <f>IF(Q1167="","",R1166-Q1167)</f>
        <v/>
      </c>
      <c r="S1167" s="79"/>
      <c r="T1167" s="75" t="s">
        <v>56</v>
      </c>
      <c r="U1167" s="123" t="str">
        <f>IF($J$1="August",Y1166,"")</f>
        <v/>
      </c>
      <c r="V1167" s="77"/>
      <c r="W1167" s="123" t="str">
        <f t="shared" si="244"/>
        <v/>
      </c>
      <c r="X1167" s="77"/>
      <c r="Y1167" s="123" t="str">
        <f t="shared" si="245"/>
        <v/>
      </c>
      <c r="Z1167" s="80"/>
      <c r="AA1167" s="31"/>
    </row>
    <row r="1168" spans="1:27" s="29" customFormat="1" ht="21.4" hidden="1" customHeight="1" x14ac:dyDescent="0.2">
      <c r="A1168" s="30"/>
      <c r="B1168" s="57" t="s">
        <v>73</v>
      </c>
      <c r="C1168" s="40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31"/>
      <c r="E1168" s="31"/>
      <c r="F1168" s="49" t="s">
        <v>72</v>
      </c>
      <c r="G1168" s="44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31"/>
      <c r="I1168" s="435" t="s">
        <v>68</v>
      </c>
      <c r="J1168" s="436"/>
      <c r="K1168" s="58">
        <f>K1166-K1167</f>
        <v>0</v>
      </c>
      <c r="L1168" s="59"/>
      <c r="M1168" s="31"/>
      <c r="N1168" s="74"/>
      <c r="O1168" s="75" t="s">
        <v>61</v>
      </c>
      <c r="P1168" s="75"/>
      <c r="Q1168" s="75"/>
      <c r="R1168" s="75">
        <v>0</v>
      </c>
      <c r="S1168" s="79"/>
      <c r="T1168" s="75" t="s">
        <v>61</v>
      </c>
      <c r="U1168" s="123" t="str">
        <f>IF($J$1="Sept",Y1167,"")</f>
        <v/>
      </c>
      <c r="V1168" s="77"/>
      <c r="W1168" s="123" t="str">
        <f t="shared" si="244"/>
        <v/>
      </c>
      <c r="X1168" s="77"/>
      <c r="Y1168" s="123" t="str">
        <f t="shared" si="245"/>
        <v/>
      </c>
      <c r="Z1168" s="80"/>
      <c r="AA1168" s="31"/>
    </row>
    <row r="1169" spans="1:27" s="29" customFormat="1" ht="21.4" hidden="1" customHeight="1" x14ac:dyDescent="0.2">
      <c r="A1169" s="30"/>
      <c r="B1169" s="31"/>
      <c r="C1169" s="31"/>
      <c r="D1169" s="31"/>
      <c r="E1169" s="31"/>
      <c r="F1169" s="31"/>
      <c r="G1169" s="31"/>
      <c r="H1169" s="31"/>
      <c r="I1169" s="31"/>
      <c r="J1169" s="31"/>
      <c r="K1169" s="31"/>
      <c r="L1169" s="47"/>
      <c r="M1169" s="31"/>
      <c r="N1169" s="74"/>
      <c r="O1169" s="75" t="s">
        <v>57</v>
      </c>
      <c r="P1169" s="75"/>
      <c r="Q1169" s="75"/>
      <c r="R1169" s="75">
        <v>0</v>
      </c>
      <c r="S1169" s="79"/>
      <c r="T1169" s="75" t="s">
        <v>57</v>
      </c>
      <c r="U1169" s="123" t="str">
        <f>IF($J$1="October",Y1168,"")</f>
        <v/>
      </c>
      <c r="V1169" s="77"/>
      <c r="W1169" s="123" t="str">
        <f t="shared" si="244"/>
        <v/>
      </c>
      <c r="X1169" s="77"/>
      <c r="Y1169" s="123" t="str">
        <f t="shared" si="245"/>
        <v/>
      </c>
      <c r="Z1169" s="80"/>
      <c r="AA1169" s="31"/>
    </row>
    <row r="1170" spans="1:27" s="29" customFormat="1" ht="21.4" hidden="1" customHeight="1" x14ac:dyDescent="0.2">
      <c r="A1170" s="30"/>
      <c r="B1170" s="446" t="s">
        <v>101</v>
      </c>
      <c r="C1170" s="446"/>
      <c r="D1170" s="446"/>
      <c r="E1170" s="446"/>
      <c r="F1170" s="446"/>
      <c r="G1170" s="446"/>
      <c r="H1170" s="446"/>
      <c r="I1170" s="446"/>
      <c r="J1170" s="446"/>
      <c r="K1170" s="446"/>
      <c r="L1170" s="47"/>
      <c r="M1170" s="31"/>
      <c r="N1170" s="74"/>
      <c r="O1170" s="75" t="s">
        <v>62</v>
      </c>
      <c r="P1170" s="75"/>
      <c r="Q1170" s="75"/>
      <c r="R1170" s="75" t="str">
        <f>IF(Q1170="","",R1169-Q1170)</f>
        <v/>
      </c>
      <c r="S1170" s="79"/>
      <c r="T1170" s="75" t="s">
        <v>62</v>
      </c>
      <c r="U1170" s="123" t="str">
        <f>IF($J$1="November",Y1169,"")</f>
        <v/>
      </c>
      <c r="V1170" s="77"/>
      <c r="W1170" s="123" t="str">
        <f t="shared" si="244"/>
        <v/>
      </c>
      <c r="X1170" s="77"/>
      <c r="Y1170" s="123" t="str">
        <f t="shared" si="245"/>
        <v/>
      </c>
      <c r="Z1170" s="80"/>
      <c r="AA1170" s="31"/>
    </row>
    <row r="1171" spans="1:27" s="29" customFormat="1" ht="21.4" hidden="1" customHeight="1" x14ac:dyDescent="0.2">
      <c r="A1171" s="30"/>
      <c r="B1171" s="446"/>
      <c r="C1171" s="446"/>
      <c r="D1171" s="446"/>
      <c r="E1171" s="446"/>
      <c r="F1171" s="446"/>
      <c r="G1171" s="446"/>
      <c r="H1171" s="446"/>
      <c r="I1171" s="446"/>
      <c r="J1171" s="446"/>
      <c r="K1171" s="446"/>
      <c r="L1171" s="47"/>
      <c r="M1171" s="31"/>
      <c r="N1171" s="74"/>
      <c r="O1171" s="75" t="s">
        <v>63</v>
      </c>
      <c r="P1171" s="75"/>
      <c r="Q1171" s="75"/>
      <c r="R1171" s="75">
        <v>0</v>
      </c>
      <c r="S1171" s="79"/>
      <c r="T1171" s="75" t="s">
        <v>63</v>
      </c>
      <c r="U1171" s="123" t="str">
        <f>IF($J$1="Dec",Y1170,"")</f>
        <v/>
      </c>
      <c r="V1171" s="77"/>
      <c r="W1171" s="123" t="str">
        <f t="shared" si="244"/>
        <v/>
      </c>
      <c r="X1171" s="77"/>
      <c r="Y1171" s="123" t="str">
        <f t="shared" si="245"/>
        <v/>
      </c>
      <c r="Z1171" s="80"/>
      <c r="AA1171" s="31"/>
    </row>
    <row r="1172" spans="1:27" s="29" customFormat="1" ht="21.4" hidden="1" customHeight="1" thickBot="1" x14ac:dyDescent="0.25">
      <c r="A1172" s="60"/>
      <c r="B1172" s="61"/>
      <c r="C1172" s="61"/>
      <c r="D1172" s="61"/>
      <c r="E1172" s="61"/>
      <c r="F1172" s="61"/>
      <c r="G1172" s="61"/>
      <c r="H1172" s="61"/>
      <c r="I1172" s="61"/>
      <c r="J1172" s="61"/>
      <c r="K1172" s="61"/>
      <c r="L1172" s="62"/>
      <c r="N1172" s="81"/>
      <c r="O1172" s="82"/>
      <c r="P1172" s="82"/>
      <c r="Q1172" s="82"/>
      <c r="R1172" s="82"/>
      <c r="S1172" s="82"/>
      <c r="T1172" s="82"/>
      <c r="U1172" s="82"/>
      <c r="V1172" s="82"/>
      <c r="W1172" s="82"/>
      <c r="X1172" s="82"/>
      <c r="Y1172" s="82"/>
      <c r="Z1172" s="83"/>
    </row>
    <row r="1173" spans="1:27" s="29" customFormat="1" ht="21" hidden="1" customHeight="1" thickBot="1" x14ac:dyDescent="0.25">
      <c r="N1173" s="66"/>
      <c r="O1173" s="66"/>
      <c r="P1173" s="66"/>
      <c r="Q1173" s="66"/>
      <c r="R1173" s="66"/>
      <c r="S1173" s="66"/>
      <c r="T1173" s="66"/>
      <c r="U1173" s="66"/>
      <c r="V1173" s="66"/>
      <c r="W1173" s="66"/>
      <c r="X1173" s="66"/>
      <c r="Y1173" s="66"/>
      <c r="Z1173" s="66"/>
    </row>
    <row r="1174" spans="1:27" s="29" customFormat="1" ht="21.4" hidden="1" customHeight="1" x14ac:dyDescent="0.2">
      <c r="A1174" s="495" t="s">
        <v>45</v>
      </c>
      <c r="B1174" s="496"/>
      <c r="C1174" s="496"/>
      <c r="D1174" s="496"/>
      <c r="E1174" s="496"/>
      <c r="F1174" s="496"/>
      <c r="G1174" s="496"/>
      <c r="H1174" s="496"/>
      <c r="I1174" s="496"/>
      <c r="J1174" s="496"/>
      <c r="K1174" s="496"/>
      <c r="L1174" s="497"/>
      <c r="M1174" s="28"/>
      <c r="N1174" s="67"/>
      <c r="O1174" s="440" t="s">
        <v>47</v>
      </c>
      <c r="P1174" s="441"/>
      <c r="Q1174" s="441"/>
      <c r="R1174" s="442"/>
      <c r="S1174" s="68"/>
      <c r="T1174" s="440" t="s">
        <v>48</v>
      </c>
      <c r="U1174" s="441"/>
      <c r="V1174" s="441"/>
      <c r="W1174" s="441"/>
      <c r="X1174" s="441"/>
      <c r="Y1174" s="442"/>
      <c r="Z1174" s="69"/>
      <c r="AA1174" s="28"/>
    </row>
    <row r="1175" spans="1:27" s="29" customFormat="1" ht="21.4" hidden="1" customHeight="1" x14ac:dyDescent="0.2">
      <c r="A1175" s="30"/>
      <c r="B1175" s="31"/>
      <c r="C1175" s="443" t="s">
        <v>99</v>
      </c>
      <c r="D1175" s="443"/>
      <c r="E1175" s="443"/>
      <c r="F1175" s="443"/>
      <c r="G1175" s="32" t="str">
        <f>$J$1</f>
        <v>March</v>
      </c>
      <c r="H1175" s="431">
        <f>$K$1</f>
        <v>2021</v>
      </c>
      <c r="I1175" s="431"/>
      <c r="J1175" s="31"/>
      <c r="K1175" s="33"/>
      <c r="L1175" s="34"/>
      <c r="M1175" s="33"/>
      <c r="N1175" s="70"/>
      <c r="O1175" s="71" t="s">
        <v>58</v>
      </c>
      <c r="P1175" s="71" t="s">
        <v>7</v>
      </c>
      <c r="Q1175" s="71" t="s">
        <v>6</v>
      </c>
      <c r="R1175" s="71" t="s">
        <v>59</v>
      </c>
      <c r="S1175" s="72"/>
      <c r="T1175" s="71" t="s">
        <v>58</v>
      </c>
      <c r="U1175" s="71" t="s">
        <v>60</v>
      </c>
      <c r="V1175" s="71" t="s">
        <v>23</v>
      </c>
      <c r="W1175" s="71" t="s">
        <v>22</v>
      </c>
      <c r="X1175" s="71" t="s">
        <v>24</v>
      </c>
      <c r="Y1175" s="71" t="s">
        <v>64</v>
      </c>
      <c r="Z1175" s="73"/>
      <c r="AA1175" s="33"/>
    </row>
    <row r="1176" spans="1:27" s="29" customFormat="1" ht="21.4" hidden="1" customHeight="1" x14ac:dyDescent="0.2">
      <c r="A1176" s="30"/>
      <c r="B1176" s="31"/>
      <c r="C1176" s="31"/>
      <c r="D1176" s="36"/>
      <c r="E1176" s="36"/>
      <c r="F1176" s="36"/>
      <c r="G1176" s="36"/>
      <c r="H1176" s="36"/>
      <c r="I1176" s="31"/>
      <c r="J1176" s="37" t="s">
        <v>1</v>
      </c>
      <c r="K1176" s="38">
        <v>9000</v>
      </c>
      <c r="L1176" s="39"/>
      <c r="M1176" s="31"/>
      <c r="N1176" s="74"/>
      <c r="O1176" s="75" t="s">
        <v>50</v>
      </c>
      <c r="P1176" s="75"/>
      <c r="Q1176" s="75"/>
      <c r="R1176" s="75">
        <v>0</v>
      </c>
      <c r="S1176" s="76"/>
      <c r="T1176" s="75" t="s">
        <v>50</v>
      </c>
      <c r="U1176" s="77"/>
      <c r="V1176" s="77"/>
      <c r="W1176" s="77">
        <f>V1176+U1176</f>
        <v>0</v>
      </c>
      <c r="X1176" s="77"/>
      <c r="Y1176" s="77">
        <f>W1176-X1176</f>
        <v>0</v>
      </c>
      <c r="Z1176" s="73"/>
      <c r="AA1176" s="31"/>
    </row>
    <row r="1177" spans="1:27" s="29" customFormat="1" ht="21.4" hidden="1" customHeight="1" x14ac:dyDescent="0.2">
      <c r="A1177" s="30"/>
      <c r="B1177" s="31" t="s">
        <v>0</v>
      </c>
      <c r="C1177" s="41" t="s">
        <v>107</v>
      </c>
      <c r="D1177" s="31"/>
      <c r="E1177" s="31"/>
      <c r="F1177" s="31"/>
      <c r="G1177" s="31"/>
      <c r="H1177" s="42"/>
      <c r="I1177" s="36"/>
      <c r="J1177" s="31"/>
      <c r="K1177" s="31"/>
      <c r="L1177" s="43"/>
      <c r="M1177" s="28"/>
      <c r="N1177" s="78"/>
      <c r="O1177" s="75" t="s">
        <v>76</v>
      </c>
      <c r="P1177" s="75"/>
      <c r="Q1177" s="75"/>
      <c r="R1177" s="75" t="str">
        <f>IF(Q1177="","",R1176-Q1177)</f>
        <v/>
      </c>
      <c r="S1177" s="79"/>
      <c r="T1177" s="75" t="s">
        <v>76</v>
      </c>
      <c r="U1177" s="123">
        <f>Y1176</f>
        <v>0</v>
      </c>
      <c r="V1177" s="77"/>
      <c r="W1177" s="123">
        <f>IF(U1177="","",U1177+V1177)</f>
        <v>0</v>
      </c>
      <c r="X1177" s="77"/>
      <c r="Y1177" s="123">
        <f>IF(W1177="","",W1177-X1177)</f>
        <v>0</v>
      </c>
      <c r="Z1177" s="80"/>
      <c r="AA1177" s="28"/>
    </row>
    <row r="1178" spans="1:27" s="29" customFormat="1" ht="21.4" hidden="1" customHeight="1" x14ac:dyDescent="0.2">
      <c r="A1178" s="30"/>
      <c r="B1178" s="45" t="s">
        <v>46</v>
      </c>
      <c r="C1178" s="63"/>
      <c r="D1178" s="31"/>
      <c r="E1178" s="31"/>
      <c r="F1178" s="432" t="s">
        <v>48</v>
      </c>
      <c r="G1178" s="432"/>
      <c r="H1178" s="31"/>
      <c r="I1178" s="432" t="s">
        <v>49</v>
      </c>
      <c r="J1178" s="432"/>
      <c r="K1178" s="432"/>
      <c r="L1178" s="47"/>
      <c r="M1178" s="31"/>
      <c r="N1178" s="74"/>
      <c r="O1178" s="75" t="s">
        <v>51</v>
      </c>
      <c r="P1178" s="75"/>
      <c r="Q1178" s="75"/>
      <c r="R1178" s="75" t="str">
        <f t="shared" ref="R1178:R1187" si="246">IF(Q1178="","",R1177-Q1178)</f>
        <v/>
      </c>
      <c r="S1178" s="79"/>
      <c r="T1178" s="75" t="s">
        <v>51</v>
      </c>
      <c r="U1178" s="123">
        <f>IF($J$1="April",Y1177,Y1177)</f>
        <v>0</v>
      </c>
      <c r="V1178" s="77"/>
      <c r="W1178" s="123">
        <f t="shared" ref="W1178:W1187" si="247">IF(U1178="","",U1178+V1178)</f>
        <v>0</v>
      </c>
      <c r="X1178" s="77"/>
      <c r="Y1178" s="123">
        <f t="shared" ref="Y1178:Y1187" si="248">IF(W1178="","",W1178-X1178)</f>
        <v>0</v>
      </c>
      <c r="Z1178" s="80"/>
      <c r="AA1178" s="31"/>
    </row>
    <row r="1179" spans="1:27" s="29" customFormat="1" ht="21.4" hidden="1" customHeight="1" x14ac:dyDescent="0.2">
      <c r="A1179" s="30"/>
      <c r="B1179" s="31"/>
      <c r="C1179" s="31"/>
      <c r="D1179" s="31"/>
      <c r="E1179" s="31"/>
      <c r="F1179" s="31"/>
      <c r="G1179" s="31"/>
      <c r="H1179" s="48"/>
      <c r="L1179" s="35"/>
      <c r="M1179" s="31"/>
      <c r="N1179" s="74"/>
      <c r="O1179" s="75" t="s">
        <v>52</v>
      </c>
      <c r="P1179" s="75"/>
      <c r="Q1179" s="75"/>
      <c r="R1179" s="75" t="str">
        <f t="shared" si="246"/>
        <v/>
      </c>
      <c r="S1179" s="79"/>
      <c r="T1179" s="75" t="s">
        <v>52</v>
      </c>
      <c r="U1179" s="123">
        <f>IF($J$1="April",Y1178,Y1178)</f>
        <v>0</v>
      </c>
      <c r="V1179" s="77"/>
      <c r="W1179" s="123">
        <f t="shared" si="247"/>
        <v>0</v>
      </c>
      <c r="X1179" s="77"/>
      <c r="Y1179" s="123">
        <f t="shared" si="248"/>
        <v>0</v>
      </c>
      <c r="Z1179" s="80"/>
      <c r="AA1179" s="31"/>
    </row>
    <row r="1180" spans="1:27" s="29" customFormat="1" ht="21.4" hidden="1" customHeight="1" x14ac:dyDescent="0.2">
      <c r="A1180" s="30"/>
      <c r="B1180" s="433" t="s">
        <v>47</v>
      </c>
      <c r="C1180" s="434"/>
      <c r="D1180" s="31"/>
      <c r="E1180" s="31"/>
      <c r="F1180" s="49" t="s">
        <v>69</v>
      </c>
      <c r="G1180" s="44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48"/>
      <c r="I1180" s="50"/>
      <c r="J1180" s="51" t="s">
        <v>66</v>
      </c>
      <c r="K1180" s="52">
        <f>K1176/$K$2*I1180</f>
        <v>0</v>
      </c>
      <c r="L1180" s="53"/>
      <c r="M1180" s="31"/>
      <c r="N1180" s="74"/>
      <c r="O1180" s="75" t="s">
        <v>53</v>
      </c>
      <c r="P1180" s="75"/>
      <c r="Q1180" s="75"/>
      <c r="R1180" s="75" t="str">
        <f t="shared" si="246"/>
        <v/>
      </c>
      <c r="S1180" s="79"/>
      <c r="T1180" s="75" t="s">
        <v>53</v>
      </c>
      <c r="U1180" s="123">
        <f>IF($J$1="May",Y1179,Y1179)</f>
        <v>0</v>
      </c>
      <c r="V1180" s="77"/>
      <c r="W1180" s="123">
        <f t="shared" si="247"/>
        <v>0</v>
      </c>
      <c r="X1180" s="77"/>
      <c r="Y1180" s="123">
        <f t="shared" si="248"/>
        <v>0</v>
      </c>
      <c r="Z1180" s="80"/>
      <c r="AA1180" s="31"/>
    </row>
    <row r="1181" spans="1:27" s="29" customFormat="1" ht="21.4" hidden="1" customHeight="1" x14ac:dyDescent="0.2">
      <c r="A1181" s="30"/>
      <c r="B1181" s="40"/>
      <c r="C1181" s="40"/>
      <c r="D1181" s="31"/>
      <c r="E1181" s="31"/>
      <c r="F1181" s="49" t="s">
        <v>23</v>
      </c>
      <c r="G1181" s="44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48"/>
      <c r="I1181" s="50"/>
      <c r="J1181" s="51" t="s">
        <v>67</v>
      </c>
      <c r="K1181" s="54">
        <f>K1176/$K$2/8*I1181</f>
        <v>0</v>
      </c>
      <c r="L1181" s="55"/>
      <c r="M1181" s="31"/>
      <c r="N1181" s="74"/>
      <c r="O1181" s="75" t="s">
        <v>54</v>
      </c>
      <c r="P1181" s="75"/>
      <c r="Q1181" s="75"/>
      <c r="R1181" s="75" t="str">
        <f t="shared" si="246"/>
        <v/>
      </c>
      <c r="S1181" s="79"/>
      <c r="T1181" s="75" t="s">
        <v>54</v>
      </c>
      <c r="U1181" s="123">
        <f>IF($J$1="May",Y1180,Y1180)</f>
        <v>0</v>
      </c>
      <c r="V1181" s="77"/>
      <c r="W1181" s="123">
        <f t="shared" si="247"/>
        <v>0</v>
      </c>
      <c r="X1181" s="77"/>
      <c r="Y1181" s="123">
        <f t="shared" si="248"/>
        <v>0</v>
      </c>
      <c r="Z1181" s="80"/>
      <c r="AA1181" s="31"/>
    </row>
    <row r="1182" spans="1:27" s="29" customFormat="1" ht="21.4" hidden="1" customHeight="1" x14ac:dyDescent="0.2">
      <c r="A1182" s="30"/>
      <c r="B1182" s="49" t="s">
        <v>7</v>
      </c>
      <c r="C1182" s="40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31"/>
      <c r="E1182" s="31"/>
      <c r="F1182" s="49" t="s">
        <v>70</v>
      </c>
      <c r="G1182" s="44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48"/>
      <c r="I1182" s="444" t="s">
        <v>74</v>
      </c>
      <c r="J1182" s="445"/>
      <c r="K1182" s="54">
        <f>K1180+K1181</f>
        <v>0</v>
      </c>
      <c r="L1182" s="55"/>
      <c r="M1182" s="31"/>
      <c r="N1182" s="74"/>
      <c r="O1182" s="75" t="s">
        <v>55</v>
      </c>
      <c r="P1182" s="75"/>
      <c r="Q1182" s="75"/>
      <c r="R1182" s="75" t="str">
        <f t="shared" si="246"/>
        <v/>
      </c>
      <c r="S1182" s="79"/>
      <c r="T1182" s="75" t="s">
        <v>55</v>
      </c>
      <c r="U1182" s="123" t="str">
        <f>IF($J$1="July",Y1181,"")</f>
        <v/>
      </c>
      <c r="V1182" s="77"/>
      <c r="W1182" s="123" t="str">
        <f t="shared" si="247"/>
        <v/>
      </c>
      <c r="X1182" s="77"/>
      <c r="Y1182" s="123" t="str">
        <f t="shared" si="248"/>
        <v/>
      </c>
      <c r="Z1182" s="80"/>
      <c r="AA1182" s="31"/>
    </row>
    <row r="1183" spans="1:27" s="29" customFormat="1" ht="21.4" hidden="1" customHeight="1" x14ac:dyDescent="0.2">
      <c r="A1183" s="30"/>
      <c r="B1183" s="49" t="s">
        <v>6</v>
      </c>
      <c r="C1183" s="40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31"/>
      <c r="E1183" s="31"/>
      <c r="F1183" s="49" t="s">
        <v>24</v>
      </c>
      <c r="G1183" s="44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48"/>
      <c r="I1183" s="444" t="s">
        <v>75</v>
      </c>
      <c r="J1183" s="445"/>
      <c r="K1183" s="44">
        <f>G1183</f>
        <v>0</v>
      </c>
      <c r="L1183" s="56"/>
      <c r="M1183" s="31"/>
      <c r="N1183" s="74"/>
      <c r="O1183" s="75" t="s">
        <v>56</v>
      </c>
      <c r="P1183" s="75"/>
      <c r="Q1183" s="75"/>
      <c r="R1183" s="75" t="str">
        <f t="shared" si="246"/>
        <v/>
      </c>
      <c r="S1183" s="79"/>
      <c r="T1183" s="75" t="s">
        <v>56</v>
      </c>
      <c r="U1183" s="123" t="str">
        <f>IF($J$1="August",Y1182,"")</f>
        <v/>
      </c>
      <c r="V1183" s="77"/>
      <c r="W1183" s="123" t="str">
        <f t="shared" si="247"/>
        <v/>
      </c>
      <c r="X1183" s="77"/>
      <c r="Y1183" s="123" t="str">
        <f t="shared" si="248"/>
        <v/>
      </c>
      <c r="Z1183" s="80"/>
      <c r="AA1183" s="31"/>
    </row>
    <row r="1184" spans="1:27" s="29" customFormat="1" ht="21.4" hidden="1" customHeight="1" x14ac:dyDescent="0.2">
      <c r="A1184" s="30"/>
      <c r="B1184" s="57" t="s">
        <v>73</v>
      </c>
      <c r="C1184" s="40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31"/>
      <c r="E1184" s="31"/>
      <c r="F1184" s="49" t="s">
        <v>72</v>
      </c>
      <c r="G1184" s="44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31"/>
      <c r="I1184" s="435" t="s">
        <v>68</v>
      </c>
      <c r="J1184" s="436"/>
      <c r="K1184" s="58">
        <f>K1182-K1183</f>
        <v>0</v>
      </c>
      <c r="L1184" s="59"/>
      <c r="M1184" s="31"/>
      <c r="N1184" s="74"/>
      <c r="O1184" s="75" t="s">
        <v>61</v>
      </c>
      <c r="P1184" s="75"/>
      <c r="Q1184" s="75"/>
      <c r="R1184" s="75" t="str">
        <f t="shared" si="246"/>
        <v/>
      </c>
      <c r="S1184" s="79"/>
      <c r="T1184" s="75" t="s">
        <v>61</v>
      </c>
      <c r="U1184" s="123" t="str">
        <f>IF($J$1="Sept",Y1183,"")</f>
        <v/>
      </c>
      <c r="V1184" s="77"/>
      <c r="W1184" s="123" t="str">
        <f t="shared" si="247"/>
        <v/>
      </c>
      <c r="X1184" s="77"/>
      <c r="Y1184" s="123" t="str">
        <f t="shared" si="248"/>
        <v/>
      </c>
      <c r="Z1184" s="80"/>
      <c r="AA1184" s="31"/>
    </row>
    <row r="1185" spans="1:27" s="29" customFormat="1" ht="21.4" hidden="1" customHeight="1" x14ac:dyDescent="0.2">
      <c r="A1185" s="30"/>
      <c r="B1185" s="31"/>
      <c r="C1185" s="31"/>
      <c r="D1185" s="31"/>
      <c r="E1185" s="31"/>
      <c r="F1185" s="31"/>
      <c r="G1185" s="31"/>
      <c r="H1185" s="31"/>
      <c r="I1185" s="31"/>
      <c r="J1185" s="31"/>
      <c r="K1185" s="31"/>
      <c r="L1185" s="47"/>
      <c r="M1185" s="31"/>
      <c r="N1185" s="74"/>
      <c r="O1185" s="75" t="s">
        <v>57</v>
      </c>
      <c r="P1185" s="75"/>
      <c r="Q1185" s="75"/>
      <c r="R1185" s="75" t="str">
        <f t="shared" si="246"/>
        <v/>
      </c>
      <c r="S1185" s="79"/>
      <c r="T1185" s="75" t="s">
        <v>57</v>
      </c>
      <c r="U1185" s="123" t="str">
        <f>IF($J$1="October",Y1184,"")</f>
        <v/>
      </c>
      <c r="V1185" s="77"/>
      <c r="W1185" s="123" t="str">
        <f t="shared" si="247"/>
        <v/>
      </c>
      <c r="X1185" s="77"/>
      <c r="Y1185" s="123" t="str">
        <f t="shared" si="248"/>
        <v/>
      </c>
      <c r="Z1185" s="80"/>
      <c r="AA1185" s="31"/>
    </row>
    <row r="1186" spans="1:27" s="29" customFormat="1" ht="21.4" hidden="1" customHeight="1" x14ac:dyDescent="0.2">
      <c r="A1186" s="30"/>
      <c r="B1186" s="446" t="s">
        <v>101</v>
      </c>
      <c r="C1186" s="446"/>
      <c r="D1186" s="446"/>
      <c r="E1186" s="446"/>
      <c r="F1186" s="446"/>
      <c r="G1186" s="446"/>
      <c r="H1186" s="446"/>
      <c r="I1186" s="446"/>
      <c r="J1186" s="446"/>
      <c r="K1186" s="446"/>
      <c r="L1186" s="47"/>
      <c r="M1186" s="31"/>
      <c r="N1186" s="74"/>
      <c r="O1186" s="75" t="s">
        <v>62</v>
      </c>
      <c r="P1186" s="75"/>
      <c r="Q1186" s="75"/>
      <c r="R1186" s="75" t="str">
        <f t="shared" si="246"/>
        <v/>
      </c>
      <c r="S1186" s="79"/>
      <c r="T1186" s="75" t="s">
        <v>62</v>
      </c>
      <c r="U1186" s="123" t="str">
        <f>IF($J$1="November",Y1185,"")</f>
        <v/>
      </c>
      <c r="V1186" s="77"/>
      <c r="W1186" s="123" t="str">
        <f t="shared" si="247"/>
        <v/>
      </c>
      <c r="X1186" s="77"/>
      <c r="Y1186" s="123" t="str">
        <f t="shared" si="248"/>
        <v/>
      </c>
      <c r="Z1186" s="80"/>
      <c r="AA1186" s="31"/>
    </row>
    <row r="1187" spans="1:27" s="29" customFormat="1" ht="21.4" hidden="1" customHeight="1" x14ac:dyDescent="0.2">
      <c r="A1187" s="30"/>
      <c r="B1187" s="446"/>
      <c r="C1187" s="446"/>
      <c r="D1187" s="446"/>
      <c r="E1187" s="446"/>
      <c r="F1187" s="446"/>
      <c r="G1187" s="446"/>
      <c r="H1187" s="446"/>
      <c r="I1187" s="446"/>
      <c r="J1187" s="446"/>
      <c r="K1187" s="446"/>
      <c r="L1187" s="47"/>
      <c r="M1187" s="31"/>
      <c r="N1187" s="74"/>
      <c r="O1187" s="75" t="s">
        <v>63</v>
      </c>
      <c r="P1187" s="75"/>
      <c r="Q1187" s="75"/>
      <c r="R1187" s="75" t="str">
        <f t="shared" si="246"/>
        <v/>
      </c>
      <c r="S1187" s="79"/>
      <c r="T1187" s="75" t="s">
        <v>63</v>
      </c>
      <c r="U1187" s="123" t="str">
        <f>IF($J$1="Dec",Y1186,"")</f>
        <v/>
      </c>
      <c r="V1187" s="77"/>
      <c r="W1187" s="123" t="str">
        <f t="shared" si="247"/>
        <v/>
      </c>
      <c r="X1187" s="77"/>
      <c r="Y1187" s="123" t="str">
        <f t="shared" si="248"/>
        <v/>
      </c>
      <c r="Z1187" s="80"/>
      <c r="AA1187" s="31"/>
    </row>
    <row r="1188" spans="1:27" s="29" customFormat="1" ht="21.4" hidden="1" customHeight="1" thickBot="1" x14ac:dyDescent="0.25">
      <c r="A1188" s="60"/>
      <c r="B1188" s="61"/>
      <c r="C1188" s="61"/>
      <c r="D1188" s="61"/>
      <c r="E1188" s="61"/>
      <c r="F1188" s="61"/>
      <c r="G1188" s="61"/>
      <c r="H1188" s="61"/>
      <c r="I1188" s="61"/>
      <c r="J1188" s="61"/>
      <c r="K1188" s="61"/>
      <c r="L1188" s="62"/>
      <c r="N1188" s="81"/>
      <c r="O1188" s="82"/>
      <c r="P1188" s="82"/>
      <c r="Q1188" s="82"/>
      <c r="R1188" s="82"/>
      <c r="S1188" s="82"/>
      <c r="T1188" s="82"/>
      <c r="U1188" s="82"/>
      <c r="V1188" s="82"/>
      <c r="W1188" s="82"/>
      <c r="X1188" s="82"/>
      <c r="Y1188" s="82"/>
      <c r="Z1188" s="83"/>
    </row>
    <row r="1189" spans="1:27" ht="21.4" hidden="1" customHeight="1" x14ac:dyDescent="0.25"/>
    <row r="1190" spans="1:27" ht="21.4" hidden="1" customHeight="1" x14ac:dyDescent="0.25"/>
    <row r="1191" spans="1:27" ht="21.4" hidden="1" customHeight="1" x14ac:dyDescent="0.25"/>
    <row r="1192" spans="1:27" ht="21.4" hidden="1" customHeight="1" x14ac:dyDescent="0.25"/>
    <row r="1193" spans="1:27" ht="21.4" hidden="1" customHeight="1" thickBot="1" x14ac:dyDescent="0.3"/>
    <row r="1194" spans="1:27" s="29" customFormat="1" ht="21.4" hidden="1" customHeight="1" x14ac:dyDescent="0.2">
      <c r="A1194" s="447" t="s">
        <v>45</v>
      </c>
      <c r="B1194" s="448"/>
      <c r="C1194" s="448"/>
      <c r="D1194" s="448"/>
      <c r="E1194" s="448"/>
      <c r="F1194" s="448"/>
      <c r="G1194" s="448"/>
      <c r="H1194" s="448"/>
      <c r="I1194" s="448"/>
      <c r="J1194" s="448"/>
      <c r="K1194" s="448"/>
      <c r="L1194" s="449"/>
      <c r="M1194" s="111"/>
      <c r="N1194" s="67"/>
      <c r="O1194" s="440" t="s">
        <v>47</v>
      </c>
      <c r="P1194" s="441"/>
      <c r="Q1194" s="441"/>
      <c r="R1194" s="442"/>
      <c r="S1194" s="68"/>
      <c r="T1194" s="440" t="s">
        <v>48</v>
      </c>
      <c r="U1194" s="441"/>
      <c r="V1194" s="441"/>
      <c r="W1194" s="441"/>
      <c r="X1194" s="441"/>
      <c r="Y1194" s="442"/>
      <c r="Z1194" s="69"/>
    </row>
    <row r="1195" spans="1:27" s="29" customFormat="1" ht="21.4" hidden="1" customHeight="1" x14ac:dyDescent="0.2">
      <c r="A1195" s="30"/>
      <c r="B1195" s="31"/>
      <c r="C1195" s="443" t="s">
        <v>99</v>
      </c>
      <c r="D1195" s="443"/>
      <c r="E1195" s="443"/>
      <c r="F1195" s="443"/>
      <c r="G1195" s="32" t="str">
        <f>$J$1</f>
        <v>March</v>
      </c>
      <c r="H1195" s="431">
        <f>$K$1</f>
        <v>2021</v>
      </c>
      <c r="I1195" s="431"/>
      <c r="J1195" s="31"/>
      <c r="K1195" s="33"/>
      <c r="L1195" s="34"/>
      <c r="M1195" s="33"/>
      <c r="N1195" s="70"/>
      <c r="O1195" s="71" t="s">
        <v>58</v>
      </c>
      <c r="P1195" s="71" t="s">
        <v>7</v>
      </c>
      <c r="Q1195" s="71" t="s">
        <v>6</v>
      </c>
      <c r="R1195" s="71" t="s">
        <v>59</v>
      </c>
      <c r="S1195" s="72"/>
      <c r="T1195" s="71" t="s">
        <v>58</v>
      </c>
      <c r="U1195" s="71" t="s">
        <v>60</v>
      </c>
      <c r="V1195" s="71" t="s">
        <v>23</v>
      </c>
      <c r="W1195" s="71" t="s">
        <v>22</v>
      </c>
      <c r="X1195" s="71" t="s">
        <v>24</v>
      </c>
      <c r="Y1195" s="71" t="s">
        <v>64</v>
      </c>
      <c r="Z1195" s="73"/>
    </row>
    <row r="1196" spans="1:27" s="29" customFormat="1" ht="21.4" hidden="1" customHeight="1" x14ac:dyDescent="0.2">
      <c r="A1196" s="30"/>
      <c r="B1196" s="31"/>
      <c r="C1196" s="31"/>
      <c r="D1196" s="36"/>
      <c r="E1196" s="36"/>
      <c r="F1196" s="36"/>
      <c r="G1196" s="36"/>
      <c r="H1196" s="36"/>
      <c r="I1196" s="31"/>
      <c r="J1196" s="37" t="s">
        <v>1</v>
      </c>
      <c r="K1196" s="38">
        <f>17000+2000</f>
        <v>19000</v>
      </c>
      <c r="L1196" s="39"/>
      <c r="M1196" s="31"/>
      <c r="N1196" s="74"/>
      <c r="O1196" s="75" t="s">
        <v>50</v>
      </c>
      <c r="P1196" s="75">
        <v>29</v>
      </c>
      <c r="Q1196" s="75">
        <v>2</v>
      </c>
      <c r="R1196" s="75">
        <f>15-Q1196</f>
        <v>13</v>
      </c>
      <c r="S1196" s="76"/>
      <c r="T1196" s="75" t="s">
        <v>50</v>
      </c>
      <c r="U1196" s="77">
        <v>10100</v>
      </c>
      <c r="V1196" s="77">
        <v>1000</v>
      </c>
      <c r="W1196" s="77">
        <f>V1196+U1196</f>
        <v>11100</v>
      </c>
      <c r="X1196" s="77">
        <v>2000</v>
      </c>
      <c r="Y1196" s="77">
        <f>W1196-X1196</f>
        <v>9100</v>
      </c>
      <c r="Z1196" s="73"/>
    </row>
    <row r="1197" spans="1:27" s="29" customFormat="1" ht="21.4" hidden="1" customHeight="1" x14ac:dyDescent="0.2">
      <c r="A1197" s="30"/>
      <c r="B1197" s="31" t="s">
        <v>0</v>
      </c>
      <c r="C1197" s="86" t="s">
        <v>115</v>
      </c>
      <c r="D1197" s="31"/>
      <c r="E1197" s="31"/>
      <c r="F1197" s="31"/>
      <c r="G1197" s="31"/>
      <c r="H1197" s="42"/>
      <c r="I1197" s="36"/>
      <c r="J1197" s="31"/>
      <c r="K1197" s="31"/>
      <c r="L1197" s="43"/>
      <c r="M1197" s="111"/>
      <c r="N1197" s="78"/>
      <c r="O1197" s="75" t="s">
        <v>76</v>
      </c>
      <c r="P1197" s="75">
        <v>28</v>
      </c>
      <c r="Q1197" s="75">
        <v>1</v>
      </c>
      <c r="R1197" s="75">
        <f>IF(Q1197="","",R1196-Q1197)</f>
        <v>12</v>
      </c>
      <c r="S1197" s="79"/>
      <c r="T1197" s="75" t="s">
        <v>76</v>
      </c>
      <c r="U1197" s="123">
        <f>IF($J$1="January","",Y1196)</f>
        <v>9100</v>
      </c>
      <c r="V1197" s="77">
        <f>3000+500</f>
        <v>3500</v>
      </c>
      <c r="W1197" s="123">
        <f>IF(U1197="","",U1197+V1197)</f>
        <v>12600</v>
      </c>
      <c r="X1197" s="77">
        <v>3600</v>
      </c>
      <c r="Y1197" s="123">
        <f>IF(W1197="","",W1197-X1197)</f>
        <v>9000</v>
      </c>
      <c r="Z1197" s="80"/>
    </row>
    <row r="1198" spans="1:27" s="29" customFormat="1" ht="21.4" hidden="1" customHeight="1" x14ac:dyDescent="0.2">
      <c r="A1198" s="30"/>
      <c r="B1198" s="45" t="s">
        <v>46</v>
      </c>
      <c r="C1198" s="86"/>
      <c r="D1198" s="31"/>
      <c r="E1198" s="31"/>
      <c r="F1198" s="432" t="s">
        <v>48</v>
      </c>
      <c r="G1198" s="432"/>
      <c r="H1198" s="31"/>
      <c r="I1198" s="432" t="s">
        <v>49</v>
      </c>
      <c r="J1198" s="432"/>
      <c r="K1198" s="432"/>
      <c r="L1198" s="47"/>
      <c r="M1198" s="31"/>
      <c r="N1198" s="74"/>
      <c r="O1198" s="75" t="s">
        <v>51</v>
      </c>
      <c r="P1198" s="75">
        <v>31</v>
      </c>
      <c r="Q1198" s="75">
        <v>0</v>
      </c>
      <c r="R1198" s="75">
        <f t="shared" ref="R1198:R1204" si="249">IF(Q1198="","",R1197-Q1198)</f>
        <v>12</v>
      </c>
      <c r="S1198" s="79"/>
      <c r="T1198" s="75" t="s">
        <v>51</v>
      </c>
      <c r="U1198" s="123">
        <f>IF($J$1="February","",Y1197)</f>
        <v>9000</v>
      </c>
      <c r="V1198" s="77"/>
      <c r="W1198" s="123">
        <f t="shared" ref="W1198:W1207" si="250">IF(U1198="","",U1198+V1198)</f>
        <v>9000</v>
      </c>
      <c r="X1198" s="77">
        <v>2000</v>
      </c>
      <c r="Y1198" s="123">
        <f t="shared" ref="Y1198:Y1207" si="251">IF(W1198="","",W1198-X1198)</f>
        <v>7000</v>
      </c>
      <c r="Z1198" s="80"/>
    </row>
    <row r="1199" spans="1:27" s="29" customFormat="1" ht="21.4" hidden="1" customHeight="1" x14ac:dyDescent="0.2">
      <c r="A1199" s="30"/>
      <c r="B1199" s="31"/>
      <c r="C1199" s="31"/>
      <c r="D1199" s="31"/>
      <c r="E1199" s="31"/>
      <c r="F1199" s="31"/>
      <c r="G1199" s="31"/>
      <c r="H1199" s="48"/>
      <c r="L1199" s="35"/>
      <c r="M1199" s="31"/>
      <c r="N1199" s="74"/>
      <c r="O1199" s="75" t="s">
        <v>52</v>
      </c>
      <c r="P1199" s="75"/>
      <c r="Q1199" s="75"/>
      <c r="R1199" s="75" t="str">
        <f t="shared" si="249"/>
        <v/>
      </c>
      <c r="S1199" s="79"/>
      <c r="T1199" s="75" t="s">
        <v>52</v>
      </c>
      <c r="U1199" s="123" t="str">
        <f>IF($J$1="March","",Y1198)</f>
        <v/>
      </c>
      <c r="V1199" s="77"/>
      <c r="W1199" s="123" t="str">
        <f t="shared" si="250"/>
        <v/>
      </c>
      <c r="X1199" s="77"/>
      <c r="Y1199" s="123" t="str">
        <f t="shared" si="251"/>
        <v/>
      </c>
      <c r="Z1199" s="80"/>
    </row>
    <row r="1200" spans="1:27" s="29" customFormat="1" ht="21.4" hidden="1" customHeight="1" x14ac:dyDescent="0.2">
      <c r="A1200" s="30"/>
      <c r="B1200" s="433" t="s">
        <v>47</v>
      </c>
      <c r="C1200" s="434"/>
      <c r="D1200" s="31"/>
      <c r="E1200" s="31"/>
      <c r="F1200" s="49" t="s">
        <v>69</v>
      </c>
      <c r="G1200" s="44">
        <f>IF($J$1="January",U1196,IF($J$1="February",U1197,IF($J$1="March",U1198,IF($J$1="April",U1199,IF($J$1="May",U1200,IF($J$1="June",U1201,IF($J$1="July",U1202,IF($J$1="August",U1203,IF($J$1="August",U1203,IF($J$1="September",U1204,IF($J$1="October",U1205,IF($J$1="November",U1206,IF($J$1="December",U1207)))))))))))))</f>
        <v>9000</v>
      </c>
      <c r="H1200" s="48"/>
      <c r="I1200" s="50">
        <f>IF(C1204&gt;0,$K$2,C1202)</f>
        <v>31</v>
      </c>
      <c r="J1200" s="51" t="s">
        <v>66</v>
      </c>
      <c r="K1200" s="52">
        <f>K1196/$K$2*I1200</f>
        <v>19000</v>
      </c>
      <c r="L1200" s="53"/>
      <c r="M1200" s="31"/>
      <c r="N1200" s="74"/>
      <c r="O1200" s="75" t="s">
        <v>53</v>
      </c>
      <c r="P1200" s="75"/>
      <c r="Q1200" s="75"/>
      <c r="R1200" s="75" t="str">
        <f t="shared" si="249"/>
        <v/>
      </c>
      <c r="S1200" s="79"/>
      <c r="T1200" s="75" t="s">
        <v>53</v>
      </c>
      <c r="U1200" s="123" t="str">
        <f>IF($J$1="April","",Y1199)</f>
        <v/>
      </c>
      <c r="V1200" s="77"/>
      <c r="W1200" s="123" t="str">
        <f t="shared" si="250"/>
        <v/>
      </c>
      <c r="X1200" s="77"/>
      <c r="Y1200" s="123" t="str">
        <f t="shared" si="251"/>
        <v/>
      </c>
      <c r="Z1200" s="80"/>
    </row>
    <row r="1201" spans="1:26" s="29" customFormat="1" ht="21.4" hidden="1" customHeight="1" x14ac:dyDescent="0.2">
      <c r="A1201" s="30"/>
      <c r="B1201" s="40"/>
      <c r="C1201" s="40"/>
      <c r="D1201" s="31"/>
      <c r="E1201" s="31"/>
      <c r="F1201" s="49" t="s">
        <v>23</v>
      </c>
      <c r="G1201" s="44">
        <f>IF($J$1="January",V1196,IF($J$1="February",V1197,IF($J$1="March",V1198,IF($J$1="April",V1199,IF($J$1="May",V1200,IF($J$1="June",V1201,IF($J$1="July",V1202,IF($J$1="August",V1203,IF($J$1="August",V1203,IF($J$1="September",V1204,IF($J$1="October",V1205,IF($J$1="November",V1206,IF($J$1="December",V1207)))))))))))))</f>
        <v>0</v>
      </c>
      <c r="H1201" s="48"/>
      <c r="I1201" s="93"/>
      <c r="J1201" s="51" t="s">
        <v>67</v>
      </c>
      <c r="K1201" s="54">
        <f>K1196/$K$2/8*I1201</f>
        <v>0</v>
      </c>
      <c r="L1201" s="55"/>
      <c r="M1201" s="31"/>
      <c r="N1201" s="74"/>
      <c r="O1201" s="75" t="s">
        <v>54</v>
      </c>
      <c r="P1201" s="75"/>
      <c r="Q1201" s="75"/>
      <c r="R1201" s="75" t="str">
        <f t="shared" si="249"/>
        <v/>
      </c>
      <c r="S1201" s="79"/>
      <c r="T1201" s="75" t="s">
        <v>54</v>
      </c>
      <c r="U1201" s="123" t="str">
        <f>IF($J$1="May","",Y1200)</f>
        <v/>
      </c>
      <c r="V1201" s="77"/>
      <c r="W1201" s="123" t="str">
        <f t="shared" si="250"/>
        <v/>
      </c>
      <c r="X1201" s="77"/>
      <c r="Y1201" s="123" t="str">
        <f t="shared" si="251"/>
        <v/>
      </c>
      <c r="Z1201" s="80"/>
    </row>
    <row r="1202" spans="1:26" s="29" customFormat="1" ht="21.4" hidden="1" customHeight="1" x14ac:dyDescent="0.2">
      <c r="A1202" s="30"/>
      <c r="B1202" s="49" t="s">
        <v>7</v>
      </c>
      <c r="C1202" s="40">
        <f>IF($J$1="January",P1196,IF($J$1="February",P1197,IF($J$1="March",P1198,IF($J$1="April",P1199,IF($J$1="May",P1200,IF($J$1="June",P1201,IF($J$1="July",P1202,IF($J$1="August",P1203,IF($J$1="August",P1203,IF($J$1="September",P1204,IF($J$1="October",P1205,IF($J$1="November",P1206,IF($J$1="December",P1207)))))))))))))</f>
        <v>31</v>
      </c>
      <c r="D1202" s="31"/>
      <c r="E1202" s="31"/>
      <c r="F1202" s="49" t="s">
        <v>70</v>
      </c>
      <c r="G1202" s="44">
        <f>IF($J$1="January",W1196,IF($J$1="February",W1197,IF($J$1="March",W1198,IF($J$1="April",W1199,IF($J$1="May",W1200,IF($J$1="June",W1201,IF($J$1="July",W1202,IF($J$1="August",W1203,IF($J$1="August",W1203,IF($J$1="September",W1204,IF($J$1="October",W1205,IF($J$1="November",W1206,IF($J$1="December",W1207)))))))))))))</f>
        <v>9000</v>
      </c>
      <c r="H1202" s="48"/>
      <c r="I1202" s="444" t="s">
        <v>74</v>
      </c>
      <c r="J1202" s="445"/>
      <c r="K1202" s="54">
        <f>K1200+K1201</f>
        <v>19000</v>
      </c>
      <c r="L1202" s="55"/>
      <c r="M1202" s="31"/>
      <c r="N1202" s="74"/>
      <c r="O1202" s="75" t="s">
        <v>55</v>
      </c>
      <c r="P1202" s="75"/>
      <c r="Q1202" s="75"/>
      <c r="R1202" s="75" t="str">
        <f t="shared" si="249"/>
        <v/>
      </c>
      <c r="S1202" s="79"/>
      <c r="T1202" s="75" t="s">
        <v>55</v>
      </c>
      <c r="U1202" s="123" t="str">
        <f>IF($J$1="June","",Y1201)</f>
        <v/>
      </c>
      <c r="V1202" s="77"/>
      <c r="W1202" s="123" t="str">
        <f t="shared" si="250"/>
        <v/>
      </c>
      <c r="X1202" s="77"/>
      <c r="Y1202" s="123" t="str">
        <f t="shared" si="251"/>
        <v/>
      </c>
      <c r="Z1202" s="80"/>
    </row>
    <row r="1203" spans="1:26" s="29" customFormat="1" ht="21.4" hidden="1" customHeight="1" x14ac:dyDescent="0.2">
      <c r="A1203" s="30"/>
      <c r="B1203" s="49" t="s">
        <v>6</v>
      </c>
      <c r="C1203" s="40">
        <f>IF($J$1="January",Q1196,IF($J$1="February",Q1197,IF($J$1="March",Q1198,IF($J$1="April",Q1199,IF($J$1="May",Q1200,IF($J$1="June",Q1201,IF($J$1="July",Q1202,IF($J$1="August",Q1203,IF($J$1="August",Q1203,IF($J$1="September",Q1204,IF($J$1="October",Q1205,IF($J$1="November",Q1206,IF($J$1="December",Q1207)))))))))))))</f>
        <v>0</v>
      </c>
      <c r="D1203" s="31"/>
      <c r="E1203" s="31"/>
      <c r="F1203" s="49" t="s">
        <v>24</v>
      </c>
      <c r="G1203" s="44">
        <f>IF($J$1="January",X1196,IF($J$1="February",X1197,IF($J$1="March",X1198,IF($J$1="April",X1199,IF($J$1="May",X1200,IF($J$1="June",X1201,IF($J$1="July",X1202,IF($J$1="August",X1203,IF($J$1="August",X1203,IF($J$1="September",X1204,IF($J$1="October",X1205,IF($J$1="November",X1206,IF($J$1="December",X1207)))))))))))))</f>
        <v>2000</v>
      </c>
      <c r="H1203" s="48"/>
      <c r="I1203" s="444" t="s">
        <v>75</v>
      </c>
      <c r="J1203" s="445"/>
      <c r="K1203" s="44">
        <f>G1203</f>
        <v>2000</v>
      </c>
      <c r="L1203" s="56"/>
      <c r="M1203" s="31"/>
      <c r="N1203" s="74"/>
      <c r="O1203" s="75" t="s">
        <v>56</v>
      </c>
      <c r="P1203" s="75"/>
      <c r="Q1203" s="75"/>
      <c r="R1203" s="75" t="str">
        <f t="shared" si="249"/>
        <v/>
      </c>
      <c r="S1203" s="79"/>
      <c r="T1203" s="75" t="s">
        <v>56</v>
      </c>
      <c r="U1203" s="123" t="str">
        <f>IF($J$1="July","",Y1202)</f>
        <v/>
      </c>
      <c r="V1203" s="77"/>
      <c r="W1203" s="123" t="str">
        <f t="shared" si="250"/>
        <v/>
      </c>
      <c r="X1203" s="77"/>
      <c r="Y1203" s="123" t="str">
        <f t="shared" si="251"/>
        <v/>
      </c>
      <c r="Z1203" s="80"/>
    </row>
    <row r="1204" spans="1:26" s="29" customFormat="1" ht="21.4" hidden="1" customHeight="1" x14ac:dyDescent="0.2">
      <c r="A1204" s="30"/>
      <c r="B1204" s="57" t="s">
        <v>73</v>
      </c>
      <c r="C1204" s="40">
        <f>IF($J$1="January",R1196,IF($J$1="February",R1197,IF($J$1="March",R1198,IF($J$1="April",R1199,IF($J$1="May",R1200,IF($J$1="June",R1201,IF($J$1="July",R1202,IF($J$1="August",R1203,IF($J$1="August",R1203,IF($J$1="September",R1204,IF($J$1="October",R1205,IF($J$1="November",R1206,IF($J$1="December",R1207)))))))))))))</f>
        <v>12</v>
      </c>
      <c r="D1204" s="31"/>
      <c r="E1204" s="31"/>
      <c r="F1204" s="49" t="s">
        <v>72</v>
      </c>
      <c r="G1204" s="44">
        <f>IF($J$1="January",Y1196,IF($J$1="February",Y1197,IF($J$1="March",Y1198,IF($J$1="April",Y1199,IF($J$1="May",Y1200,IF($J$1="June",Y1201,IF($J$1="July",Y1202,IF($J$1="August",Y1203,IF($J$1="August",Y1203,IF($J$1="September",Y1204,IF($J$1="October",Y1205,IF($J$1="November",Y1206,IF($J$1="December",Y1207)))))))))))))</f>
        <v>7000</v>
      </c>
      <c r="H1204" s="31"/>
      <c r="I1204" s="435" t="s">
        <v>68</v>
      </c>
      <c r="J1204" s="436"/>
      <c r="K1204" s="58"/>
      <c r="L1204" s="59"/>
      <c r="M1204" s="31"/>
      <c r="N1204" s="74"/>
      <c r="O1204" s="75" t="s">
        <v>61</v>
      </c>
      <c r="P1204" s="75"/>
      <c r="Q1204" s="75"/>
      <c r="R1204" s="75" t="str">
        <f t="shared" si="249"/>
        <v/>
      </c>
      <c r="S1204" s="79"/>
      <c r="T1204" s="75" t="s">
        <v>61</v>
      </c>
      <c r="U1204" s="123" t="str">
        <f>IF($J$1="August","",Y1203)</f>
        <v/>
      </c>
      <c r="V1204" s="77"/>
      <c r="W1204" s="123" t="str">
        <f t="shared" si="250"/>
        <v/>
      </c>
      <c r="X1204" s="77"/>
      <c r="Y1204" s="123" t="str">
        <f t="shared" si="251"/>
        <v/>
      </c>
      <c r="Z1204" s="80"/>
    </row>
    <row r="1205" spans="1:26" s="29" customFormat="1" ht="21.4" hidden="1" customHeight="1" x14ac:dyDescent="0.2">
      <c r="A1205" s="30"/>
      <c r="B1205" s="31"/>
      <c r="C1205" s="31"/>
      <c r="D1205" s="31"/>
      <c r="E1205" s="31"/>
      <c r="F1205" s="31"/>
      <c r="G1205" s="31"/>
      <c r="H1205" s="31"/>
      <c r="I1205" s="31"/>
      <c r="J1205" s="128"/>
      <c r="K1205" s="31"/>
      <c r="L1205" s="47"/>
      <c r="M1205" s="31"/>
      <c r="N1205" s="74"/>
      <c r="O1205" s="75" t="s">
        <v>57</v>
      </c>
      <c r="P1205" s="75"/>
      <c r="Q1205" s="75"/>
      <c r="R1205" s="75">
        <v>0</v>
      </c>
      <c r="S1205" s="79"/>
      <c r="T1205" s="75" t="s">
        <v>57</v>
      </c>
      <c r="U1205" s="123" t="str">
        <f>IF($J$1="September","",Y1204)</f>
        <v/>
      </c>
      <c r="V1205" s="77"/>
      <c r="W1205" s="123" t="str">
        <f t="shared" si="250"/>
        <v/>
      </c>
      <c r="X1205" s="77"/>
      <c r="Y1205" s="123" t="str">
        <f t="shared" si="251"/>
        <v/>
      </c>
      <c r="Z1205" s="80"/>
    </row>
    <row r="1206" spans="1:26" s="29" customFormat="1" ht="21.4" hidden="1" customHeight="1" x14ac:dyDescent="0.2">
      <c r="A1206" s="30"/>
      <c r="B1206" s="494"/>
      <c r="C1206" s="494"/>
      <c r="D1206" s="494"/>
      <c r="E1206" s="494"/>
      <c r="F1206" s="494"/>
      <c r="G1206" s="494"/>
      <c r="H1206" s="494"/>
      <c r="I1206" s="494"/>
      <c r="J1206" s="494"/>
      <c r="K1206" s="494"/>
      <c r="L1206" s="47"/>
      <c r="M1206" s="31"/>
      <c r="N1206" s="74"/>
      <c r="O1206" s="75" t="s">
        <v>62</v>
      </c>
      <c r="P1206" s="75"/>
      <c r="Q1206" s="75"/>
      <c r="R1206" s="75">
        <v>0</v>
      </c>
      <c r="S1206" s="79"/>
      <c r="T1206" s="75" t="s">
        <v>62</v>
      </c>
      <c r="U1206" s="123" t="str">
        <f>IF($J$1="October","",Y1205)</f>
        <v/>
      </c>
      <c r="V1206" s="77"/>
      <c r="W1206" s="123" t="str">
        <f t="shared" si="250"/>
        <v/>
      </c>
      <c r="X1206" s="77"/>
      <c r="Y1206" s="123" t="str">
        <f t="shared" si="251"/>
        <v/>
      </c>
      <c r="Z1206" s="80"/>
    </row>
    <row r="1207" spans="1:26" s="29" customFormat="1" ht="21.4" hidden="1" customHeight="1" x14ac:dyDescent="0.2">
      <c r="A1207" s="30"/>
      <c r="B1207" s="494"/>
      <c r="C1207" s="494"/>
      <c r="D1207" s="494"/>
      <c r="E1207" s="494"/>
      <c r="F1207" s="494"/>
      <c r="G1207" s="494"/>
      <c r="H1207" s="494"/>
      <c r="I1207" s="494"/>
      <c r="J1207" s="494"/>
      <c r="K1207" s="494"/>
      <c r="L1207" s="47"/>
      <c r="M1207" s="31"/>
      <c r="N1207" s="74"/>
      <c r="O1207" s="75" t="s">
        <v>63</v>
      </c>
      <c r="P1207" s="75"/>
      <c r="Q1207" s="75"/>
      <c r="R1207" s="75">
        <v>0</v>
      </c>
      <c r="S1207" s="79"/>
      <c r="T1207" s="75" t="s">
        <v>63</v>
      </c>
      <c r="U1207" s="123" t="str">
        <f>IF($J$1="November","",Y1206)</f>
        <v/>
      </c>
      <c r="V1207" s="77"/>
      <c r="W1207" s="123" t="str">
        <f t="shared" si="250"/>
        <v/>
      </c>
      <c r="X1207" s="77"/>
      <c r="Y1207" s="123" t="str">
        <f t="shared" si="251"/>
        <v/>
      </c>
      <c r="Z1207" s="80"/>
    </row>
    <row r="1208" spans="1:26" s="29" customFormat="1" ht="21.4" hidden="1" customHeight="1" thickBot="1" x14ac:dyDescent="0.25">
      <c r="A1208" s="60"/>
      <c r="B1208" s="61"/>
      <c r="C1208" s="61"/>
      <c r="D1208" s="61"/>
      <c r="E1208" s="61"/>
      <c r="F1208" s="61"/>
      <c r="G1208" s="61"/>
      <c r="H1208" s="61"/>
      <c r="I1208" s="61"/>
      <c r="J1208" s="61"/>
      <c r="K1208" s="61"/>
      <c r="L1208" s="62"/>
      <c r="N1208" s="81"/>
      <c r="O1208" s="82"/>
      <c r="P1208" s="82"/>
      <c r="Q1208" s="82"/>
      <c r="R1208" s="82"/>
      <c r="S1208" s="82"/>
      <c r="T1208" s="82"/>
      <c r="U1208" s="82"/>
      <c r="V1208" s="82"/>
      <c r="W1208" s="82"/>
      <c r="X1208" s="82"/>
      <c r="Y1208" s="82"/>
      <c r="Z1208" s="83"/>
    </row>
    <row r="1209" spans="1:26" s="29" customFormat="1" ht="21.4" hidden="1" customHeight="1" thickBot="1" x14ac:dyDescent="0.25">
      <c r="A1209" s="30"/>
      <c r="B1209" s="31"/>
      <c r="C1209" s="31"/>
      <c r="D1209" s="31"/>
      <c r="E1209" s="31"/>
      <c r="F1209" s="31"/>
      <c r="G1209" s="31"/>
      <c r="H1209" s="31"/>
      <c r="I1209" s="31"/>
      <c r="J1209" s="31"/>
      <c r="K1209" s="31"/>
      <c r="L1209" s="47"/>
      <c r="N1209" s="74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94"/>
    </row>
    <row r="1210" spans="1:26" s="29" customFormat="1" ht="21" customHeight="1" x14ac:dyDescent="0.2">
      <c r="A1210" s="447" t="s">
        <v>45</v>
      </c>
      <c r="B1210" s="448"/>
      <c r="C1210" s="448"/>
      <c r="D1210" s="448"/>
      <c r="E1210" s="448"/>
      <c r="F1210" s="448"/>
      <c r="G1210" s="448"/>
      <c r="H1210" s="448"/>
      <c r="I1210" s="448"/>
      <c r="J1210" s="448"/>
      <c r="K1210" s="448"/>
      <c r="L1210" s="449"/>
      <c r="M1210" s="124"/>
      <c r="N1210" s="67"/>
      <c r="O1210" s="440" t="s">
        <v>47</v>
      </c>
      <c r="P1210" s="441"/>
      <c r="Q1210" s="441"/>
      <c r="R1210" s="442"/>
      <c r="S1210" s="68"/>
      <c r="T1210" s="440" t="s">
        <v>48</v>
      </c>
      <c r="U1210" s="441"/>
      <c r="V1210" s="441"/>
      <c r="W1210" s="441"/>
      <c r="X1210" s="441"/>
      <c r="Y1210" s="442"/>
      <c r="Z1210" s="69"/>
    </row>
    <row r="1211" spans="1:26" s="29" customFormat="1" ht="21" customHeight="1" x14ac:dyDescent="0.2">
      <c r="A1211" s="30"/>
      <c r="B1211" s="31"/>
      <c r="C1211" s="443" t="s">
        <v>99</v>
      </c>
      <c r="D1211" s="443"/>
      <c r="E1211" s="443"/>
      <c r="F1211" s="443"/>
      <c r="G1211" s="32" t="str">
        <f>$J$1</f>
        <v>March</v>
      </c>
      <c r="H1211" s="431">
        <f>$K$1</f>
        <v>2021</v>
      </c>
      <c r="I1211" s="431"/>
      <c r="J1211" s="31"/>
      <c r="K1211" s="33"/>
      <c r="L1211" s="34"/>
      <c r="M1211" s="33"/>
      <c r="N1211" s="70"/>
      <c r="O1211" s="71" t="s">
        <v>58</v>
      </c>
      <c r="P1211" s="71" t="s">
        <v>7</v>
      </c>
      <c r="Q1211" s="71" t="s">
        <v>6</v>
      </c>
      <c r="R1211" s="71" t="s">
        <v>59</v>
      </c>
      <c r="S1211" s="72"/>
      <c r="T1211" s="71" t="s">
        <v>58</v>
      </c>
      <c r="U1211" s="71" t="s">
        <v>60</v>
      </c>
      <c r="V1211" s="71" t="s">
        <v>23</v>
      </c>
      <c r="W1211" s="71" t="s">
        <v>22</v>
      </c>
      <c r="X1211" s="71" t="s">
        <v>24</v>
      </c>
      <c r="Y1211" s="71" t="s">
        <v>64</v>
      </c>
      <c r="Z1211" s="73"/>
    </row>
    <row r="1212" spans="1:26" s="29" customFormat="1" ht="21" customHeight="1" x14ac:dyDescent="0.2">
      <c r="A1212" s="30"/>
      <c r="B1212" s="31"/>
      <c r="C1212" s="31"/>
      <c r="D1212" s="36"/>
      <c r="E1212" s="36"/>
      <c r="F1212" s="36"/>
      <c r="G1212" s="36"/>
      <c r="H1212" s="36"/>
      <c r="I1212" s="31"/>
      <c r="J1212" s="37" t="s">
        <v>1</v>
      </c>
      <c r="K1212" s="38">
        <v>15000</v>
      </c>
      <c r="L1212" s="39"/>
      <c r="M1212" s="31"/>
      <c r="N1212" s="74"/>
      <c r="O1212" s="75" t="s">
        <v>50</v>
      </c>
      <c r="P1212" s="75">
        <v>31</v>
      </c>
      <c r="Q1212" s="75">
        <v>0</v>
      </c>
      <c r="R1212" s="75"/>
      <c r="S1212" s="76"/>
      <c r="T1212" s="75" t="s">
        <v>50</v>
      </c>
      <c r="U1212" s="77"/>
      <c r="V1212" s="77"/>
      <c r="W1212" s="77">
        <f>V1212+U1212</f>
        <v>0</v>
      </c>
      <c r="X1212" s="77"/>
      <c r="Y1212" s="77">
        <f>W1212-X1212</f>
        <v>0</v>
      </c>
      <c r="Z1212" s="73"/>
    </row>
    <row r="1213" spans="1:26" s="29" customFormat="1" ht="21" customHeight="1" x14ac:dyDescent="0.2">
      <c r="A1213" s="30"/>
      <c r="B1213" s="31" t="s">
        <v>0</v>
      </c>
      <c r="C1213" s="86" t="s">
        <v>212</v>
      </c>
      <c r="D1213" s="31"/>
      <c r="E1213" s="31"/>
      <c r="F1213" s="31"/>
      <c r="G1213" s="31"/>
      <c r="H1213" s="42"/>
      <c r="I1213" s="36"/>
      <c r="J1213" s="31"/>
      <c r="K1213" s="31"/>
      <c r="L1213" s="43"/>
      <c r="M1213" s="124"/>
      <c r="N1213" s="78"/>
      <c r="O1213" s="75" t="s">
        <v>76</v>
      </c>
      <c r="P1213" s="75">
        <v>28</v>
      </c>
      <c r="Q1213" s="75">
        <v>0</v>
      </c>
      <c r="R1213" s="75"/>
      <c r="S1213" s="79"/>
      <c r="T1213" s="75" t="s">
        <v>76</v>
      </c>
      <c r="U1213" s="123">
        <f>IF($J$1="January","",Y1212)</f>
        <v>0</v>
      </c>
      <c r="V1213" s="77"/>
      <c r="W1213" s="123">
        <f>IF(U1213="","",U1213+V1213)</f>
        <v>0</v>
      </c>
      <c r="X1213" s="77"/>
      <c r="Y1213" s="123">
        <f>IF(W1213="","",W1213-X1213)</f>
        <v>0</v>
      </c>
      <c r="Z1213" s="80"/>
    </row>
    <row r="1214" spans="1:26" s="29" customFormat="1" ht="21" customHeight="1" x14ac:dyDescent="0.2">
      <c r="A1214" s="30"/>
      <c r="B1214" s="45" t="s">
        <v>46</v>
      </c>
      <c r="C1214" s="86"/>
      <c r="D1214" s="31"/>
      <c r="E1214" s="31"/>
      <c r="F1214" s="432" t="s">
        <v>48</v>
      </c>
      <c r="G1214" s="432"/>
      <c r="H1214" s="31"/>
      <c r="I1214" s="432" t="s">
        <v>49</v>
      </c>
      <c r="J1214" s="432"/>
      <c r="K1214" s="432"/>
      <c r="L1214" s="47"/>
      <c r="M1214" s="31"/>
      <c r="N1214" s="74"/>
      <c r="O1214" s="75" t="s">
        <v>51</v>
      </c>
      <c r="P1214" s="75">
        <v>31</v>
      </c>
      <c r="Q1214" s="75">
        <v>0</v>
      </c>
      <c r="R1214" s="75"/>
      <c r="S1214" s="79"/>
      <c r="T1214" s="75" t="s">
        <v>51</v>
      </c>
      <c r="U1214" s="123">
        <f>IF($J$1="February","",Y1213)</f>
        <v>0</v>
      </c>
      <c r="V1214" s="77"/>
      <c r="W1214" s="123">
        <f t="shared" ref="W1214:W1223" si="252">IF(U1214="","",U1214+V1214)</f>
        <v>0</v>
      </c>
      <c r="X1214" s="77"/>
      <c r="Y1214" s="123">
        <f t="shared" ref="Y1214:Y1223" si="253">IF(W1214="","",W1214-X1214)</f>
        <v>0</v>
      </c>
      <c r="Z1214" s="80"/>
    </row>
    <row r="1215" spans="1:26" s="29" customFormat="1" ht="21" customHeight="1" x14ac:dyDescent="0.2">
      <c r="A1215" s="30"/>
      <c r="B1215" s="31"/>
      <c r="C1215" s="31"/>
      <c r="D1215" s="31"/>
      <c r="E1215" s="31"/>
      <c r="F1215" s="31"/>
      <c r="G1215" s="31"/>
      <c r="H1215" s="48"/>
      <c r="L1215" s="35"/>
      <c r="M1215" s="31"/>
      <c r="N1215" s="74"/>
      <c r="O1215" s="75" t="s">
        <v>52</v>
      </c>
      <c r="P1215" s="75"/>
      <c r="Q1215" s="75"/>
      <c r="R1215" s="75"/>
      <c r="S1215" s="79"/>
      <c r="T1215" s="75" t="s">
        <v>52</v>
      </c>
      <c r="U1215" s="123" t="str">
        <f>IF($J$1="March","",Y1214)</f>
        <v/>
      </c>
      <c r="V1215" s="77"/>
      <c r="W1215" s="123" t="str">
        <f t="shared" si="252"/>
        <v/>
      </c>
      <c r="X1215" s="77"/>
      <c r="Y1215" s="123" t="str">
        <f t="shared" si="253"/>
        <v/>
      </c>
      <c r="Z1215" s="80"/>
    </row>
    <row r="1216" spans="1:26" s="29" customFormat="1" ht="21" customHeight="1" x14ac:dyDescent="0.2">
      <c r="A1216" s="30"/>
      <c r="B1216" s="433" t="s">
        <v>47</v>
      </c>
      <c r="C1216" s="434"/>
      <c r="D1216" s="31"/>
      <c r="E1216" s="31"/>
      <c r="F1216" s="49" t="s">
        <v>69</v>
      </c>
      <c r="G1216" s="44">
        <f>IF($J$1="January",U1212,IF($J$1="February",U1213,IF($J$1="March",U1214,IF($J$1="April",U1215,IF($J$1="May",U1216,IF($J$1="June",U1217,IF($J$1="July",U1218,IF($J$1="August",U1219,IF($J$1="August",U1219,IF($J$1="September",U1220,IF($J$1="October",U1221,IF($J$1="November",U1222,IF($J$1="December",U1223)))))))))))))</f>
        <v>0</v>
      </c>
      <c r="H1216" s="48"/>
      <c r="I1216" s="50">
        <f>IF(C1220&gt;0,$K$2,C1218)</f>
        <v>31</v>
      </c>
      <c r="J1216" s="51" t="s">
        <v>66</v>
      </c>
      <c r="K1216" s="52">
        <f>K1212/$K$2*I1216</f>
        <v>15000</v>
      </c>
      <c r="L1216" s="53"/>
      <c r="M1216" s="31"/>
      <c r="N1216" s="74"/>
      <c r="O1216" s="75" t="s">
        <v>53</v>
      </c>
      <c r="P1216" s="75"/>
      <c r="Q1216" s="75"/>
      <c r="R1216" s="75"/>
      <c r="S1216" s="79"/>
      <c r="T1216" s="75" t="s">
        <v>53</v>
      </c>
      <c r="U1216" s="123" t="str">
        <f>IF($J$1="April","",Y1215)</f>
        <v/>
      </c>
      <c r="V1216" s="77"/>
      <c r="W1216" s="123" t="str">
        <f t="shared" si="252"/>
        <v/>
      </c>
      <c r="X1216" s="77"/>
      <c r="Y1216" s="123" t="str">
        <f t="shared" si="253"/>
        <v/>
      </c>
      <c r="Z1216" s="80"/>
    </row>
    <row r="1217" spans="1:26" s="29" customFormat="1" ht="21" customHeight="1" x14ac:dyDescent="0.2">
      <c r="A1217" s="30"/>
      <c r="B1217" s="40"/>
      <c r="C1217" s="40"/>
      <c r="D1217" s="31"/>
      <c r="E1217" s="31"/>
      <c r="F1217" s="49" t="s">
        <v>23</v>
      </c>
      <c r="G1217" s="44">
        <f>IF($J$1="January",V1212,IF($J$1="February",V1213,IF($J$1="March",V1214,IF($J$1="April",V1215,IF($J$1="May",V1216,IF($J$1="June",V1217,IF($J$1="July",V1218,IF($J$1="August",V1219,IF($J$1="August",V1219,IF($J$1="September",V1220,IF($J$1="October",V1221,IF($J$1="November",V1222,IF($J$1="December",V1223)))))))))))))</f>
        <v>0</v>
      </c>
      <c r="H1217" s="48"/>
      <c r="I1217" s="93">
        <v>141</v>
      </c>
      <c r="J1217" s="51" t="s">
        <v>67</v>
      </c>
      <c r="K1217" s="54">
        <f>K1212/$K$2/8*I1217</f>
        <v>8528.2258064516136</v>
      </c>
      <c r="L1217" s="55"/>
      <c r="M1217" s="31"/>
      <c r="N1217" s="74"/>
      <c r="O1217" s="75" t="s">
        <v>54</v>
      </c>
      <c r="P1217" s="75"/>
      <c r="Q1217" s="75"/>
      <c r="R1217" s="75"/>
      <c r="S1217" s="79"/>
      <c r="T1217" s="75" t="s">
        <v>54</v>
      </c>
      <c r="U1217" s="123" t="str">
        <f>IF($J$1="May","",Y1216)</f>
        <v/>
      </c>
      <c r="V1217" s="77"/>
      <c r="W1217" s="123" t="str">
        <f t="shared" si="252"/>
        <v/>
      </c>
      <c r="X1217" s="77"/>
      <c r="Y1217" s="123" t="str">
        <f t="shared" si="253"/>
        <v/>
      </c>
      <c r="Z1217" s="80"/>
    </row>
    <row r="1218" spans="1:26" s="29" customFormat="1" ht="21" customHeight="1" x14ac:dyDescent="0.2">
      <c r="A1218" s="30"/>
      <c r="B1218" s="49" t="s">
        <v>7</v>
      </c>
      <c r="C1218" s="40">
        <f>IF($J$1="January",P1212,IF($J$1="February",P1213,IF($J$1="March",P1214,IF($J$1="April",P1215,IF($J$1="May",P1216,IF($J$1="June",P1217,IF($J$1="July",P1218,IF($J$1="August",P1219,IF($J$1="August",P1219,IF($J$1="September",P1220,IF($J$1="October",P1221,IF($J$1="November",P1222,IF($J$1="December",P1223)))))))))))))</f>
        <v>31</v>
      </c>
      <c r="D1218" s="31"/>
      <c r="E1218" s="31"/>
      <c r="F1218" s="49" t="s">
        <v>70</v>
      </c>
      <c r="G1218" s="44">
        <f>IF($J$1="January",W1212,IF($J$1="February",W1213,IF($J$1="March",W1214,IF($J$1="April",W1215,IF($J$1="May",W1216,IF($J$1="June",W1217,IF($J$1="July",W1218,IF($J$1="August",W1219,IF($J$1="August",W1219,IF($J$1="September",W1220,IF($J$1="October",W1221,IF($J$1="November",W1222,IF($J$1="December",W1223)))))))))))))</f>
        <v>0</v>
      </c>
      <c r="H1218" s="48"/>
      <c r="I1218" s="444" t="s">
        <v>74</v>
      </c>
      <c r="J1218" s="445"/>
      <c r="K1218" s="54">
        <f>K1216+K1217</f>
        <v>23528.225806451614</v>
      </c>
      <c r="L1218" s="55"/>
      <c r="M1218" s="31"/>
      <c r="N1218" s="74"/>
      <c r="O1218" s="75" t="s">
        <v>55</v>
      </c>
      <c r="P1218" s="75"/>
      <c r="Q1218" s="75"/>
      <c r="R1218" s="75"/>
      <c r="S1218" s="79"/>
      <c r="T1218" s="75" t="s">
        <v>55</v>
      </c>
      <c r="U1218" s="123" t="str">
        <f>IF($J$1="June","",Y1217)</f>
        <v/>
      </c>
      <c r="V1218" s="77"/>
      <c r="W1218" s="123" t="str">
        <f t="shared" si="252"/>
        <v/>
      </c>
      <c r="X1218" s="77"/>
      <c r="Y1218" s="123" t="str">
        <f t="shared" si="253"/>
        <v/>
      </c>
      <c r="Z1218" s="80"/>
    </row>
    <row r="1219" spans="1:26" s="29" customFormat="1" ht="21" customHeight="1" x14ac:dyDescent="0.2">
      <c r="A1219" s="30"/>
      <c r="B1219" s="49" t="s">
        <v>6</v>
      </c>
      <c r="C1219" s="40">
        <f>IF($J$1="January",Q1212,IF($J$1="February",Q1213,IF($J$1="March",Q1214,IF($J$1="April",Q1215,IF($J$1="May",Q1216,IF($J$1="June",Q1217,IF($J$1="July",Q1218,IF($J$1="August",Q1219,IF($J$1="August",Q1219,IF($J$1="September",Q1220,IF($J$1="October",Q1221,IF($J$1="November",Q1222,IF($J$1="December",Q1223)))))))))))))</f>
        <v>0</v>
      </c>
      <c r="D1219" s="31"/>
      <c r="E1219" s="31"/>
      <c r="F1219" s="49" t="s">
        <v>24</v>
      </c>
      <c r="G1219" s="44">
        <f>IF($J$1="January",X1212,IF($J$1="February",X1213,IF($J$1="March",X1214,IF($J$1="April",X1215,IF($J$1="May",X1216,IF($J$1="June",X1217,IF($J$1="July",X1218,IF($J$1="August",X1219,IF($J$1="August",X1219,IF($J$1="September",X1220,IF($J$1="October",X1221,IF($J$1="November",X1222,IF($J$1="December",X1223)))))))))))))</f>
        <v>0</v>
      </c>
      <c r="H1219" s="48"/>
      <c r="I1219" s="444" t="s">
        <v>75</v>
      </c>
      <c r="J1219" s="445"/>
      <c r="K1219" s="44">
        <f>G1219</f>
        <v>0</v>
      </c>
      <c r="L1219" s="56"/>
      <c r="M1219" s="31"/>
      <c r="N1219" s="74"/>
      <c r="O1219" s="75" t="s">
        <v>56</v>
      </c>
      <c r="P1219" s="75"/>
      <c r="Q1219" s="75"/>
      <c r="R1219" s="75"/>
      <c r="S1219" s="79"/>
      <c r="T1219" s="75" t="s">
        <v>56</v>
      </c>
      <c r="U1219" s="123" t="str">
        <f>IF($J$1="July","",Y1218)</f>
        <v/>
      </c>
      <c r="V1219" s="77"/>
      <c r="W1219" s="123" t="str">
        <f t="shared" si="252"/>
        <v/>
      </c>
      <c r="X1219" s="77"/>
      <c r="Y1219" s="123" t="str">
        <f t="shared" si="253"/>
        <v/>
      </c>
      <c r="Z1219" s="80"/>
    </row>
    <row r="1220" spans="1:26" s="29" customFormat="1" ht="21" customHeight="1" x14ac:dyDescent="0.2">
      <c r="A1220" s="30"/>
      <c r="B1220" s="57" t="s">
        <v>73</v>
      </c>
      <c r="C1220" s="40">
        <f>IF($J$1="January",R1212,IF($J$1="February",R1213,IF($J$1="March",R1214,IF($J$1="April",R1215,IF($J$1="May",R1216,IF($J$1="June",R1217,IF($J$1="July",R1218,IF($J$1="August",R1219,IF($J$1="August",R1219,IF($J$1="September",R1220,IF($J$1="October",R1221,IF($J$1="November",R1222,IF($J$1="December",R1223)))))))))))))</f>
        <v>0</v>
      </c>
      <c r="D1220" s="31"/>
      <c r="E1220" s="31"/>
      <c r="F1220" s="49" t="s">
        <v>72</v>
      </c>
      <c r="G1220" s="44">
        <f>IF($J$1="January",Y1212,IF($J$1="February",Y1213,IF($J$1="March",Y1214,IF($J$1="April",Y1215,IF($J$1="May",Y1216,IF($J$1="June",Y1217,IF($J$1="July",Y1218,IF($J$1="August",Y1219,IF($J$1="August",Y1219,IF($J$1="September",Y1220,IF($J$1="October",Y1221,IF($J$1="November",Y1222,IF($J$1="December",Y1223)))))))))))))</f>
        <v>0</v>
      </c>
      <c r="H1220" s="31"/>
      <c r="I1220" s="435" t="s">
        <v>68</v>
      </c>
      <c r="J1220" s="436"/>
      <c r="K1220" s="58">
        <f>K1218-K1219</f>
        <v>23528.225806451614</v>
      </c>
      <c r="L1220" s="59"/>
      <c r="M1220" s="31"/>
      <c r="N1220" s="74"/>
      <c r="O1220" s="75" t="s">
        <v>61</v>
      </c>
      <c r="P1220" s="75"/>
      <c r="Q1220" s="75"/>
      <c r="R1220" s="75"/>
      <c r="S1220" s="79"/>
      <c r="T1220" s="75" t="s">
        <v>61</v>
      </c>
      <c r="U1220" s="123" t="str">
        <f>IF($J$1="August","",Y1219)</f>
        <v/>
      </c>
      <c r="V1220" s="77"/>
      <c r="W1220" s="123" t="str">
        <f t="shared" si="252"/>
        <v/>
      </c>
      <c r="X1220" s="77"/>
      <c r="Y1220" s="123" t="str">
        <f t="shared" si="253"/>
        <v/>
      </c>
      <c r="Z1220" s="80"/>
    </row>
    <row r="1221" spans="1:26" s="29" customFormat="1" ht="21" customHeight="1" x14ac:dyDescent="0.2">
      <c r="A1221" s="30"/>
      <c r="B1221" s="31"/>
      <c r="C1221" s="31"/>
      <c r="D1221" s="31"/>
      <c r="E1221" s="31"/>
      <c r="F1221" s="31"/>
      <c r="G1221" s="31"/>
      <c r="H1221" s="31"/>
      <c r="I1221" s="31"/>
      <c r="J1221" s="31"/>
      <c r="K1221" s="128"/>
      <c r="L1221" s="47"/>
      <c r="M1221" s="31"/>
      <c r="N1221" s="74"/>
      <c r="O1221" s="75" t="s">
        <v>57</v>
      </c>
      <c r="P1221" s="75"/>
      <c r="Q1221" s="75"/>
      <c r="R1221" s="75"/>
      <c r="S1221" s="79"/>
      <c r="T1221" s="75" t="s">
        <v>57</v>
      </c>
      <c r="U1221" s="123" t="str">
        <f>IF($J$1="September","",Y1220)</f>
        <v/>
      </c>
      <c r="V1221" s="77"/>
      <c r="W1221" s="123" t="str">
        <f t="shared" si="252"/>
        <v/>
      </c>
      <c r="X1221" s="77"/>
      <c r="Y1221" s="123" t="str">
        <f t="shared" si="253"/>
        <v/>
      </c>
      <c r="Z1221" s="80"/>
    </row>
    <row r="1222" spans="1:26" s="29" customFormat="1" ht="21" customHeight="1" x14ac:dyDescent="0.2">
      <c r="A1222" s="30"/>
      <c r="B1222" s="446" t="s">
        <v>101</v>
      </c>
      <c r="C1222" s="446"/>
      <c r="D1222" s="446"/>
      <c r="E1222" s="446"/>
      <c r="F1222" s="446"/>
      <c r="G1222" s="446"/>
      <c r="H1222" s="446"/>
      <c r="I1222" s="446"/>
      <c r="J1222" s="446"/>
      <c r="K1222" s="446"/>
      <c r="L1222" s="47"/>
      <c r="M1222" s="31"/>
      <c r="N1222" s="74"/>
      <c r="O1222" s="75" t="s">
        <v>62</v>
      </c>
      <c r="P1222" s="75"/>
      <c r="Q1222" s="75"/>
      <c r="R1222" s="75" t="str">
        <f t="shared" ref="R1222" si="254">IF(Q1222="","",R1221-Q1222)</f>
        <v/>
      </c>
      <c r="S1222" s="79"/>
      <c r="T1222" s="75" t="s">
        <v>62</v>
      </c>
      <c r="U1222" s="123" t="str">
        <f>IF($J$1="October","",Y1221)</f>
        <v/>
      </c>
      <c r="V1222" s="77"/>
      <c r="W1222" s="123" t="str">
        <f t="shared" si="252"/>
        <v/>
      </c>
      <c r="X1222" s="77"/>
      <c r="Y1222" s="123" t="str">
        <f t="shared" si="253"/>
        <v/>
      </c>
      <c r="Z1222" s="80"/>
    </row>
    <row r="1223" spans="1:26" s="29" customFormat="1" ht="21" customHeight="1" x14ac:dyDescent="0.2">
      <c r="A1223" s="30"/>
      <c r="B1223" s="446"/>
      <c r="C1223" s="446"/>
      <c r="D1223" s="446"/>
      <c r="E1223" s="446"/>
      <c r="F1223" s="446"/>
      <c r="G1223" s="446"/>
      <c r="H1223" s="446"/>
      <c r="I1223" s="446"/>
      <c r="J1223" s="446"/>
      <c r="K1223" s="446"/>
      <c r="L1223" s="47"/>
      <c r="M1223" s="31"/>
      <c r="N1223" s="74"/>
      <c r="O1223" s="75" t="s">
        <v>63</v>
      </c>
      <c r="P1223" s="75"/>
      <c r="Q1223" s="75"/>
      <c r="R1223" s="75">
        <v>0</v>
      </c>
      <c r="S1223" s="79"/>
      <c r="T1223" s="75" t="s">
        <v>63</v>
      </c>
      <c r="U1223" s="123" t="str">
        <f>IF($J$1="November","",Y1222)</f>
        <v/>
      </c>
      <c r="V1223" s="77"/>
      <c r="W1223" s="123" t="str">
        <f t="shared" si="252"/>
        <v/>
      </c>
      <c r="X1223" s="77"/>
      <c r="Y1223" s="123" t="str">
        <f t="shared" si="253"/>
        <v/>
      </c>
      <c r="Z1223" s="80"/>
    </row>
    <row r="1224" spans="1:26" s="29" customFormat="1" ht="21" customHeight="1" thickBot="1" x14ac:dyDescent="0.25">
      <c r="A1224" s="60"/>
      <c r="B1224" s="61"/>
      <c r="C1224" s="61"/>
      <c r="D1224" s="61"/>
      <c r="E1224" s="61"/>
      <c r="F1224" s="61"/>
      <c r="G1224" s="61"/>
      <c r="H1224" s="61"/>
      <c r="I1224" s="61"/>
      <c r="J1224" s="61"/>
      <c r="K1224" s="61"/>
      <c r="L1224" s="62"/>
      <c r="N1224" s="81"/>
      <c r="O1224" s="82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  <c r="Z1224" s="83"/>
    </row>
    <row r="1225" spans="1:26" s="29" customFormat="1" ht="21" customHeight="1" thickBot="1" x14ac:dyDescent="0.25">
      <c r="N1225" s="66"/>
      <c r="O1225" s="66"/>
      <c r="P1225" s="66"/>
      <c r="Q1225" s="66"/>
      <c r="R1225" s="66"/>
      <c r="S1225" s="66"/>
      <c r="T1225" s="66"/>
      <c r="U1225" s="66"/>
      <c r="V1225" s="66"/>
      <c r="W1225" s="66"/>
      <c r="X1225" s="66"/>
      <c r="Y1225" s="66"/>
      <c r="Z1225" s="66"/>
    </row>
    <row r="1226" spans="1:26" s="29" customFormat="1" ht="21.4" customHeight="1" x14ac:dyDescent="0.2">
      <c r="A1226" s="447" t="s">
        <v>45</v>
      </c>
      <c r="B1226" s="448"/>
      <c r="C1226" s="448"/>
      <c r="D1226" s="448"/>
      <c r="E1226" s="448"/>
      <c r="F1226" s="448"/>
      <c r="G1226" s="448"/>
      <c r="H1226" s="448"/>
      <c r="I1226" s="448"/>
      <c r="J1226" s="448"/>
      <c r="K1226" s="448"/>
      <c r="L1226" s="449"/>
      <c r="M1226" s="133"/>
      <c r="N1226" s="67"/>
      <c r="O1226" s="440" t="s">
        <v>47</v>
      </c>
      <c r="P1226" s="441"/>
      <c r="Q1226" s="441"/>
      <c r="R1226" s="442"/>
      <c r="S1226" s="68"/>
      <c r="T1226" s="440" t="s">
        <v>48</v>
      </c>
      <c r="U1226" s="441"/>
      <c r="V1226" s="441"/>
      <c r="W1226" s="441"/>
      <c r="X1226" s="441"/>
      <c r="Y1226" s="442"/>
      <c r="Z1226" s="69"/>
    </row>
    <row r="1227" spans="1:26" s="29" customFormat="1" ht="21.4" customHeight="1" x14ac:dyDescent="0.2">
      <c r="A1227" s="30"/>
      <c r="B1227" s="31"/>
      <c r="C1227" s="443" t="s">
        <v>99</v>
      </c>
      <c r="D1227" s="443"/>
      <c r="E1227" s="443"/>
      <c r="F1227" s="443"/>
      <c r="G1227" s="32" t="str">
        <f>$J$1</f>
        <v>March</v>
      </c>
      <c r="H1227" s="431">
        <f>$K$1</f>
        <v>2021</v>
      </c>
      <c r="I1227" s="431"/>
      <c r="J1227" s="31"/>
      <c r="K1227" s="33"/>
      <c r="L1227" s="34"/>
      <c r="M1227" s="33"/>
      <c r="N1227" s="70"/>
      <c r="O1227" s="71" t="s">
        <v>58</v>
      </c>
      <c r="P1227" s="71" t="s">
        <v>7</v>
      </c>
      <c r="Q1227" s="71" t="s">
        <v>6</v>
      </c>
      <c r="R1227" s="71" t="s">
        <v>59</v>
      </c>
      <c r="S1227" s="72"/>
      <c r="T1227" s="71" t="s">
        <v>58</v>
      </c>
      <c r="U1227" s="71" t="s">
        <v>60</v>
      </c>
      <c r="V1227" s="71" t="s">
        <v>23</v>
      </c>
      <c r="W1227" s="71" t="s">
        <v>22</v>
      </c>
      <c r="X1227" s="71" t="s">
        <v>24</v>
      </c>
      <c r="Y1227" s="71" t="s">
        <v>64</v>
      </c>
      <c r="Z1227" s="73"/>
    </row>
    <row r="1228" spans="1:26" s="29" customFormat="1" ht="21.4" customHeight="1" x14ac:dyDescent="0.2">
      <c r="A1228" s="30"/>
      <c r="B1228" s="31"/>
      <c r="C1228" s="31"/>
      <c r="D1228" s="36"/>
      <c r="E1228" s="36"/>
      <c r="F1228" s="36"/>
      <c r="G1228" s="36"/>
      <c r="H1228" s="36"/>
      <c r="I1228" s="31"/>
      <c r="J1228" s="37" t="s">
        <v>1</v>
      </c>
      <c r="K1228" s="38">
        <v>33000</v>
      </c>
      <c r="L1228" s="39"/>
      <c r="M1228" s="31"/>
      <c r="N1228" s="74"/>
      <c r="O1228" s="75" t="s">
        <v>50</v>
      </c>
      <c r="P1228" s="75"/>
      <c r="Q1228" s="75"/>
      <c r="R1228" s="75">
        <v>0</v>
      </c>
      <c r="S1228" s="76"/>
      <c r="T1228" s="75" t="s">
        <v>50</v>
      </c>
      <c r="U1228" s="77"/>
      <c r="V1228" s="77"/>
      <c r="W1228" s="77">
        <f>V1228+U1228</f>
        <v>0</v>
      </c>
      <c r="X1228" s="77"/>
      <c r="Y1228" s="77">
        <f>W1228-X1228</f>
        <v>0</v>
      </c>
      <c r="Z1228" s="73"/>
    </row>
    <row r="1229" spans="1:26" s="29" customFormat="1" ht="21.4" customHeight="1" x14ac:dyDescent="0.2">
      <c r="A1229" s="30"/>
      <c r="B1229" s="31" t="s">
        <v>0</v>
      </c>
      <c r="C1229" s="86" t="s">
        <v>242</v>
      </c>
      <c r="D1229" s="31"/>
      <c r="E1229" s="31"/>
      <c r="F1229" s="31"/>
      <c r="G1229" s="31"/>
      <c r="H1229" s="42"/>
      <c r="I1229" s="36"/>
      <c r="J1229" s="31"/>
      <c r="K1229" s="31"/>
      <c r="L1229" s="43"/>
      <c r="M1229" s="133"/>
      <c r="N1229" s="78"/>
      <c r="O1229" s="75" t="s">
        <v>76</v>
      </c>
      <c r="P1229" s="75">
        <v>26</v>
      </c>
      <c r="Q1229" s="75">
        <v>2</v>
      </c>
      <c r="R1229" s="75">
        <v>0</v>
      </c>
      <c r="S1229" s="79"/>
      <c r="T1229" s="75" t="s">
        <v>76</v>
      </c>
      <c r="U1229" s="123">
        <f>IF($J$1="January","",Y1228)</f>
        <v>0</v>
      </c>
      <c r="V1229" s="77"/>
      <c r="W1229" s="123">
        <f>IF(U1229="","",U1229+V1229)</f>
        <v>0</v>
      </c>
      <c r="X1229" s="77"/>
      <c r="Y1229" s="123">
        <f>IF(W1229="","",W1229-X1229)</f>
        <v>0</v>
      </c>
      <c r="Z1229" s="80"/>
    </row>
    <row r="1230" spans="1:26" s="29" customFormat="1" ht="21.4" customHeight="1" x14ac:dyDescent="0.2">
      <c r="A1230" s="30"/>
      <c r="B1230" s="45" t="s">
        <v>46</v>
      </c>
      <c r="C1230" s="86"/>
      <c r="D1230" s="31"/>
      <c r="E1230" s="31"/>
      <c r="F1230" s="432" t="s">
        <v>48</v>
      </c>
      <c r="G1230" s="432"/>
      <c r="H1230" s="31"/>
      <c r="I1230" s="432" t="s">
        <v>49</v>
      </c>
      <c r="J1230" s="432"/>
      <c r="K1230" s="432"/>
      <c r="L1230" s="47"/>
      <c r="M1230" s="31"/>
      <c r="N1230" s="74"/>
      <c r="O1230" s="75" t="s">
        <v>51</v>
      </c>
      <c r="P1230" s="75">
        <v>30</v>
      </c>
      <c r="Q1230" s="75">
        <v>1</v>
      </c>
      <c r="R1230" s="75">
        <v>0</v>
      </c>
      <c r="S1230" s="79"/>
      <c r="T1230" s="75" t="s">
        <v>51</v>
      </c>
      <c r="U1230" s="123">
        <f>IF($J$1="February","",Y1229)</f>
        <v>0</v>
      </c>
      <c r="V1230" s="77">
        <v>200</v>
      </c>
      <c r="W1230" s="123">
        <f t="shared" ref="W1230:W1239" si="255">IF(U1230="","",U1230+V1230)</f>
        <v>200</v>
      </c>
      <c r="X1230" s="77">
        <v>200</v>
      </c>
      <c r="Y1230" s="123">
        <f t="shared" ref="Y1230:Y1239" si="256">IF(W1230="","",W1230-X1230)</f>
        <v>0</v>
      </c>
      <c r="Z1230" s="80"/>
    </row>
    <row r="1231" spans="1:26" s="29" customFormat="1" ht="21.4" customHeight="1" x14ac:dyDescent="0.2">
      <c r="A1231" s="30"/>
      <c r="B1231" s="31"/>
      <c r="C1231" s="31"/>
      <c r="D1231" s="31"/>
      <c r="E1231" s="31"/>
      <c r="F1231" s="31"/>
      <c r="G1231" s="31"/>
      <c r="H1231" s="48"/>
      <c r="L1231" s="35"/>
      <c r="M1231" s="31"/>
      <c r="N1231" s="74"/>
      <c r="O1231" s="75" t="s">
        <v>52</v>
      </c>
      <c r="P1231" s="75"/>
      <c r="Q1231" s="75"/>
      <c r="R1231" s="75" t="str">
        <f>IF(Q1231="","",R1230-Q1231)</f>
        <v/>
      </c>
      <c r="S1231" s="79"/>
      <c r="T1231" s="75" t="s">
        <v>52</v>
      </c>
      <c r="U1231" s="123" t="str">
        <f>IF($J$1="March","",Y1230)</f>
        <v/>
      </c>
      <c r="V1231" s="77"/>
      <c r="W1231" s="123" t="str">
        <f t="shared" si="255"/>
        <v/>
      </c>
      <c r="X1231" s="77"/>
      <c r="Y1231" s="123" t="str">
        <f t="shared" si="256"/>
        <v/>
      </c>
      <c r="Z1231" s="80"/>
    </row>
    <row r="1232" spans="1:26" s="29" customFormat="1" ht="21.4" customHeight="1" x14ac:dyDescent="0.2">
      <c r="A1232" s="30"/>
      <c r="B1232" s="433" t="s">
        <v>47</v>
      </c>
      <c r="C1232" s="434"/>
      <c r="D1232" s="31"/>
      <c r="E1232" s="31"/>
      <c r="F1232" s="49" t="s">
        <v>69</v>
      </c>
      <c r="G1232" s="44">
        <f>IF($J$1="January",U1228,IF($J$1="February",U1229,IF($J$1="March",U1230,IF($J$1="April",U1231,IF($J$1="May",U1232,IF($J$1="June",U1233,IF($J$1="July",U1234,IF($J$1="August",U1235,IF($J$1="August",U1235,IF($J$1="September",U1236,IF($J$1="October",U1237,IF($J$1="November",U1238,IF($J$1="December",U1239)))))))))))))</f>
        <v>0</v>
      </c>
      <c r="H1232" s="48"/>
      <c r="I1232" s="50">
        <f>IF(C1236&gt;0,$K$2,C1234)</f>
        <v>30</v>
      </c>
      <c r="J1232" s="51" t="s">
        <v>66</v>
      </c>
      <c r="K1232" s="52">
        <f>K1228/$K$2*I1232</f>
        <v>31935.483870967742</v>
      </c>
      <c r="L1232" s="53"/>
      <c r="M1232" s="31"/>
      <c r="N1232" s="74"/>
      <c r="O1232" s="75" t="s">
        <v>53</v>
      </c>
      <c r="P1232" s="75"/>
      <c r="Q1232" s="75"/>
      <c r="R1232" s="75">
        <v>0</v>
      </c>
      <c r="S1232" s="79"/>
      <c r="T1232" s="75" t="s">
        <v>53</v>
      </c>
      <c r="U1232" s="123" t="str">
        <f>IF($J$1="April","",Y1231)</f>
        <v/>
      </c>
      <c r="V1232" s="77"/>
      <c r="W1232" s="123" t="str">
        <f t="shared" si="255"/>
        <v/>
      </c>
      <c r="X1232" s="77"/>
      <c r="Y1232" s="123" t="str">
        <f t="shared" si="256"/>
        <v/>
      </c>
      <c r="Z1232" s="80"/>
    </row>
    <row r="1233" spans="1:26" s="29" customFormat="1" ht="21.4" customHeight="1" x14ac:dyDescent="0.2">
      <c r="A1233" s="30"/>
      <c r="B1233" s="40"/>
      <c r="C1233" s="40"/>
      <c r="D1233" s="31"/>
      <c r="E1233" s="31"/>
      <c r="F1233" s="49" t="s">
        <v>23</v>
      </c>
      <c r="G1233" s="44">
        <f>IF($J$1="January",V1228,IF($J$1="February",V1229,IF($J$1="March",V1230,IF($J$1="April",V1231,IF($J$1="May",V1232,IF($J$1="June",V1233,IF($J$1="July",V1234,IF($J$1="August",V1235,IF($J$1="August",V1235,IF($J$1="September",V1236,IF($J$1="October",V1237,IF($J$1="November",V1238,IF($J$1="December",V1239)))))))))))))</f>
        <v>200</v>
      </c>
      <c r="H1233" s="48"/>
      <c r="I1233" s="93">
        <v>57</v>
      </c>
      <c r="J1233" s="51" t="s">
        <v>67</v>
      </c>
      <c r="K1233" s="54">
        <f>K1228/$K$2/8*I1233</f>
        <v>7584.677419354839</v>
      </c>
      <c r="L1233" s="55"/>
      <c r="M1233" s="31"/>
      <c r="N1233" s="74"/>
      <c r="O1233" s="75" t="s">
        <v>54</v>
      </c>
      <c r="P1233" s="75"/>
      <c r="Q1233" s="75"/>
      <c r="R1233" s="75">
        <v>0</v>
      </c>
      <c r="S1233" s="79"/>
      <c r="T1233" s="75" t="s">
        <v>54</v>
      </c>
      <c r="U1233" s="123" t="str">
        <f>IF($J$1="May","",Y1232)</f>
        <v/>
      </c>
      <c r="V1233" s="77"/>
      <c r="W1233" s="123" t="str">
        <f t="shared" si="255"/>
        <v/>
      </c>
      <c r="X1233" s="77"/>
      <c r="Y1233" s="123" t="str">
        <f t="shared" si="256"/>
        <v/>
      </c>
      <c r="Z1233" s="80"/>
    </row>
    <row r="1234" spans="1:26" s="29" customFormat="1" ht="21.4" customHeight="1" x14ac:dyDescent="0.2">
      <c r="A1234" s="30"/>
      <c r="B1234" s="49" t="s">
        <v>7</v>
      </c>
      <c r="C1234" s="40">
        <f>IF($J$1="January",P1228,IF($J$1="February",P1229,IF($J$1="March",P1230,IF($J$1="April",P1231,IF($J$1="May",P1232,IF($J$1="June",P1233,IF($J$1="July",P1234,IF($J$1="August",P1235,IF($J$1="August",P1235,IF($J$1="September",P1236,IF($J$1="October",P1237,IF($J$1="November",P1238,IF($J$1="December",P1239)))))))))))))</f>
        <v>30</v>
      </c>
      <c r="D1234" s="31"/>
      <c r="E1234" s="31"/>
      <c r="F1234" s="49" t="s">
        <v>70</v>
      </c>
      <c r="G1234" s="44">
        <f>IF($J$1="January",W1228,IF($J$1="February",W1229,IF($J$1="March",W1230,IF($J$1="April",W1231,IF($J$1="May",W1232,IF($J$1="June",W1233,IF($J$1="July",W1234,IF($J$1="August",W1235,IF($J$1="August",W1235,IF($J$1="September",W1236,IF($J$1="October",W1237,IF($J$1="November",W1238,IF($J$1="December",W1239)))))))))))))</f>
        <v>200</v>
      </c>
      <c r="H1234" s="48"/>
      <c r="I1234" s="444" t="s">
        <v>74</v>
      </c>
      <c r="J1234" s="445"/>
      <c r="K1234" s="54">
        <f>K1232+K1233</f>
        <v>39520.161290322583</v>
      </c>
      <c r="L1234" s="55"/>
      <c r="M1234" s="31"/>
      <c r="N1234" s="74"/>
      <c r="O1234" s="75" t="s">
        <v>55</v>
      </c>
      <c r="P1234" s="75"/>
      <c r="Q1234" s="75"/>
      <c r="R1234" s="75">
        <v>0</v>
      </c>
      <c r="S1234" s="79"/>
      <c r="T1234" s="75" t="s">
        <v>55</v>
      </c>
      <c r="U1234" s="123" t="str">
        <f>IF($J$1="June","",Y1233)</f>
        <v/>
      </c>
      <c r="V1234" s="77"/>
      <c r="W1234" s="123" t="str">
        <f t="shared" si="255"/>
        <v/>
      </c>
      <c r="X1234" s="77"/>
      <c r="Y1234" s="123" t="str">
        <f t="shared" si="256"/>
        <v/>
      </c>
      <c r="Z1234" s="80"/>
    </row>
    <row r="1235" spans="1:26" s="29" customFormat="1" ht="21.4" customHeight="1" x14ac:dyDescent="0.2">
      <c r="A1235" s="30"/>
      <c r="B1235" s="49" t="s">
        <v>6</v>
      </c>
      <c r="C1235" s="40">
        <f>IF($J$1="January",Q1228,IF($J$1="February",Q1229,IF($J$1="March",Q1230,IF($J$1="April",Q1231,IF($J$1="May",Q1232,IF($J$1="June",Q1233,IF($J$1="July",Q1234,IF($J$1="August",Q1235,IF($J$1="August",Q1235,IF($J$1="September",Q1236,IF($J$1="October",Q1237,IF($J$1="November",Q1238,IF($J$1="December",Q1239)))))))))))))</f>
        <v>1</v>
      </c>
      <c r="D1235" s="31"/>
      <c r="E1235" s="31"/>
      <c r="F1235" s="49" t="s">
        <v>24</v>
      </c>
      <c r="G1235" s="44">
        <f>IF($J$1="January",X1228,IF($J$1="February",X1229,IF($J$1="March",X1230,IF($J$1="April",X1231,IF($J$1="May",X1232,IF($J$1="June",X1233,IF($J$1="July",X1234,IF($J$1="August",X1235,IF($J$1="August",X1235,IF($J$1="September",X1236,IF($J$1="October",X1237,IF($J$1="November",X1238,IF($J$1="December",X1239)))))))))))))</f>
        <v>200</v>
      </c>
      <c r="H1235" s="48"/>
      <c r="I1235" s="444" t="s">
        <v>75</v>
      </c>
      <c r="J1235" s="445"/>
      <c r="K1235" s="44">
        <f>G1235</f>
        <v>200</v>
      </c>
      <c r="L1235" s="56"/>
      <c r="M1235" s="31"/>
      <c r="N1235" s="74"/>
      <c r="O1235" s="75" t="s">
        <v>56</v>
      </c>
      <c r="P1235" s="75"/>
      <c r="Q1235" s="75"/>
      <c r="R1235" s="75">
        <v>0</v>
      </c>
      <c r="S1235" s="79"/>
      <c r="T1235" s="75" t="s">
        <v>56</v>
      </c>
      <c r="U1235" s="123" t="str">
        <f>IF($J$1="July","",Y1234)</f>
        <v/>
      </c>
      <c r="V1235" s="77"/>
      <c r="W1235" s="123" t="str">
        <f t="shared" si="255"/>
        <v/>
      </c>
      <c r="X1235" s="77"/>
      <c r="Y1235" s="123" t="str">
        <f t="shared" si="256"/>
        <v/>
      </c>
      <c r="Z1235" s="80"/>
    </row>
    <row r="1236" spans="1:26" s="29" customFormat="1" ht="21.4" customHeight="1" x14ac:dyDescent="0.2">
      <c r="A1236" s="30"/>
      <c r="B1236" s="57" t="s">
        <v>73</v>
      </c>
      <c r="C1236" s="40">
        <f>IF($J$1="January",R1228,IF($J$1="February",R1229,IF($J$1="March",R1230,IF($J$1="April",R1231,IF($J$1="May",R1232,IF($J$1="June",R1233,IF($J$1="July",R1234,IF($J$1="August",R1235,IF($J$1="August",R1235,IF($J$1="September",R1236,IF($J$1="October",R1237,IF($J$1="November",R1238,IF($J$1="December",R1239)))))))))))))</f>
        <v>0</v>
      </c>
      <c r="D1236" s="31"/>
      <c r="E1236" s="31"/>
      <c r="F1236" s="49" t="s">
        <v>72</v>
      </c>
      <c r="G1236" s="44">
        <f>IF($J$1="January",Y1228,IF($J$1="February",Y1229,IF($J$1="March",Y1230,IF($J$1="April",Y1231,IF($J$1="May",Y1232,IF($J$1="June",Y1233,IF($J$1="July",Y1234,IF($J$1="August",Y1235,IF($J$1="August",Y1235,IF($J$1="September",Y1236,IF($J$1="October",Y1237,IF($J$1="November",Y1238,IF($J$1="December",Y1239)))))))))))))</f>
        <v>0</v>
      </c>
      <c r="H1236" s="31"/>
      <c r="I1236" s="435" t="s">
        <v>68</v>
      </c>
      <c r="J1236" s="436"/>
      <c r="K1236" s="58">
        <f>K1234-K1235</f>
        <v>39320.161290322583</v>
      </c>
      <c r="L1236" s="59"/>
      <c r="M1236" s="31"/>
      <c r="N1236" s="74"/>
      <c r="O1236" s="75" t="s">
        <v>61</v>
      </c>
      <c r="P1236" s="75"/>
      <c r="Q1236" s="75"/>
      <c r="R1236" s="75">
        <v>0</v>
      </c>
      <c r="S1236" s="79"/>
      <c r="T1236" s="75" t="s">
        <v>61</v>
      </c>
      <c r="U1236" s="123" t="str">
        <f>IF($J$1="August","",Y1235)</f>
        <v/>
      </c>
      <c r="V1236" s="77"/>
      <c r="W1236" s="123" t="str">
        <f t="shared" si="255"/>
        <v/>
      </c>
      <c r="X1236" s="77"/>
      <c r="Y1236" s="123" t="str">
        <f t="shared" si="256"/>
        <v/>
      </c>
      <c r="Z1236" s="80"/>
    </row>
    <row r="1237" spans="1:26" s="29" customFormat="1" ht="21.4" customHeight="1" x14ac:dyDescent="0.2">
      <c r="A1237" s="30"/>
      <c r="B1237" s="31"/>
      <c r="C1237" s="31"/>
      <c r="D1237" s="31"/>
      <c r="E1237" s="31"/>
      <c r="F1237" s="31"/>
      <c r="G1237" s="31"/>
      <c r="H1237" s="31"/>
      <c r="I1237" s="31"/>
      <c r="J1237" s="31"/>
      <c r="K1237" s="128"/>
      <c r="L1237" s="47"/>
      <c r="M1237" s="31"/>
      <c r="N1237" s="74"/>
      <c r="O1237" s="75" t="s">
        <v>57</v>
      </c>
      <c r="P1237" s="75"/>
      <c r="Q1237" s="75"/>
      <c r="R1237" s="75">
        <v>0</v>
      </c>
      <c r="S1237" s="79"/>
      <c r="T1237" s="75" t="s">
        <v>57</v>
      </c>
      <c r="U1237" s="123" t="str">
        <f>IF($J$1="September","",Y1236)</f>
        <v/>
      </c>
      <c r="V1237" s="77"/>
      <c r="W1237" s="123" t="str">
        <f t="shared" si="255"/>
        <v/>
      </c>
      <c r="X1237" s="77"/>
      <c r="Y1237" s="123" t="str">
        <f t="shared" si="256"/>
        <v/>
      </c>
      <c r="Z1237" s="80"/>
    </row>
    <row r="1238" spans="1:26" s="29" customFormat="1" ht="21.4" customHeight="1" x14ac:dyDescent="0.2">
      <c r="A1238" s="30"/>
      <c r="B1238" s="446" t="s">
        <v>101</v>
      </c>
      <c r="C1238" s="446"/>
      <c r="D1238" s="446"/>
      <c r="E1238" s="446"/>
      <c r="F1238" s="446"/>
      <c r="G1238" s="446"/>
      <c r="H1238" s="446"/>
      <c r="I1238" s="446"/>
      <c r="J1238" s="446"/>
      <c r="K1238" s="446"/>
      <c r="L1238" s="47"/>
      <c r="M1238" s="31"/>
      <c r="N1238" s="74"/>
      <c r="O1238" s="75" t="s">
        <v>62</v>
      </c>
      <c r="P1238" s="75"/>
      <c r="Q1238" s="75"/>
      <c r="R1238" s="75">
        <v>0</v>
      </c>
      <c r="S1238" s="79"/>
      <c r="T1238" s="75" t="s">
        <v>62</v>
      </c>
      <c r="U1238" s="123" t="str">
        <f>IF($J$1="October","",Y1237)</f>
        <v/>
      </c>
      <c r="V1238" s="77"/>
      <c r="W1238" s="123" t="str">
        <f t="shared" si="255"/>
        <v/>
      </c>
      <c r="X1238" s="77"/>
      <c r="Y1238" s="123" t="str">
        <f t="shared" si="256"/>
        <v/>
      </c>
      <c r="Z1238" s="80"/>
    </row>
    <row r="1239" spans="1:26" s="29" customFormat="1" ht="21.4" customHeight="1" x14ac:dyDescent="0.2">
      <c r="A1239" s="30"/>
      <c r="B1239" s="446"/>
      <c r="C1239" s="446"/>
      <c r="D1239" s="446"/>
      <c r="E1239" s="446"/>
      <c r="F1239" s="446"/>
      <c r="G1239" s="446"/>
      <c r="H1239" s="446"/>
      <c r="I1239" s="446"/>
      <c r="J1239" s="446"/>
      <c r="K1239" s="446"/>
      <c r="L1239" s="47"/>
      <c r="M1239" s="31"/>
      <c r="N1239" s="74"/>
      <c r="O1239" s="75" t="s">
        <v>63</v>
      </c>
      <c r="P1239" s="75"/>
      <c r="Q1239" s="75"/>
      <c r="R1239" s="75">
        <v>0</v>
      </c>
      <c r="S1239" s="79"/>
      <c r="T1239" s="75" t="s">
        <v>63</v>
      </c>
      <c r="U1239" s="123" t="str">
        <f>IF($J$1="November","",Y1238)</f>
        <v/>
      </c>
      <c r="V1239" s="77"/>
      <c r="W1239" s="123" t="str">
        <f t="shared" si="255"/>
        <v/>
      </c>
      <c r="X1239" s="77"/>
      <c r="Y1239" s="123" t="str">
        <f t="shared" si="256"/>
        <v/>
      </c>
      <c r="Z1239" s="80"/>
    </row>
    <row r="1240" spans="1:26" s="29" customFormat="1" ht="21.4" customHeight="1" thickBot="1" x14ac:dyDescent="0.25">
      <c r="A1240" s="60"/>
      <c r="B1240" s="61"/>
      <c r="C1240" s="61"/>
      <c r="D1240" s="61"/>
      <c r="E1240" s="61"/>
      <c r="F1240" s="61"/>
      <c r="G1240" s="61"/>
      <c r="H1240" s="61"/>
      <c r="I1240" s="61"/>
      <c r="J1240" s="61"/>
      <c r="K1240" s="61"/>
      <c r="L1240" s="62"/>
      <c r="N1240" s="81"/>
      <c r="O1240" s="82"/>
      <c r="P1240" s="82"/>
      <c r="Q1240" s="82"/>
      <c r="R1240" s="82"/>
      <c r="S1240" s="82"/>
      <c r="T1240" s="82"/>
      <c r="U1240" s="82"/>
      <c r="V1240" s="82"/>
      <c r="W1240" s="82"/>
      <c r="X1240" s="82"/>
      <c r="Y1240" s="82"/>
      <c r="Z1240" s="83"/>
    </row>
    <row r="1241" spans="1:26" ht="15.75" thickBot="1" x14ac:dyDescent="0.3"/>
    <row r="1242" spans="1:26" s="29" customFormat="1" ht="21" customHeight="1" x14ac:dyDescent="0.2">
      <c r="A1242" s="437" t="s">
        <v>45</v>
      </c>
      <c r="B1242" s="438"/>
      <c r="C1242" s="438"/>
      <c r="D1242" s="438"/>
      <c r="E1242" s="438"/>
      <c r="F1242" s="438"/>
      <c r="G1242" s="438"/>
      <c r="H1242" s="438"/>
      <c r="I1242" s="438"/>
      <c r="J1242" s="438"/>
      <c r="K1242" s="438"/>
      <c r="L1242" s="439"/>
      <c r="M1242" s="134"/>
      <c r="N1242" s="67"/>
      <c r="O1242" s="440" t="s">
        <v>47</v>
      </c>
      <c r="P1242" s="441"/>
      <c r="Q1242" s="441"/>
      <c r="R1242" s="442"/>
      <c r="S1242" s="68"/>
      <c r="T1242" s="440" t="s">
        <v>48</v>
      </c>
      <c r="U1242" s="441"/>
      <c r="V1242" s="441"/>
      <c r="W1242" s="441"/>
      <c r="X1242" s="441"/>
      <c r="Y1242" s="442"/>
      <c r="Z1242" s="69"/>
    </row>
    <row r="1243" spans="1:26" s="29" customFormat="1" ht="21" customHeight="1" x14ac:dyDescent="0.2">
      <c r="A1243" s="30"/>
      <c r="B1243" s="31"/>
      <c r="C1243" s="443" t="s">
        <v>99</v>
      </c>
      <c r="D1243" s="443"/>
      <c r="E1243" s="443"/>
      <c r="F1243" s="443"/>
      <c r="G1243" s="32" t="str">
        <f>$J$1</f>
        <v>March</v>
      </c>
      <c r="H1243" s="431">
        <f>$K$1</f>
        <v>2021</v>
      </c>
      <c r="I1243" s="431"/>
      <c r="J1243" s="31"/>
      <c r="K1243" s="33"/>
      <c r="L1243" s="34"/>
      <c r="M1243" s="33"/>
      <c r="N1243" s="70"/>
      <c r="O1243" s="71" t="s">
        <v>58</v>
      </c>
      <c r="P1243" s="71" t="s">
        <v>7</v>
      </c>
      <c r="Q1243" s="71" t="s">
        <v>6</v>
      </c>
      <c r="R1243" s="71" t="s">
        <v>59</v>
      </c>
      <c r="S1243" s="72"/>
      <c r="T1243" s="71" t="s">
        <v>58</v>
      </c>
      <c r="U1243" s="71" t="s">
        <v>60</v>
      </c>
      <c r="V1243" s="71" t="s">
        <v>23</v>
      </c>
      <c r="W1243" s="71" t="s">
        <v>22</v>
      </c>
      <c r="X1243" s="71" t="s">
        <v>24</v>
      </c>
      <c r="Y1243" s="71" t="s">
        <v>64</v>
      </c>
      <c r="Z1243" s="73"/>
    </row>
    <row r="1244" spans="1:26" s="29" customFormat="1" ht="21" customHeight="1" x14ac:dyDescent="0.2">
      <c r="A1244" s="30"/>
      <c r="B1244" s="31"/>
      <c r="C1244" s="31"/>
      <c r="D1244" s="36"/>
      <c r="E1244" s="36"/>
      <c r="F1244" s="36"/>
      <c r="G1244" s="36"/>
      <c r="H1244" s="36"/>
      <c r="I1244" s="31"/>
      <c r="J1244" s="37" t="s">
        <v>1</v>
      </c>
      <c r="K1244" s="38">
        <v>38000</v>
      </c>
      <c r="L1244" s="39"/>
      <c r="M1244" s="31"/>
      <c r="N1244" s="74"/>
      <c r="O1244" s="75" t="s">
        <v>50</v>
      </c>
      <c r="P1244" s="75"/>
      <c r="Q1244" s="75"/>
      <c r="R1244" s="75">
        <v>0</v>
      </c>
      <c r="S1244" s="76"/>
      <c r="T1244" s="75" t="s">
        <v>50</v>
      </c>
      <c r="U1244" s="77"/>
      <c r="V1244" s="77"/>
      <c r="W1244" s="77">
        <f>V1244+U1244</f>
        <v>0</v>
      </c>
      <c r="X1244" s="77"/>
      <c r="Y1244" s="77">
        <f>W1244-X1244</f>
        <v>0</v>
      </c>
      <c r="Z1244" s="73"/>
    </row>
    <row r="1245" spans="1:26" s="29" customFormat="1" ht="21" customHeight="1" x14ac:dyDescent="0.2">
      <c r="A1245" s="30"/>
      <c r="B1245" s="31" t="s">
        <v>0</v>
      </c>
      <c r="C1245" s="86" t="s">
        <v>252</v>
      </c>
      <c r="D1245" s="31"/>
      <c r="E1245" s="31"/>
      <c r="F1245" s="31"/>
      <c r="G1245" s="31"/>
      <c r="H1245" s="42"/>
      <c r="I1245" s="36"/>
      <c r="J1245" s="31"/>
      <c r="K1245" s="31"/>
      <c r="L1245" s="43"/>
      <c r="M1245" s="134"/>
      <c r="N1245" s="78"/>
      <c r="O1245" s="75" t="s">
        <v>76</v>
      </c>
      <c r="P1245" s="75"/>
      <c r="Q1245" s="75"/>
      <c r="R1245" s="75">
        <v>0</v>
      </c>
      <c r="S1245" s="79"/>
      <c r="T1245" s="75" t="s">
        <v>76</v>
      </c>
      <c r="U1245" s="123">
        <f>IF($J$1="January","",Y1244)</f>
        <v>0</v>
      </c>
      <c r="V1245" s="77"/>
      <c r="W1245" s="123">
        <f>IF(U1245="","",U1245+V1245)</f>
        <v>0</v>
      </c>
      <c r="X1245" s="77"/>
      <c r="Y1245" s="123">
        <f>IF(W1245="","",W1245-X1245)</f>
        <v>0</v>
      </c>
      <c r="Z1245" s="80"/>
    </row>
    <row r="1246" spans="1:26" s="29" customFormat="1" ht="21" customHeight="1" x14ac:dyDescent="0.2">
      <c r="A1246" s="30"/>
      <c r="B1246" s="45" t="s">
        <v>46</v>
      </c>
      <c r="C1246" s="86"/>
      <c r="D1246" s="31"/>
      <c r="E1246" s="31"/>
      <c r="F1246" s="432" t="s">
        <v>48</v>
      </c>
      <c r="G1246" s="432"/>
      <c r="H1246" s="31"/>
      <c r="I1246" s="432" t="s">
        <v>49</v>
      </c>
      <c r="J1246" s="432"/>
      <c r="K1246" s="432"/>
      <c r="L1246" s="47"/>
      <c r="M1246" s="31"/>
      <c r="N1246" s="74"/>
      <c r="O1246" s="75" t="s">
        <v>51</v>
      </c>
      <c r="P1246" s="75">
        <v>31</v>
      </c>
      <c r="Q1246" s="75">
        <v>0</v>
      </c>
      <c r="R1246" s="75">
        <v>0</v>
      </c>
      <c r="S1246" s="79"/>
      <c r="T1246" s="75" t="s">
        <v>51</v>
      </c>
      <c r="U1246" s="123">
        <f>IF($J$1="February","",Y1245)</f>
        <v>0</v>
      </c>
      <c r="V1246" s="77"/>
      <c r="W1246" s="123">
        <f t="shared" ref="W1246:W1255" si="257">IF(U1246="","",U1246+V1246)</f>
        <v>0</v>
      </c>
      <c r="X1246" s="77"/>
      <c r="Y1246" s="123">
        <f t="shared" ref="Y1246:Y1255" si="258">IF(W1246="","",W1246-X1246)</f>
        <v>0</v>
      </c>
      <c r="Z1246" s="80"/>
    </row>
    <row r="1247" spans="1:26" s="29" customFormat="1" ht="21" customHeight="1" x14ac:dyDescent="0.2">
      <c r="A1247" s="30"/>
      <c r="B1247" s="31"/>
      <c r="C1247" s="31"/>
      <c r="D1247" s="31"/>
      <c r="E1247" s="31"/>
      <c r="F1247" s="31"/>
      <c r="G1247" s="31"/>
      <c r="H1247" s="48"/>
      <c r="L1247" s="35"/>
      <c r="M1247" s="31"/>
      <c r="N1247" s="74"/>
      <c r="O1247" s="75" t="s">
        <v>52</v>
      </c>
      <c r="P1247" s="75"/>
      <c r="Q1247" s="75"/>
      <c r="R1247" s="75">
        <v>0</v>
      </c>
      <c r="S1247" s="79"/>
      <c r="T1247" s="75" t="s">
        <v>52</v>
      </c>
      <c r="U1247" s="123" t="str">
        <f>IF($J$1="March","",Y1246)</f>
        <v/>
      </c>
      <c r="V1247" s="77"/>
      <c r="W1247" s="123" t="str">
        <f t="shared" si="257"/>
        <v/>
      </c>
      <c r="X1247" s="77"/>
      <c r="Y1247" s="123" t="str">
        <f t="shared" si="258"/>
        <v/>
      </c>
      <c r="Z1247" s="80"/>
    </row>
    <row r="1248" spans="1:26" s="29" customFormat="1" ht="21" customHeight="1" x14ac:dyDescent="0.2">
      <c r="A1248" s="30"/>
      <c r="B1248" s="433" t="s">
        <v>47</v>
      </c>
      <c r="C1248" s="434"/>
      <c r="D1248" s="31"/>
      <c r="E1248" s="31"/>
      <c r="F1248" s="49" t="s">
        <v>69</v>
      </c>
      <c r="G1248" s="44">
        <f>IF($J$1="January",U1244,IF($J$1="February",U1245,IF($J$1="March",U1246,IF($J$1="April",U1247,IF($J$1="May",U1248,IF($J$1="June",U1249,IF($J$1="July",U1250,IF($J$1="August",U1251,IF($J$1="August",U1251,IF($J$1="September",U1252,IF($J$1="October",U1253,IF($J$1="November",U1254,IF($J$1="December",U1255)))))))))))))</f>
        <v>0</v>
      </c>
      <c r="H1248" s="48"/>
      <c r="I1248" s="50">
        <f>IF(C1252&gt;0,$K$2,C1250)</f>
        <v>31</v>
      </c>
      <c r="J1248" s="51" t="s">
        <v>66</v>
      </c>
      <c r="K1248" s="52">
        <f>K1244/$K$2*I1248</f>
        <v>38000</v>
      </c>
      <c r="L1248" s="53"/>
      <c r="M1248" s="31"/>
      <c r="N1248" s="74"/>
      <c r="O1248" s="75" t="s">
        <v>53</v>
      </c>
      <c r="P1248" s="75"/>
      <c r="Q1248" s="75"/>
      <c r="R1248" s="75">
        <v>0</v>
      </c>
      <c r="S1248" s="79"/>
      <c r="T1248" s="75" t="s">
        <v>53</v>
      </c>
      <c r="U1248" s="123" t="str">
        <f>IF($J$1="April","",Y1247)</f>
        <v/>
      </c>
      <c r="V1248" s="77"/>
      <c r="W1248" s="123" t="str">
        <f t="shared" si="257"/>
        <v/>
      </c>
      <c r="X1248" s="77"/>
      <c r="Y1248" s="123" t="str">
        <f t="shared" si="258"/>
        <v/>
      </c>
      <c r="Z1248" s="80"/>
    </row>
    <row r="1249" spans="1:26" s="29" customFormat="1" ht="21" customHeight="1" x14ac:dyDescent="0.2">
      <c r="A1249" s="30"/>
      <c r="B1249" s="40"/>
      <c r="C1249" s="40"/>
      <c r="D1249" s="31"/>
      <c r="E1249" s="31"/>
      <c r="F1249" s="49" t="s">
        <v>23</v>
      </c>
      <c r="G1249" s="44">
        <f>IF($J$1="January",V1244,IF($J$1="February",V1245,IF($J$1="March",V1246,IF($J$1="April",V1247,IF($J$1="May",V1248,IF($J$1="June",V1249,IF($J$1="July",V1250,IF($J$1="August",V1251,IF($J$1="August",V1251,IF($J$1="September",V1252,IF($J$1="October",V1253,IF($J$1="November",V1254,IF($J$1="December",V1255)))))))))))))</f>
        <v>0</v>
      </c>
      <c r="H1249" s="48"/>
      <c r="I1249" s="93"/>
      <c r="J1249" s="51" t="s">
        <v>67</v>
      </c>
      <c r="K1249" s="54">
        <f>K1244/$K$2/8*I1249</f>
        <v>0</v>
      </c>
      <c r="L1249" s="55"/>
      <c r="M1249" s="31"/>
      <c r="N1249" s="74"/>
      <c r="O1249" s="75" t="s">
        <v>54</v>
      </c>
      <c r="P1249" s="75"/>
      <c r="Q1249" s="75"/>
      <c r="R1249" s="75">
        <v>0</v>
      </c>
      <c r="S1249" s="79"/>
      <c r="T1249" s="75" t="s">
        <v>54</v>
      </c>
      <c r="U1249" s="123" t="str">
        <f>IF($J$1="May","",Y1248)</f>
        <v/>
      </c>
      <c r="V1249" s="77"/>
      <c r="W1249" s="123" t="str">
        <f t="shared" si="257"/>
        <v/>
      </c>
      <c r="X1249" s="77"/>
      <c r="Y1249" s="123" t="str">
        <f t="shared" si="258"/>
        <v/>
      </c>
      <c r="Z1249" s="80"/>
    </row>
    <row r="1250" spans="1:26" s="29" customFormat="1" ht="21" customHeight="1" x14ac:dyDescent="0.2">
      <c r="A1250" s="30"/>
      <c r="B1250" s="49" t="s">
        <v>7</v>
      </c>
      <c r="C1250" s="40">
        <f>IF($J$1="January",P1244,IF($J$1="February",P1245,IF($J$1="March",P1246,IF($J$1="April",P1247,IF($J$1="May",P1248,IF($J$1="June",P1249,IF($J$1="July",P1250,IF($J$1="August",P1251,IF($J$1="August",P1251,IF($J$1="September",P1252,IF($J$1="October",P1253,IF($J$1="November",P1254,IF($J$1="December",P1255)))))))))))))</f>
        <v>31</v>
      </c>
      <c r="D1250" s="31"/>
      <c r="E1250" s="31"/>
      <c r="F1250" s="49" t="s">
        <v>70</v>
      </c>
      <c r="G1250" s="44">
        <f>IF($J$1="January",W1244,IF($J$1="February",W1245,IF($J$1="March",W1246,IF($J$1="April",W1247,IF($J$1="May",W1248,IF($J$1="June",W1249,IF($J$1="July",W1250,IF($J$1="August",W1251,IF($J$1="August",W1251,IF($J$1="September",W1252,IF($J$1="October",W1253,IF($J$1="November",W1254,IF($J$1="December",W1255)))))))))))))</f>
        <v>0</v>
      </c>
      <c r="H1250" s="48"/>
      <c r="I1250" s="444" t="s">
        <v>74</v>
      </c>
      <c r="J1250" s="445"/>
      <c r="K1250" s="54">
        <f>K1248+K1249</f>
        <v>38000</v>
      </c>
      <c r="L1250" s="55"/>
      <c r="M1250" s="31"/>
      <c r="N1250" s="74"/>
      <c r="O1250" s="75" t="s">
        <v>55</v>
      </c>
      <c r="P1250" s="75"/>
      <c r="Q1250" s="75"/>
      <c r="R1250" s="75">
        <v>0</v>
      </c>
      <c r="S1250" s="79"/>
      <c r="T1250" s="75" t="s">
        <v>55</v>
      </c>
      <c r="U1250" s="123" t="str">
        <f>IF($J$1="June","",Y1249)</f>
        <v/>
      </c>
      <c r="V1250" s="77"/>
      <c r="W1250" s="123" t="str">
        <f t="shared" si="257"/>
        <v/>
      </c>
      <c r="X1250" s="77"/>
      <c r="Y1250" s="123" t="str">
        <f t="shared" si="258"/>
        <v/>
      </c>
      <c r="Z1250" s="80"/>
    </row>
    <row r="1251" spans="1:26" s="29" customFormat="1" ht="21" customHeight="1" x14ac:dyDescent="0.2">
      <c r="A1251" s="30"/>
      <c r="B1251" s="49" t="s">
        <v>6</v>
      </c>
      <c r="C1251" s="40">
        <f>IF($J$1="January",Q1244,IF($J$1="February",Q1245,IF($J$1="March",Q1246,IF($J$1="April",Q1247,IF($J$1="May",Q1248,IF($J$1="June",Q1249,IF($J$1="July",Q1250,IF($J$1="August",Q1251,IF($J$1="August",Q1251,IF($J$1="September",Q1252,IF($J$1="October",Q1253,IF($J$1="November",Q1254,IF($J$1="December",Q1255)))))))))))))</f>
        <v>0</v>
      </c>
      <c r="D1251" s="31"/>
      <c r="E1251" s="31"/>
      <c r="F1251" s="49" t="s">
        <v>24</v>
      </c>
      <c r="G1251" s="44">
        <f>IF($J$1="January",X1244,IF($J$1="February",X1245,IF($J$1="March",X1246,IF($J$1="April",X1247,IF($J$1="May",X1248,IF($J$1="June",X1249,IF($J$1="July",X1250,IF($J$1="August",X1251,IF($J$1="August",X1251,IF($J$1="September",X1252,IF($J$1="October",X1253,IF($J$1="November",X1254,IF($J$1="December",X1255)))))))))))))</f>
        <v>0</v>
      </c>
      <c r="H1251" s="48"/>
      <c r="I1251" s="444" t="s">
        <v>75</v>
      </c>
      <c r="J1251" s="445"/>
      <c r="K1251" s="44">
        <f>G1251</f>
        <v>0</v>
      </c>
      <c r="L1251" s="56"/>
      <c r="M1251" s="31"/>
      <c r="N1251" s="74"/>
      <c r="O1251" s="75" t="s">
        <v>56</v>
      </c>
      <c r="P1251" s="75"/>
      <c r="Q1251" s="75"/>
      <c r="R1251" s="75">
        <v>0</v>
      </c>
      <c r="S1251" s="79"/>
      <c r="T1251" s="75" t="s">
        <v>56</v>
      </c>
      <c r="U1251" s="123" t="str">
        <f>IF($J$1="July","",Y1250)</f>
        <v/>
      </c>
      <c r="V1251" s="77"/>
      <c r="W1251" s="123" t="str">
        <f t="shared" si="257"/>
        <v/>
      </c>
      <c r="X1251" s="77"/>
      <c r="Y1251" s="123" t="str">
        <f t="shared" si="258"/>
        <v/>
      </c>
      <c r="Z1251" s="80"/>
    </row>
    <row r="1252" spans="1:26" s="29" customFormat="1" ht="21" customHeight="1" x14ac:dyDescent="0.2">
      <c r="A1252" s="30"/>
      <c r="B1252" s="57" t="s">
        <v>73</v>
      </c>
      <c r="C1252" s="40">
        <f>IF($J$1="January",R1244,IF($J$1="February",R1245,IF($J$1="March",R1246,IF($J$1="April",R1247,IF($J$1="May",R1248,IF($J$1="June",R1249,IF($J$1="July",R1250,IF($J$1="August",R1251,IF($J$1="August",R1251,IF($J$1="September",R1252,IF($J$1="October",R1253,IF($J$1="November",R1254,IF($J$1="December",R1255)))))))))))))</f>
        <v>0</v>
      </c>
      <c r="D1252" s="31"/>
      <c r="E1252" s="31"/>
      <c r="F1252" s="49" t="s">
        <v>72</v>
      </c>
      <c r="G1252" s="44">
        <f>IF($J$1="January",Y1244,IF($J$1="February",Y1245,IF($J$1="March",Y1246,IF($J$1="April",Y1247,IF($J$1="May",Y1248,IF($J$1="June",Y1249,IF($J$1="July",Y1250,IF($J$1="August",Y1251,IF($J$1="August",Y1251,IF($J$1="September",Y1252,IF($J$1="October",Y1253,IF($J$1="November",Y1254,IF($J$1="December",Y1255)))))))))))))</f>
        <v>0</v>
      </c>
      <c r="H1252" s="31"/>
      <c r="I1252" s="435" t="s">
        <v>68</v>
      </c>
      <c r="J1252" s="436"/>
      <c r="K1252" s="58">
        <f>K1250-K1251</f>
        <v>38000</v>
      </c>
      <c r="L1252" s="59"/>
      <c r="M1252" s="31"/>
      <c r="N1252" s="74"/>
      <c r="O1252" s="75" t="s">
        <v>61</v>
      </c>
      <c r="P1252" s="75"/>
      <c r="Q1252" s="75"/>
      <c r="R1252" s="75" t="str">
        <f>IF(Q1252="","",R1251-Q1252)</f>
        <v/>
      </c>
      <c r="S1252" s="79"/>
      <c r="T1252" s="75" t="s">
        <v>61</v>
      </c>
      <c r="U1252" s="123" t="str">
        <f>IF($J$1="August","",Y1251)</f>
        <v/>
      </c>
      <c r="V1252" s="77"/>
      <c r="W1252" s="123" t="str">
        <f t="shared" si="257"/>
        <v/>
      </c>
      <c r="X1252" s="77"/>
      <c r="Y1252" s="123" t="str">
        <f t="shared" si="258"/>
        <v/>
      </c>
      <c r="Z1252" s="80"/>
    </row>
    <row r="1253" spans="1:26" s="29" customFormat="1" ht="21" customHeight="1" x14ac:dyDescent="0.2">
      <c r="A1253" s="30"/>
      <c r="B1253" s="31"/>
      <c r="C1253" s="31"/>
      <c r="D1253" s="31"/>
      <c r="E1253" s="31"/>
      <c r="F1253" s="31"/>
      <c r="G1253" s="31"/>
      <c r="H1253" s="31"/>
      <c r="I1253" s="31"/>
      <c r="J1253" s="31"/>
      <c r="K1253" s="31"/>
      <c r="L1253" s="47"/>
      <c r="M1253" s="31"/>
      <c r="N1253" s="74"/>
      <c r="O1253" s="75" t="s">
        <v>57</v>
      </c>
      <c r="P1253" s="75"/>
      <c r="Q1253" s="75"/>
      <c r="R1253" s="75">
        <v>0</v>
      </c>
      <c r="S1253" s="79"/>
      <c r="T1253" s="75" t="s">
        <v>57</v>
      </c>
      <c r="U1253" s="123" t="str">
        <f>IF($J$1="September","",Y1252)</f>
        <v/>
      </c>
      <c r="V1253" s="77"/>
      <c r="W1253" s="123" t="str">
        <f t="shared" si="257"/>
        <v/>
      </c>
      <c r="X1253" s="77"/>
      <c r="Y1253" s="123" t="str">
        <f t="shared" si="258"/>
        <v/>
      </c>
      <c r="Z1253" s="80"/>
    </row>
    <row r="1254" spans="1:26" s="29" customFormat="1" ht="21" customHeight="1" x14ac:dyDescent="0.2">
      <c r="A1254" s="30"/>
      <c r="B1254" s="446" t="s">
        <v>101</v>
      </c>
      <c r="C1254" s="446"/>
      <c r="D1254" s="446"/>
      <c r="E1254" s="446"/>
      <c r="F1254" s="446"/>
      <c r="G1254" s="446"/>
      <c r="H1254" s="446"/>
      <c r="I1254" s="446"/>
      <c r="J1254" s="446"/>
      <c r="K1254" s="446"/>
      <c r="L1254" s="47"/>
      <c r="M1254" s="31"/>
      <c r="N1254" s="74"/>
      <c r="O1254" s="75" t="s">
        <v>62</v>
      </c>
      <c r="P1254" s="75"/>
      <c r="Q1254" s="75"/>
      <c r="R1254" s="75">
        <v>0</v>
      </c>
      <c r="S1254" s="79"/>
      <c r="T1254" s="75" t="s">
        <v>62</v>
      </c>
      <c r="U1254" s="123" t="str">
        <f>IF($J$1="October","",Y1253)</f>
        <v/>
      </c>
      <c r="V1254" s="77"/>
      <c r="W1254" s="123" t="str">
        <f t="shared" si="257"/>
        <v/>
      </c>
      <c r="X1254" s="77"/>
      <c r="Y1254" s="123" t="str">
        <f t="shared" si="258"/>
        <v/>
      </c>
      <c r="Z1254" s="80"/>
    </row>
    <row r="1255" spans="1:26" s="29" customFormat="1" ht="21" customHeight="1" x14ac:dyDescent="0.2">
      <c r="A1255" s="30"/>
      <c r="B1255" s="446"/>
      <c r="C1255" s="446"/>
      <c r="D1255" s="446"/>
      <c r="E1255" s="446"/>
      <c r="F1255" s="446"/>
      <c r="G1255" s="446"/>
      <c r="H1255" s="446"/>
      <c r="I1255" s="446"/>
      <c r="J1255" s="446"/>
      <c r="K1255" s="446"/>
      <c r="L1255" s="47"/>
      <c r="M1255" s="31"/>
      <c r="N1255" s="74"/>
      <c r="O1255" s="75" t="s">
        <v>63</v>
      </c>
      <c r="P1255" s="75"/>
      <c r="Q1255" s="75"/>
      <c r="R1255" s="75" t="str">
        <f>IF(Q1255="","",R1254-Q1255)</f>
        <v/>
      </c>
      <c r="S1255" s="79"/>
      <c r="T1255" s="75" t="s">
        <v>63</v>
      </c>
      <c r="U1255" s="123" t="str">
        <f>IF($J$1="November","",Y1254)</f>
        <v/>
      </c>
      <c r="V1255" s="77"/>
      <c r="W1255" s="123" t="str">
        <f t="shared" si="257"/>
        <v/>
      </c>
      <c r="X1255" s="77"/>
      <c r="Y1255" s="123" t="str">
        <f t="shared" si="258"/>
        <v/>
      </c>
      <c r="Z1255" s="80"/>
    </row>
    <row r="1256" spans="1:26" s="29" customFormat="1" ht="21" customHeight="1" thickBot="1" x14ac:dyDescent="0.25">
      <c r="A1256" s="60"/>
      <c r="B1256" s="61"/>
      <c r="C1256" s="61"/>
      <c r="D1256" s="61"/>
      <c r="E1256" s="61"/>
      <c r="F1256" s="61"/>
      <c r="G1256" s="61"/>
      <c r="H1256" s="61"/>
      <c r="I1256" s="61"/>
      <c r="J1256" s="61"/>
      <c r="K1256" s="61"/>
      <c r="L1256" s="62"/>
      <c r="N1256" s="81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/>
      <c r="Y1256" s="82"/>
      <c r="Z1256" s="83"/>
    </row>
    <row r="1257" spans="1:26" s="29" customFormat="1" ht="21" customHeight="1" thickBot="1" x14ac:dyDescent="0.25">
      <c r="N1257" s="66"/>
      <c r="O1257" s="66"/>
      <c r="P1257" s="66"/>
      <c r="Q1257" s="66"/>
      <c r="R1257" s="66"/>
      <c r="S1257" s="66"/>
      <c r="T1257" s="66"/>
      <c r="U1257" s="66"/>
      <c r="V1257" s="66"/>
      <c r="W1257" s="66"/>
      <c r="X1257" s="66"/>
      <c r="Y1257" s="66"/>
      <c r="Z1257" s="66"/>
    </row>
    <row r="1258" spans="1:26" s="29" customFormat="1" ht="21.4" customHeight="1" x14ac:dyDescent="0.2">
      <c r="A1258" s="463" t="s">
        <v>45</v>
      </c>
      <c r="B1258" s="464"/>
      <c r="C1258" s="464"/>
      <c r="D1258" s="464"/>
      <c r="E1258" s="464"/>
      <c r="F1258" s="464"/>
      <c r="G1258" s="464"/>
      <c r="H1258" s="464"/>
      <c r="I1258" s="464"/>
      <c r="J1258" s="464"/>
      <c r="K1258" s="464"/>
      <c r="L1258" s="465"/>
      <c r="M1258" s="134"/>
      <c r="N1258" s="67"/>
      <c r="O1258" s="440" t="s">
        <v>47</v>
      </c>
      <c r="P1258" s="441"/>
      <c r="Q1258" s="441"/>
      <c r="R1258" s="442"/>
      <c r="S1258" s="68"/>
      <c r="T1258" s="440" t="s">
        <v>48</v>
      </c>
      <c r="U1258" s="441"/>
      <c r="V1258" s="441"/>
      <c r="W1258" s="441"/>
      <c r="X1258" s="441"/>
      <c r="Y1258" s="442"/>
      <c r="Z1258" s="69"/>
    </row>
    <row r="1259" spans="1:26" s="29" customFormat="1" ht="21.4" customHeight="1" x14ac:dyDescent="0.2">
      <c r="A1259" s="30"/>
      <c r="B1259" s="31"/>
      <c r="C1259" s="443" t="s">
        <v>99</v>
      </c>
      <c r="D1259" s="443"/>
      <c r="E1259" s="443"/>
      <c r="F1259" s="443"/>
      <c r="G1259" s="32" t="str">
        <f>$J$1</f>
        <v>March</v>
      </c>
      <c r="H1259" s="431">
        <f>$K$1</f>
        <v>2021</v>
      </c>
      <c r="I1259" s="431"/>
      <c r="J1259" s="31"/>
      <c r="K1259" s="33"/>
      <c r="L1259" s="34"/>
      <c r="M1259" s="33"/>
      <c r="N1259" s="70"/>
      <c r="O1259" s="71" t="s">
        <v>58</v>
      </c>
      <c r="P1259" s="71" t="s">
        <v>7</v>
      </c>
      <c r="Q1259" s="71" t="s">
        <v>6</v>
      </c>
      <c r="R1259" s="71" t="s">
        <v>59</v>
      </c>
      <c r="S1259" s="72"/>
      <c r="T1259" s="71" t="s">
        <v>58</v>
      </c>
      <c r="U1259" s="71" t="s">
        <v>60</v>
      </c>
      <c r="V1259" s="71" t="s">
        <v>23</v>
      </c>
      <c r="W1259" s="71" t="s">
        <v>22</v>
      </c>
      <c r="X1259" s="71" t="s">
        <v>24</v>
      </c>
      <c r="Y1259" s="71" t="s">
        <v>64</v>
      </c>
      <c r="Z1259" s="73"/>
    </row>
    <row r="1260" spans="1:26" s="29" customFormat="1" ht="21.4" customHeight="1" x14ac:dyDescent="0.2">
      <c r="A1260" s="30"/>
      <c r="B1260" s="31"/>
      <c r="C1260" s="31"/>
      <c r="D1260" s="36"/>
      <c r="E1260" s="36"/>
      <c r="F1260" s="36"/>
      <c r="G1260" s="36"/>
      <c r="H1260" s="36"/>
      <c r="I1260" s="31"/>
      <c r="J1260" s="37" t="s">
        <v>1</v>
      </c>
      <c r="K1260" s="38">
        <v>16500</v>
      </c>
      <c r="L1260" s="39"/>
      <c r="M1260" s="31"/>
      <c r="N1260" s="74"/>
      <c r="O1260" s="75" t="s">
        <v>50</v>
      </c>
      <c r="P1260" s="75"/>
      <c r="Q1260" s="75"/>
      <c r="R1260" s="75">
        <v>0</v>
      </c>
      <c r="S1260" s="76"/>
      <c r="T1260" s="75" t="s">
        <v>50</v>
      </c>
      <c r="U1260" s="77"/>
      <c r="V1260" s="77"/>
      <c r="W1260" s="77">
        <f>V1260+U1260</f>
        <v>0</v>
      </c>
      <c r="X1260" s="77"/>
      <c r="Y1260" s="77">
        <f>W1260-X1260</f>
        <v>0</v>
      </c>
      <c r="Z1260" s="73"/>
    </row>
    <row r="1261" spans="1:26" s="29" customFormat="1" ht="21.4" customHeight="1" x14ac:dyDescent="0.2">
      <c r="A1261" s="30"/>
      <c r="B1261" s="31" t="s">
        <v>0</v>
      </c>
      <c r="C1261" s="86" t="s">
        <v>254</v>
      </c>
      <c r="D1261" s="31"/>
      <c r="E1261" s="31"/>
      <c r="F1261" s="31"/>
      <c r="G1261" s="31"/>
      <c r="H1261" s="42"/>
      <c r="I1261" s="36"/>
      <c r="J1261" s="31"/>
      <c r="K1261" s="31"/>
      <c r="L1261" s="43"/>
      <c r="M1261" s="134"/>
      <c r="N1261" s="78"/>
      <c r="O1261" s="75" t="s">
        <v>76</v>
      </c>
      <c r="P1261" s="75"/>
      <c r="Q1261" s="75"/>
      <c r="R1261" s="75">
        <v>0</v>
      </c>
      <c r="S1261" s="79"/>
      <c r="T1261" s="75" t="s">
        <v>76</v>
      </c>
      <c r="U1261" s="123">
        <f>Y1260</f>
        <v>0</v>
      </c>
      <c r="V1261" s="77"/>
      <c r="W1261" s="123">
        <f>IF(U1261="","",U1261+V1261)</f>
        <v>0</v>
      </c>
      <c r="X1261" s="77"/>
      <c r="Y1261" s="123">
        <f>IF(W1261="","",W1261-X1261)</f>
        <v>0</v>
      </c>
      <c r="Z1261" s="80"/>
    </row>
    <row r="1262" spans="1:26" s="29" customFormat="1" ht="21.4" customHeight="1" x14ac:dyDescent="0.2">
      <c r="A1262" s="30"/>
      <c r="B1262" s="45" t="s">
        <v>46</v>
      </c>
      <c r="C1262" s="143"/>
      <c r="D1262" s="31"/>
      <c r="E1262" s="31"/>
      <c r="F1262" s="432" t="s">
        <v>48</v>
      </c>
      <c r="G1262" s="432"/>
      <c r="H1262" s="31"/>
      <c r="I1262" s="432" t="s">
        <v>49</v>
      </c>
      <c r="J1262" s="432"/>
      <c r="K1262" s="432"/>
      <c r="L1262" s="47"/>
      <c r="M1262" s="31"/>
      <c r="N1262" s="74"/>
      <c r="O1262" s="75" t="s">
        <v>51</v>
      </c>
      <c r="P1262" s="75">
        <v>24</v>
      </c>
      <c r="Q1262" s="75">
        <v>7</v>
      </c>
      <c r="R1262" s="75">
        <v>0</v>
      </c>
      <c r="S1262" s="79"/>
      <c r="T1262" s="75" t="s">
        <v>51</v>
      </c>
      <c r="U1262" s="123">
        <f>IF($J$1="April",Y1261,Y1261)</f>
        <v>0</v>
      </c>
      <c r="V1262" s="77"/>
      <c r="W1262" s="123">
        <f t="shared" ref="W1262:W1271" si="259">IF(U1262="","",U1262+V1262)</f>
        <v>0</v>
      </c>
      <c r="X1262" s="77"/>
      <c r="Y1262" s="123">
        <f t="shared" ref="Y1262:Y1271" si="260">IF(W1262="","",W1262-X1262)</f>
        <v>0</v>
      </c>
      <c r="Z1262" s="80"/>
    </row>
    <row r="1263" spans="1:26" s="29" customFormat="1" ht="21.4" customHeight="1" x14ac:dyDescent="0.2">
      <c r="A1263" s="30"/>
      <c r="B1263" s="31"/>
      <c r="C1263" s="31"/>
      <c r="D1263" s="31"/>
      <c r="E1263" s="31"/>
      <c r="F1263" s="31"/>
      <c r="G1263" s="31"/>
      <c r="H1263" s="48"/>
      <c r="L1263" s="35"/>
      <c r="M1263" s="31"/>
      <c r="N1263" s="74"/>
      <c r="O1263" s="75" t="s">
        <v>52</v>
      </c>
      <c r="P1263" s="75"/>
      <c r="Q1263" s="75"/>
      <c r="R1263" s="75" t="str">
        <f>IF(Q1263="","",R1262-Q1263)</f>
        <v/>
      </c>
      <c r="S1263" s="79"/>
      <c r="T1263" s="75" t="s">
        <v>52</v>
      </c>
      <c r="U1263" s="123">
        <f>IF($J$1="April",Y1262,Y1262)</f>
        <v>0</v>
      </c>
      <c r="V1263" s="77"/>
      <c r="W1263" s="123">
        <f t="shared" si="259"/>
        <v>0</v>
      </c>
      <c r="X1263" s="77"/>
      <c r="Y1263" s="123">
        <f t="shared" si="260"/>
        <v>0</v>
      </c>
      <c r="Z1263" s="80"/>
    </row>
    <row r="1264" spans="1:26" s="29" customFormat="1" ht="21.4" customHeight="1" x14ac:dyDescent="0.2">
      <c r="A1264" s="30"/>
      <c r="B1264" s="433" t="s">
        <v>47</v>
      </c>
      <c r="C1264" s="434"/>
      <c r="D1264" s="31"/>
      <c r="E1264" s="31"/>
      <c r="F1264" s="49" t="s">
        <v>69</v>
      </c>
      <c r="G1264" s="44">
        <f>IF($J$1="January",U1260,IF($J$1="February",U1261,IF($J$1="March",U1262,IF($J$1="April",U1263,IF($J$1="May",U1264,IF($J$1="June",U1265,IF($J$1="July",U1266,IF($J$1="August",U1267,IF($J$1="August",U1267,IF($J$1="September",U1268,IF($J$1="October",U1269,IF($J$1="November",U1270,IF($J$1="December",U1271)))))))))))))</f>
        <v>0</v>
      </c>
      <c r="H1264" s="48"/>
      <c r="I1264" s="50">
        <f>IF(C1268&gt;0,$K$2,C1266)</f>
        <v>24</v>
      </c>
      <c r="J1264" s="51" t="s">
        <v>66</v>
      </c>
      <c r="K1264" s="52">
        <f>K1260/$K$2*I1264</f>
        <v>12774.193548387097</v>
      </c>
      <c r="L1264" s="53"/>
      <c r="M1264" s="31"/>
      <c r="N1264" s="74"/>
      <c r="O1264" s="75" t="s">
        <v>53</v>
      </c>
      <c r="P1264" s="75"/>
      <c r="Q1264" s="75"/>
      <c r="R1264" s="75">
        <v>0</v>
      </c>
      <c r="S1264" s="79"/>
      <c r="T1264" s="75" t="s">
        <v>53</v>
      </c>
      <c r="U1264" s="123">
        <f>IF($J$1="May",Y1263,Y1263)</f>
        <v>0</v>
      </c>
      <c r="V1264" s="77"/>
      <c r="W1264" s="123">
        <f t="shared" si="259"/>
        <v>0</v>
      </c>
      <c r="X1264" s="77"/>
      <c r="Y1264" s="123">
        <f t="shared" si="260"/>
        <v>0</v>
      </c>
      <c r="Z1264" s="80"/>
    </row>
    <row r="1265" spans="1:27" s="29" customFormat="1" ht="21.4" customHeight="1" x14ac:dyDescent="0.2">
      <c r="A1265" s="30"/>
      <c r="B1265" s="40"/>
      <c r="C1265" s="40"/>
      <c r="D1265" s="31"/>
      <c r="E1265" s="31"/>
      <c r="F1265" s="49" t="s">
        <v>23</v>
      </c>
      <c r="G1265" s="44">
        <f>IF($J$1="January",V1260,IF($J$1="February",V1261,IF($J$1="March",V1262,IF($J$1="April",V1263,IF($J$1="May",V1264,IF($J$1="June",V1265,IF($J$1="July",V1266,IF($J$1="August",V1267,IF($J$1="August",V1267,IF($J$1="September",V1268,IF($J$1="October",V1269,IF($J$1="November",V1270,IF($J$1="December",V1271)))))))))))))</f>
        <v>0</v>
      </c>
      <c r="H1265" s="48"/>
      <c r="I1265" s="93"/>
      <c r="J1265" s="51" t="s">
        <v>67</v>
      </c>
      <c r="K1265" s="54">
        <f>K1260/$K$2/8*I1265</f>
        <v>0</v>
      </c>
      <c r="L1265" s="55"/>
      <c r="M1265" s="31"/>
      <c r="N1265" s="74"/>
      <c r="O1265" s="75" t="s">
        <v>54</v>
      </c>
      <c r="P1265" s="75"/>
      <c r="Q1265" s="75"/>
      <c r="R1265" s="75">
        <v>0</v>
      </c>
      <c r="S1265" s="79"/>
      <c r="T1265" s="75" t="s">
        <v>54</v>
      </c>
      <c r="U1265" s="123">
        <f>IF($J$1="April",Y1264,Y1264)</f>
        <v>0</v>
      </c>
      <c r="V1265" s="77"/>
      <c r="W1265" s="123">
        <f t="shared" si="259"/>
        <v>0</v>
      </c>
      <c r="X1265" s="77"/>
      <c r="Y1265" s="123">
        <f t="shared" si="260"/>
        <v>0</v>
      </c>
      <c r="Z1265" s="80"/>
    </row>
    <row r="1266" spans="1:27" s="29" customFormat="1" ht="21.4" customHeight="1" x14ac:dyDescent="0.2">
      <c r="A1266" s="30"/>
      <c r="B1266" s="49" t="s">
        <v>7</v>
      </c>
      <c r="C1266" s="40">
        <f>IF($J$1="January",P1260,IF($J$1="February",P1261,IF($J$1="March",P1262,IF($J$1="April",P1263,IF($J$1="May",P1264,IF($J$1="June",P1265,IF($J$1="July",P1266,IF($J$1="August",P1267,IF($J$1="August",P1267,IF($J$1="September",P1268,IF($J$1="October",P1269,IF($J$1="November",P1270,IF($J$1="December",P1271)))))))))))))</f>
        <v>24</v>
      </c>
      <c r="D1266" s="31"/>
      <c r="E1266" s="31"/>
      <c r="F1266" s="49" t="s">
        <v>70</v>
      </c>
      <c r="G1266" s="44">
        <f>IF($J$1="January",W1260,IF($J$1="February",W1261,IF($J$1="March",W1262,IF($J$1="April",W1263,IF($J$1="May",W1264,IF($J$1="June",W1265,IF($J$1="July",W1266,IF($J$1="August",W1267,IF($J$1="August",W1267,IF($J$1="September",W1268,IF($J$1="October",W1269,IF($J$1="November",W1270,IF($J$1="December",W1271)))))))))))))</f>
        <v>0</v>
      </c>
      <c r="H1266" s="48"/>
      <c r="I1266" s="444" t="s">
        <v>74</v>
      </c>
      <c r="J1266" s="445"/>
      <c r="K1266" s="54">
        <f>K1264+K1265</f>
        <v>12774.193548387097</v>
      </c>
      <c r="L1266" s="55"/>
      <c r="M1266" s="31"/>
      <c r="N1266" s="74"/>
      <c r="O1266" s="75" t="s">
        <v>55</v>
      </c>
      <c r="P1266" s="75"/>
      <c r="Q1266" s="75"/>
      <c r="R1266" s="75">
        <v>0</v>
      </c>
      <c r="S1266" s="79"/>
      <c r="T1266" s="75" t="s">
        <v>55</v>
      </c>
      <c r="U1266" s="123" t="str">
        <f>IF($J$1="July",Y1265,"")</f>
        <v/>
      </c>
      <c r="V1266" s="77"/>
      <c r="W1266" s="123" t="str">
        <f t="shared" si="259"/>
        <v/>
      </c>
      <c r="X1266" s="77"/>
      <c r="Y1266" s="123" t="str">
        <f t="shared" si="260"/>
        <v/>
      </c>
      <c r="Z1266" s="80"/>
    </row>
    <row r="1267" spans="1:27" s="29" customFormat="1" ht="21.4" customHeight="1" x14ac:dyDescent="0.2">
      <c r="A1267" s="30"/>
      <c r="B1267" s="49" t="s">
        <v>6</v>
      </c>
      <c r="C1267" s="40">
        <f>IF($J$1="January",Q1260,IF($J$1="February",Q1261,IF($J$1="March",Q1262,IF($J$1="April",Q1263,IF($J$1="May",Q1264,IF($J$1="June",Q1265,IF($J$1="July",Q1266,IF($J$1="August",Q1267,IF($J$1="August",Q1267,IF($J$1="September",Q1268,IF($J$1="October",Q1269,IF($J$1="November",Q1270,IF($J$1="December",Q1271)))))))))))))</f>
        <v>7</v>
      </c>
      <c r="D1267" s="31"/>
      <c r="E1267" s="31"/>
      <c r="F1267" s="49" t="s">
        <v>24</v>
      </c>
      <c r="G1267" s="44">
        <f>IF($J$1="January",X1260,IF($J$1="February",X1261,IF($J$1="March",X1262,IF($J$1="April",X1263,IF($J$1="May",X1264,IF($J$1="June",X1265,IF($J$1="July",X1266,IF($J$1="August",X1267,IF($J$1="August",X1267,IF($J$1="September",X1268,IF($J$1="October",X1269,IF($J$1="November",X1270,IF($J$1="December",X1271)))))))))))))</f>
        <v>0</v>
      </c>
      <c r="H1267" s="48"/>
      <c r="I1267" s="444" t="s">
        <v>75</v>
      </c>
      <c r="J1267" s="445"/>
      <c r="K1267" s="44">
        <f>G1267</f>
        <v>0</v>
      </c>
      <c r="L1267" s="56"/>
      <c r="M1267" s="31"/>
      <c r="N1267" s="74"/>
      <c r="O1267" s="75" t="s">
        <v>56</v>
      </c>
      <c r="P1267" s="75"/>
      <c r="Q1267" s="75"/>
      <c r="R1267" s="75">
        <v>0</v>
      </c>
      <c r="S1267" s="79"/>
      <c r="T1267" s="75" t="s">
        <v>56</v>
      </c>
      <c r="U1267" s="123" t="str">
        <f>IF($J$1="August",Y1266,"")</f>
        <v/>
      </c>
      <c r="V1267" s="77"/>
      <c r="W1267" s="123" t="str">
        <f t="shared" si="259"/>
        <v/>
      </c>
      <c r="X1267" s="77"/>
      <c r="Y1267" s="123" t="str">
        <f t="shared" si="260"/>
        <v/>
      </c>
      <c r="Z1267" s="80"/>
    </row>
    <row r="1268" spans="1:27" s="29" customFormat="1" ht="21.4" customHeight="1" x14ac:dyDescent="0.2">
      <c r="A1268" s="30"/>
      <c r="B1268" s="57" t="s">
        <v>73</v>
      </c>
      <c r="C1268" s="40">
        <f>IF($J$1="January",R1260,IF($J$1="February",R1261,IF($J$1="March",R1262,IF($J$1="April",R1263,IF($J$1="May",R1264,IF($J$1="June",R1265,IF($J$1="July",R1266,IF($J$1="August",R1267,IF($J$1="August",R1267,IF($J$1="September",R1268,IF($J$1="October",R1269,IF($J$1="November",R1270,IF($J$1="December",R1271)))))))))))))</f>
        <v>0</v>
      </c>
      <c r="D1268" s="31"/>
      <c r="E1268" s="31"/>
      <c r="F1268" s="49" t="s">
        <v>72</v>
      </c>
      <c r="G1268" s="44">
        <f>IF($J$1="January",Y1260,IF($J$1="February",Y1261,IF($J$1="March",Y1262,IF($J$1="April",Y1263,IF($J$1="May",Y1264,IF($J$1="June",Y1265,IF($J$1="July",Y1266,IF($J$1="August",Y1267,IF($J$1="August",Y1267,IF($J$1="September",Y1268,IF($J$1="October",Y1269,IF($J$1="November",Y1270,IF($J$1="December",Y1271)))))))))))))</f>
        <v>0</v>
      </c>
      <c r="H1268" s="31"/>
      <c r="I1268" s="435" t="s">
        <v>68</v>
      </c>
      <c r="J1268" s="436"/>
      <c r="K1268" s="58">
        <f>K1266-K1267</f>
        <v>12774.193548387097</v>
      </c>
      <c r="L1268" s="59"/>
      <c r="M1268" s="31"/>
      <c r="N1268" s="74"/>
      <c r="O1268" s="75" t="s">
        <v>61</v>
      </c>
      <c r="P1268" s="75"/>
      <c r="Q1268" s="75"/>
      <c r="R1268" s="75">
        <v>0</v>
      </c>
      <c r="S1268" s="79">
        <v>0</v>
      </c>
      <c r="T1268" s="75" t="s">
        <v>61</v>
      </c>
      <c r="U1268" s="123" t="str">
        <f>IF($J$1="Sept",Y1267,"")</f>
        <v/>
      </c>
      <c r="V1268" s="77"/>
      <c r="W1268" s="123" t="str">
        <f t="shared" si="259"/>
        <v/>
      </c>
      <c r="X1268" s="77"/>
      <c r="Y1268" s="123" t="str">
        <f t="shared" si="260"/>
        <v/>
      </c>
      <c r="Z1268" s="80"/>
    </row>
    <row r="1269" spans="1:27" s="29" customFormat="1" ht="21.4" customHeight="1" x14ac:dyDescent="0.2">
      <c r="A1269" s="30"/>
      <c r="B1269" s="31"/>
      <c r="C1269" s="31"/>
      <c r="D1269" s="31"/>
      <c r="E1269" s="31"/>
      <c r="F1269" s="31"/>
      <c r="G1269" s="31"/>
      <c r="H1269" s="31"/>
      <c r="I1269" s="31"/>
      <c r="J1269" s="31"/>
      <c r="K1269" s="128"/>
      <c r="L1269" s="47"/>
      <c r="M1269" s="31"/>
      <c r="N1269" s="74"/>
      <c r="O1269" s="75" t="s">
        <v>57</v>
      </c>
      <c r="P1269" s="75"/>
      <c r="Q1269" s="75"/>
      <c r="R1269" s="75">
        <v>0</v>
      </c>
      <c r="S1269" s="79"/>
      <c r="T1269" s="75" t="s">
        <v>57</v>
      </c>
      <c r="U1269" s="123" t="str">
        <f>IF($J$1="October",Y1268,"")</f>
        <v/>
      </c>
      <c r="V1269" s="77"/>
      <c r="W1269" s="123" t="str">
        <f t="shared" si="259"/>
        <v/>
      </c>
      <c r="X1269" s="77"/>
      <c r="Y1269" s="123" t="str">
        <f t="shared" si="260"/>
        <v/>
      </c>
      <c r="Z1269" s="80"/>
    </row>
    <row r="1270" spans="1:27" s="29" customFormat="1" ht="21.4" customHeight="1" x14ac:dyDescent="0.2">
      <c r="A1270" s="30"/>
      <c r="B1270" s="446" t="s">
        <v>101</v>
      </c>
      <c r="C1270" s="446"/>
      <c r="D1270" s="446"/>
      <c r="E1270" s="446"/>
      <c r="F1270" s="446"/>
      <c r="G1270" s="446"/>
      <c r="H1270" s="446"/>
      <c r="I1270" s="446"/>
      <c r="J1270" s="446"/>
      <c r="K1270" s="446"/>
      <c r="L1270" s="47"/>
      <c r="M1270" s="31"/>
      <c r="N1270" s="74"/>
      <c r="O1270" s="75" t="s">
        <v>62</v>
      </c>
      <c r="P1270" s="75"/>
      <c r="Q1270" s="75"/>
      <c r="R1270" s="75">
        <v>0</v>
      </c>
      <c r="S1270" s="79"/>
      <c r="T1270" s="75" t="s">
        <v>62</v>
      </c>
      <c r="U1270" s="123" t="str">
        <f>IF($J$1="November",Y1269,"")</f>
        <v/>
      </c>
      <c r="V1270" s="77"/>
      <c r="W1270" s="123" t="str">
        <f t="shared" si="259"/>
        <v/>
      </c>
      <c r="X1270" s="77"/>
      <c r="Y1270" s="123" t="str">
        <f t="shared" si="260"/>
        <v/>
      </c>
      <c r="Z1270" s="80"/>
    </row>
    <row r="1271" spans="1:27" s="29" customFormat="1" ht="21.4" customHeight="1" x14ac:dyDescent="0.2">
      <c r="A1271" s="30"/>
      <c r="B1271" s="446"/>
      <c r="C1271" s="446"/>
      <c r="D1271" s="446"/>
      <c r="E1271" s="446"/>
      <c r="F1271" s="446"/>
      <c r="G1271" s="446"/>
      <c r="H1271" s="446"/>
      <c r="I1271" s="446"/>
      <c r="J1271" s="446"/>
      <c r="K1271" s="446"/>
      <c r="L1271" s="47"/>
      <c r="M1271" s="31"/>
      <c r="N1271" s="74"/>
      <c r="O1271" s="75" t="s">
        <v>63</v>
      </c>
      <c r="P1271" s="75"/>
      <c r="Q1271" s="75"/>
      <c r="R1271" s="75" t="str">
        <f>IF(Q1271="","",R1270-Q1271)</f>
        <v/>
      </c>
      <c r="S1271" s="79"/>
      <c r="T1271" s="75" t="s">
        <v>63</v>
      </c>
      <c r="U1271" s="123" t="str">
        <f>IF($J$1="Dec",Y1270,"")</f>
        <v/>
      </c>
      <c r="V1271" s="77"/>
      <c r="W1271" s="123" t="str">
        <f t="shared" si="259"/>
        <v/>
      </c>
      <c r="X1271" s="77"/>
      <c r="Y1271" s="123" t="str">
        <f t="shared" si="260"/>
        <v/>
      </c>
      <c r="Z1271" s="80"/>
    </row>
    <row r="1272" spans="1:27" s="29" customFormat="1" ht="21.4" customHeight="1" thickBot="1" x14ac:dyDescent="0.25">
      <c r="A1272" s="60"/>
      <c r="B1272" s="61"/>
      <c r="C1272" s="61"/>
      <c r="D1272" s="61"/>
      <c r="E1272" s="61"/>
      <c r="F1272" s="61"/>
      <c r="G1272" s="61"/>
      <c r="H1272" s="61"/>
      <c r="I1272" s="61"/>
      <c r="J1272" s="61"/>
      <c r="K1272" s="61"/>
      <c r="L1272" s="62"/>
      <c r="N1272" s="81"/>
      <c r="O1272" s="82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  <c r="Z1272" s="83"/>
    </row>
    <row r="1273" spans="1:27" s="29" customFormat="1" ht="21" customHeight="1" x14ac:dyDescent="0.2">
      <c r="A1273" s="447" t="s">
        <v>45</v>
      </c>
      <c r="B1273" s="448"/>
      <c r="C1273" s="448"/>
      <c r="D1273" s="448"/>
      <c r="E1273" s="448"/>
      <c r="F1273" s="448"/>
      <c r="G1273" s="448"/>
      <c r="H1273" s="448"/>
      <c r="I1273" s="448"/>
      <c r="J1273" s="448"/>
      <c r="K1273" s="448"/>
      <c r="L1273" s="449"/>
      <c r="M1273" s="28"/>
      <c r="N1273" s="67"/>
      <c r="O1273" s="440" t="s">
        <v>47</v>
      </c>
      <c r="P1273" s="441"/>
      <c r="Q1273" s="441"/>
      <c r="R1273" s="442"/>
      <c r="S1273" s="68"/>
      <c r="T1273" s="440" t="s">
        <v>48</v>
      </c>
      <c r="U1273" s="441"/>
      <c r="V1273" s="441"/>
      <c r="W1273" s="441"/>
      <c r="X1273" s="441"/>
      <c r="Y1273" s="442"/>
      <c r="Z1273" s="69"/>
      <c r="AA1273" s="28"/>
    </row>
    <row r="1274" spans="1:27" s="29" customFormat="1" ht="21" customHeight="1" x14ac:dyDescent="0.2">
      <c r="A1274" s="30"/>
      <c r="B1274" s="31"/>
      <c r="C1274" s="443" t="s">
        <v>99</v>
      </c>
      <c r="D1274" s="443"/>
      <c r="E1274" s="443"/>
      <c r="F1274" s="443"/>
      <c r="G1274" s="32" t="str">
        <f>$J$1</f>
        <v>March</v>
      </c>
      <c r="H1274" s="431">
        <f>$K$1</f>
        <v>2021</v>
      </c>
      <c r="I1274" s="431"/>
      <c r="J1274" s="31"/>
      <c r="K1274" s="33"/>
      <c r="L1274" s="34"/>
      <c r="M1274" s="33"/>
      <c r="N1274" s="70"/>
      <c r="O1274" s="71" t="s">
        <v>58</v>
      </c>
      <c r="P1274" s="71" t="s">
        <v>7</v>
      </c>
      <c r="Q1274" s="71" t="s">
        <v>6</v>
      </c>
      <c r="R1274" s="71" t="s">
        <v>59</v>
      </c>
      <c r="S1274" s="72"/>
      <c r="T1274" s="71" t="s">
        <v>58</v>
      </c>
      <c r="U1274" s="71" t="s">
        <v>60</v>
      </c>
      <c r="V1274" s="71" t="s">
        <v>23</v>
      </c>
      <c r="W1274" s="71" t="s">
        <v>22</v>
      </c>
      <c r="X1274" s="71" t="s">
        <v>24</v>
      </c>
      <c r="Y1274" s="71" t="s">
        <v>64</v>
      </c>
      <c r="Z1274" s="73"/>
      <c r="AA1274" s="33"/>
    </row>
    <row r="1275" spans="1:27" s="29" customFormat="1" ht="21" customHeight="1" x14ac:dyDescent="0.2">
      <c r="A1275" s="30"/>
      <c r="B1275" s="31"/>
      <c r="C1275" s="31"/>
      <c r="D1275" s="36"/>
      <c r="E1275" s="36"/>
      <c r="F1275" s="36"/>
      <c r="G1275" s="36"/>
      <c r="H1275" s="36"/>
      <c r="I1275" s="31"/>
      <c r="J1275" s="37" t="s">
        <v>1</v>
      </c>
      <c r="K1275" s="38">
        <v>45000</v>
      </c>
      <c r="L1275" s="39"/>
      <c r="M1275" s="31"/>
      <c r="N1275" s="74"/>
      <c r="O1275" s="75" t="s">
        <v>50</v>
      </c>
      <c r="P1275" s="75"/>
      <c r="Q1275" s="75"/>
      <c r="R1275" s="75">
        <v>0</v>
      </c>
      <c r="S1275" s="76"/>
      <c r="T1275" s="75" t="s">
        <v>50</v>
      </c>
      <c r="U1275" s="77"/>
      <c r="V1275" s="77"/>
      <c r="W1275" s="77">
        <f>V1275+U1275</f>
        <v>0</v>
      </c>
      <c r="X1275" s="77"/>
      <c r="Y1275" s="77">
        <f>W1275-X1275</f>
        <v>0</v>
      </c>
      <c r="Z1275" s="73"/>
      <c r="AA1275" s="31"/>
    </row>
    <row r="1276" spans="1:27" s="29" customFormat="1" ht="21" customHeight="1" x14ac:dyDescent="0.2">
      <c r="A1276" s="30"/>
      <c r="B1276" s="31" t="s">
        <v>0</v>
      </c>
      <c r="C1276" s="41" t="s">
        <v>253</v>
      </c>
      <c r="D1276" s="31"/>
      <c r="E1276" s="31"/>
      <c r="F1276" s="31"/>
      <c r="G1276" s="31"/>
      <c r="H1276" s="42"/>
      <c r="I1276" s="36"/>
      <c r="J1276" s="31"/>
      <c r="K1276" s="31"/>
      <c r="L1276" s="43"/>
      <c r="M1276" s="28"/>
      <c r="N1276" s="78"/>
      <c r="O1276" s="75" t="s">
        <v>76</v>
      </c>
      <c r="P1276" s="75"/>
      <c r="Q1276" s="75"/>
      <c r="R1276" s="75" t="str">
        <f>IF(Q1276="","",R1275-Q1276)</f>
        <v/>
      </c>
      <c r="S1276" s="79"/>
      <c r="T1276" s="75" t="s">
        <v>76</v>
      </c>
      <c r="U1276" s="123">
        <f>IF($J$1="January","",Y1275)</f>
        <v>0</v>
      </c>
      <c r="V1276" s="77"/>
      <c r="W1276" s="123">
        <f>IF(U1276="","",U1276+V1276)</f>
        <v>0</v>
      </c>
      <c r="X1276" s="77"/>
      <c r="Y1276" s="123">
        <f>IF(W1276="","",W1276-X1276)</f>
        <v>0</v>
      </c>
      <c r="Z1276" s="80"/>
      <c r="AA1276" s="28"/>
    </row>
    <row r="1277" spans="1:27" s="29" customFormat="1" ht="21" customHeight="1" x14ac:dyDescent="0.2">
      <c r="A1277" s="30"/>
      <c r="B1277" s="45" t="s">
        <v>46</v>
      </c>
      <c r="C1277" s="46"/>
      <c r="D1277" s="31"/>
      <c r="E1277" s="31"/>
      <c r="F1277" s="432" t="s">
        <v>48</v>
      </c>
      <c r="G1277" s="432"/>
      <c r="H1277" s="31"/>
      <c r="I1277" s="432" t="s">
        <v>49</v>
      </c>
      <c r="J1277" s="432"/>
      <c r="K1277" s="432"/>
      <c r="L1277" s="47"/>
      <c r="M1277" s="31"/>
      <c r="N1277" s="74"/>
      <c r="O1277" s="75" t="s">
        <v>51</v>
      </c>
      <c r="P1277" s="75">
        <v>31</v>
      </c>
      <c r="Q1277" s="75">
        <v>0</v>
      </c>
      <c r="R1277" s="75">
        <v>0</v>
      </c>
      <c r="S1277" s="79"/>
      <c r="T1277" s="75" t="s">
        <v>51</v>
      </c>
      <c r="U1277" s="123">
        <f>IF($J$1="February","",Y1276)</f>
        <v>0</v>
      </c>
      <c r="V1277" s="77"/>
      <c r="W1277" s="123">
        <f t="shared" ref="W1277:W1286" si="261">IF(U1277="","",U1277+V1277)</f>
        <v>0</v>
      </c>
      <c r="X1277" s="77"/>
      <c r="Y1277" s="123">
        <f t="shared" ref="Y1277:Y1286" si="262">IF(W1277="","",W1277-X1277)</f>
        <v>0</v>
      </c>
      <c r="Z1277" s="80"/>
      <c r="AA1277" s="31"/>
    </row>
    <row r="1278" spans="1:27" s="29" customFormat="1" ht="21" customHeight="1" x14ac:dyDescent="0.2">
      <c r="A1278" s="30"/>
      <c r="B1278" s="31"/>
      <c r="C1278" s="31"/>
      <c r="D1278" s="31"/>
      <c r="E1278" s="31"/>
      <c r="F1278" s="31"/>
      <c r="G1278" s="31"/>
      <c r="H1278" s="48"/>
      <c r="L1278" s="35"/>
      <c r="M1278" s="31"/>
      <c r="N1278" s="74"/>
      <c r="O1278" s="75" t="s">
        <v>52</v>
      </c>
      <c r="P1278" s="75"/>
      <c r="Q1278" s="75"/>
      <c r="R1278" s="75">
        <v>0</v>
      </c>
      <c r="S1278" s="79"/>
      <c r="T1278" s="75" t="s">
        <v>52</v>
      </c>
      <c r="U1278" s="123" t="str">
        <f>IF($J$1="March","",Y1277)</f>
        <v/>
      </c>
      <c r="V1278" s="77"/>
      <c r="W1278" s="123" t="str">
        <f t="shared" si="261"/>
        <v/>
      </c>
      <c r="X1278" s="77"/>
      <c r="Y1278" s="123" t="str">
        <f t="shared" si="262"/>
        <v/>
      </c>
      <c r="Z1278" s="80"/>
      <c r="AA1278" s="31"/>
    </row>
    <row r="1279" spans="1:27" s="29" customFormat="1" ht="21" customHeight="1" x14ac:dyDescent="0.2">
      <c r="A1279" s="30"/>
      <c r="B1279" s="433" t="s">
        <v>47</v>
      </c>
      <c r="C1279" s="434"/>
      <c r="D1279" s="31"/>
      <c r="E1279" s="31"/>
      <c r="F1279" s="49" t="s">
        <v>69</v>
      </c>
      <c r="G1279" s="44">
        <f>IF($J$1="January",U1275,IF($J$1="February",U1276,IF($J$1="March",U1277,IF($J$1="April",U1278,IF($J$1="May",U1279,IF($J$1="June",U1280,IF($J$1="July",U1281,IF($J$1="August",U1282,IF($J$1="August",U1282,IF($J$1="September",U1283,IF($J$1="October",U1284,IF($J$1="November",U1285,IF($J$1="December",U1286)))))))))))))</f>
        <v>0</v>
      </c>
      <c r="H1279" s="48"/>
      <c r="I1279" s="50">
        <f>IF(C1283&gt;0,$K$2,C1281)</f>
        <v>31</v>
      </c>
      <c r="J1279" s="51" t="s">
        <v>66</v>
      </c>
      <c r="K1279" s="52">
        <f>K1275/$K$2*I1279</f>
        <v>45000</v>
      </c>
      <c r="L1279" s="53"/>
      <c r="M1279" s="31"/>
      <c r="N1279" s="74"/>
      <c r="O1279" s="75" t="s">
        <v>53</v>
      </c>
      <c r="P1279" s="75"/>
      <c r="Q1279" s="75"/>
      <c r="R1279" s="75">
        <v>0</v>
      </c>
      <c r="S1279" s="79"/>
      <c r="T1279" s="75" t="s">
        <v>53</v>
      </c>
      <c r="U1279" s="123" t="str">
        <f>IF($J$1="April","",Y1278)</f>
        <v/>
      </c>
      <c r="V1279" s="77"/>
      <c r="W1279" s="123" t="str">
        <f t="shared" si="261"/>
        <v/>
      </c>
      <c r="X1279" s="77"/>
      <c r="Y1279" s="123" t="str">
        <f t="shared" si="262"/>
        <v/>
      </c>
      <c r="Z1279" s="80"/>
      <c r="AA1279" s="31"/>
    </row>
    <row r="1280" spans="1:27" s="29" customFormat="1" ht="21" customHeight="1" x14ac:dyDescent="0.2">
      <c r="A1280" s="30"/>
      <c r="B1280" s="40"/>
      <c r="C1280" s="40"/>
      <c r="D1280" s="31"/>
      <c r="E1280" s="31"/>
      <c r="F1280" s="49" t="s">
        <v>23</v>
      </c>
      <c r="G1280" s="44">
        <f>IF($J$1="January",V1275,IF($J$1="February",V1276,IF($J$1="March",V1277,IF($J$1="April",V1278,IF($J$1="May",V1279,IF($J$1="June",V1280,IF($J$1="July",V1281,IF($J$1="August",V1282,IF($J$1="August",V1282,IF($J$1="September",V1283,IF($J$1="October",V1284,IF($J$1="November",V1285,IF($J$1="December",V1286)))))))))))))</f>
        <v>0</v>
      </c>
      <c r="H1280" s="48"/>
      <c r="I1280" s="93"/>
      <c r="J1280" s="51" t="s">
        <v>67</v>
      </c>
      <c r="K1280" s="54">
        <f>K1275/$K$2/8*I1280</f>
        <v>0</v>
      </c>
      <c r="L1280" s="55"/>
      <c r="M1280" s="31"/>
      <c r="N1280" s="74"/>
      <c r="O1280" s="75" t="s">
        <v>54</v>
      </c>
      <c r="P1280" s="75"/>
      <c r="Q1280" s="75"/>
      <c r="R1280" s="75" t="str">
        <f t="shared" ref="R1280:R1284" si="263">IF(Q1280="","",R1279-Q1280)</f>
        <v/>
      </c>
      <c r="S1280" s="79"/>
      <c r="T1280" s="75" t="s">
        <v>54</v>
      </c>
      <c r="U1280" s="123" t="str">
        <f>IF($J$1="May","",Y1279)</f>
        <v/>
      </c>
      <c r="V1280" s="77"/>
      <c r="W1280" s="123" t="str">
        <f t="shared" si="261"/>
        <v/>
      </c>
      <c r="X1280" s="77"/>
      <c r="Y1280" s="123" t="str">
        <f t="shared" si="262"/>
        <v/>
      </c>
      <c r="Z1280" s="80"/>
      <c r="AA1280" s="31"/>
    </row>
    <row r="1281" spans="1:27" s="29" customFormat="1" ht="21" customHeight="1" x14ac:dyDescent="0.2">
      <c r="A1281" s="30"/>
      <c r="B1281" s="49" t="s">
        <v>7</v>
      </c>
      <c r="C1281" s="40">
        <f>IF($J$1="January",P1275,IF($J$1="February",P1276,IF($J$1="March",P1277,IF($J$1="April",P1278,IF($J$1="May",P1279,IF($J$1="June",P1280,IF($J$1="July",P1281,IF($J$1="August",P1282,IF($J$1="August",P1282,IF($J$1="September",P1283,IF($J$1="October",P1284,IF($J$1="November",P1285,IF($J$1="December",P1286)))))))))))))</f>
        <v>31</v>
      </c>
      <c r="D1281" s="31"/>
      <c r="E1281" s="31"/>
      <c r="F1281" s="49" t="s">
        <v>70</v>
      </c>
      <c r="G1281" s="44">
        <f>IF($J$1="January",W1275,IF($J$1="February",W1276,IF($J$1="March",W1277,IF($J$1="April",W1278,IF($J$1="May",W1279,IF($J$1="June",W1280,IF($J$1="July",W1281,IF($J$1="August",W1282,IF($J$1="August",W1282,IF($J$1="September",W1283,IF($J$1="October",W1284,IF($J$1="November",W1285,IF($J$1="December",W1286)))))))))))))</f>
        <v>0</v>
      </c>
      <c r="H1281" s="48"/>
      <c r="I1281" s="444" t="s">
        <v>74</v>
      </c>
      <c r="J1281" s="445"/>
      <c r="K1281" s="54">
        <f>K1279+K1280</f>
        <v>45000</v>
      </c>
      <c r="L1281" s="55"/>
      <c r="M1281" s="31"/>
      <c r="N1281" s="74"/>
      <c r="O1281" s="75" t="s">
        <v>55</v>
      </c>
      <c r="P1281" s="75"/>
      <c r="Q1281" s="75"/>
      <c r="R1281" s="75">
        <v>0</v>
      </c>
      <c r="S1281" s="79"/>
      <c r="T1281" s="75" t="s">
        <v>55</v>
      </c>
      <c r="U1281" s="123" t="str">
        <f>IF($J$1="June","",Y1280)</f>
        <v/>
      </c>
      <c r="V1281" s="77"/>
      <c r="W1281" s="123" t="str">
        <f t="shared" si="261"/>
        <v/>
      </c>
      <c r="X1281" s="77"/>
      <c r="Y1281" s="123" t="str">
        <f t="shared" si="262"/>
        <v/>
      </c>
      <c r="Z1281" s="80"/>
      <c r="AA1281" s="31"/>
    </row>
    <row r="1282" spans="1:27" s="29" customFormat="1" ht="21" customHeight="1" x14ac:dyDescent="0.2">
      <c r="A1282" s="30"/>
      <c r="B1282" s="49" t="s">
        <v>6</v>
      </c>
      <c r="C1282" s="40">
        <f>IF($J$1="January",Q1275,IF($J$1="February",Q1276,IF($J$1="March",Q1277,IF($J$1="April",Q1278,IF($J$1="May",Q1279,IF($J$1="June",Q1280,IF($J$1="July",Q1281,IF($J$1="August",Q1282,IF($J$1="August",Q1282,IF($J$1="September",Q1283,IF($J$1="October",Q1284,IF($J$1="November",Q1285,IF($J$1="December",Q1286)))))))))))))</f>
        <v>0</v>
      </c>
      <c r="D1282" s="31"/>
      <c r="E1282" s="31"/>
      <c r="F1282" s="49" t="s">
        <v>24</v>
      </c>
      <c r="G1282" s="44">
        <f>IF($J$1="January",X1275,IF($J$1="February",X1276,IF($J$1="March",X1277,IF($J$1="April",X1278,IF($J$1="May",X1279,IF($J$1="June",X1280,IF($J$1="July",X1281,IF($J$1="August",X1282,IF($J$1="August",X1282,IF($J$1="September",X1283,IF($J$1="October",X1284,IF($J$1="November",X1285,IF($J$1="December",X1286)))))))))))))</f>
        <v>0</v>
      </c>
      <c r="H1282" s="48"/>
      <c r="I1282" s="444" t="s">
        <v>75</v>
      </c>
      <c r="J1282" s="445"/>
      <c r="K1282" s="44">
        <f>G1282</f>
        <v>0</v>
      </c>
      <c r="L1282" s="56"/>
      <c r="M1282" s="31"/>
      <c r="N1282" s="74"/>
      <c r="O1282" s="75" t="s">
        <v>56</v>
      </c>
      <c r="P1282" s="75"/>
      <c r="Q1282" s="75"/>
      <c r="R1282" s="75" t="str">
        <f t="shared" si="263"/>
        <v/>
      </c>
      <c r="S1282" s="79"/>
      <c r="T1282" s="75" t="s">
        <v>56</v>
      </c>
      <c r="U1282" s="123" t="str">
        <f>IF($J$1="July","",Y1281)</f>
        <v/>
      </c>
      <c r="V1282" s="77"/>
      <c r="W1282" s="123" t="str">
        <f t="shared" si="261"/>
        <v/>
      </c>
      <c r="X1282" s="77"/>
      <c r="Y1282" s="123" t="str">
        <f t="shared" si="262"/>
        <v/>
      </c>
      <c r="Z1282" s="80"/>
      <c r="AA1282" s="31"/>
    </row>
    <row r="1283" spans="1:27" s="29" customFormat="1" ht="21" customHeight="1" x14ac:dyDescent="0.2">
      <c r="A1283" s="30"/>
      <c r="B1283" s="57" t="s">
        <v>73</v>
      </c>
      <c r="C1283" s="40">
        <f>IF($J$1="January",R1275,IF($J$1="February",R1276,IF($J$1="March",R1277,IF($J$1="April",R1278,IF($J$1="May",R1279,IF($J$1="June",R1280,IF($J$1="July",R1281,IF($J$1="August",R1282,IF($J$1="August",R1282,IF($J$1="September",R1283,IF($J$1="October",R1284,IF($J$1="November",R1285,IF($J$1="December",R1286)))))))))))))</f>
        <v>0</v>
      </c>
      <c r="D1283" s="31"/>
      <c r="E1283" s="31"/>
      <c r="F1283" s="49" t="s">
        <v>72</v>
      </c>
      <c r="G1283" s="44">
        <f>IF($J$1="January",Y1275,IF($J$1="February",Y1276,IF($J$1="March",Y1277,IF($J$1="April",Y1278,IF($J$1="May",Y1279,IF($J$1="June",Y1280,IF($J$1="July",Y1281,IF($J$1="August",Y1282,IF($J$1="August",Y1282,IF($J$1="September",Y1283,IF($J$1="October",Y1284,IF($J$1="November",Y1285,IF($J$1="December",Y1286)))))))))))))</f>
        <v>0</v>
      </c>
      <c r="H1283" s="31"/>
      <c r="I1283" s="435" t="s">
        <v>68</v>
      </c>
      <c r="J1283" s="436"/>
      <c r="K1283" s="58">
        <f>K1281-K1282</f>
        <v>45000</v>
      </c>
      <c r="L1283" s="59"/>
      <c r="M1283" s="31"/>
      <c r="N1283" s="74"/>
      <c r="O1283" s="75" t="s">
        <v>61</v>
      </c>
      <c r="P1283" s="75"/>
      <c r="Q1283" s="75"/>
      <c r="R1283" s="75">
        <v>0</v>
      </c>
      <c r="S1283" s="79"/>
      <c r="T1283" s="75" t="s">
        <v>61</v>
      </c>
      <c r="U1283" s="123" t="str">
        <f>IF($J$1="August","",Y1282)</f>
        <v/>
      </c>
      <c r="V1283" s="77"/>
      <c r="W1283" s="123" t="str">
        <f t="shared" si="261"/>
        <v/>
      </c>
      <c r="X1283" s="77"/>
      <c r="Y1283" s="123" t="str">
        <f t="shared" si="262"/>
        <v/>
      </c>
      <c r="Z1283" s="80"/>
      <c r="AA1283" s="31"/>
    </row>
    <row r="1284" spans="1:27" s="29" customFormat="1" ht="21" customHeight="1" x14ac:dyDescent="0.2">
      <c r="A1284" s="30"/>
      <c r="B1284" s="31"/>
      <c r="C1284" s="31"/>
      <c r="D1284" s="31"/>
      <c r="E1284" s="31"/>
      <c r="F1284" s="31"/>
      <c r="G1284" s="31"/>
      <c r="H1284" s="31"/>
      <c r="I1284" s="31"/>
      <c r="J1284" s="48"/>
      <c r="K1284" s="128"/>
      <c r="L1284" s="47"/>
      <c r="M1284" s="31"/>
      <c r="N1284" s="74"/>
      <c r="O1284" s="75" t="s">
        <v>57</v>
      </c>
      <c r="P1284" s="75"/>
      <c r="Q1284" s="75"/>
      <c r="R1284" s="75" t="str">
        <f t="shared" si="263"/>
        <v/>
      </c>
      <c r="S1284" s="79"/>
      <c r="T1284" s="75" t="s">
        <v>57</v>
      </c>
      <c r="U1284" s="123" t="str">
        <f>IF($J$1="September","",Y1283)</f>
        <v/>
      </c>
      <c r="V1284" s="77"/>
      <c r="W1284" s="123" t="str">
        <f t="shared" si="261"/>
        <v/>
      </c>
      <c r="X1284" s="77"/>
      <c r="Y1284" s="123" t="str">
        <f t="shared" si="262"/>
        <v/>
      </c>
      <c r="Z1284" s="80"/>
      <c r="AA1284" s="31"/>
    </row>
    <row r="1285" spans="1:27" s="29" customFormat="1" ht="21" customHeight="1" x14ac:dyDescent="0.2">
      <c r="A1285" s="30"/>
      <c r="B1285" s="446" t="s">
        <v>101</v>
      </c>
      <c r="C1285" s="446"/>
      <c r="D1285" s="446"/>
      <c r="E1285" s="446"/>
      <c r="F1285" s="446"/>
      <c r="G1285" s="446"/>
      <c r="H1285" s="446"/>
      <c r="I1285" s="446"/>
      <c r="J1285" s="446"/>
      <c r="K1285" s="446"/>
      <c r="L1285" s="47"/>
      <c r="M1285" s="31"/>
      <c r="N1285" s="74"/>
      <c r="O1285" s="75" t="s">
        <v>62</v>
      </c>
      <c r="P1285" s="75"/>
      <c r="Q1285" s="75"/>
      <c r="R1285" s="75">
        <v>0</v>
      </c>
      <c r="S1285" s="79"/>
      <c r="T1285" s="75" t="s">
        <v>62</v>
      </c>
      <c r="U1285" s="123" t="str">
        <f>IF($J$1="October","",Y1284)</f>
        <v/>
      </c>
      <c r="V1285" s="77"/>
      <c r="W1285" s="123" t="str">
        <f t="shared" si="261"/>
        <v/>
      </c>
      <c r="X1285" s="77"/>
      <c r="Y1285" s="123" t="str">
        <f t="shared" si="262"/>
        <v/>
      </c>
      <c r="Z1285" s="80"/>
      <c r="AA1285" s="31"/>
    </row>
    <row r="1286" spans="1:27" s="29" customFormat="1" ht="21" customHeight="1" x14ac:dyDescent="0.2">
      <c r="A1286" s="30"/>
      <c r="B1286" s="446"/>
      <c r="C1286" s="446"/>
      <c r="D1286" s="446"/>
      <c r="E1286" s="446"/>
      <c r="F1286" s="446"/>
      <c r="G1286" s="446"/>
      <c r="H1286" s="446"/>
      <c r="I1286" s="446"/>
      <c r="J1286" s="446"/>
      <c r="K1286" s="446"/>
      <c r="L1286" s="47"/>
      <c r="M1286" s="31"/>
      <c r="N1286" s="74"/>
      <c r="O1286" s="75" t="s">
        <v>63</v>
      </c>
      <c r="P1286" s="75"/>
      <c r="Q1286" s="75"/>
      <c r="R1286" s="75">
        <v>0</v>
      </c>
      <c r="S1286" s="79"/>
      <c r="T1286" s="75" t="s">
        <v>63</v>
      </c>
      <c r="U1286" s="123" t="str">
        <f>IF($J$1="November","",Y1285)</f>
        <v/>
      </c>
      <c r="V1286" s="77"/>
      <c r="W1286" s="123" t="str">
        <f t="shared" si="261"/>
        <v/>
      </c>
      <c r="X1286" s="77"/>
      <c r="Y1286" s="123" t="str">
        <f t="shared" si="262"/>
        <v/>
      </c>
      <c r="Z1286" s="80"/>
      <c r="AA1286" s="31"/>
    </row>
    <row r="1287" spans="1:27" s="29" customFormat="1" ht="21" customHeight="1" thickBot="1" x14ac:dyDescent="0.25">
      <c r="A1287" s="60"/>
      <c r="B1287" s="61"/>
      <c r="C1287" s="61"/>
      <c r="D1287" s="61"/>
      <c r="E1287" s="61"/>
      <c r="F1287" s="61"/>
      <c r="G1287" s="61"/>
      <c r="H1287" s="61"/>
      <c r="I1287" s="61"/>
      <c r="J1287" s="61"/>
      <c r="K1287" s="61"/>
      <c r="L1287" s="62"/>
      <c r="N1287" s="81"/>
      <c r="O1287" s="82"/>
      <c r="P1287" s="82"/>
      <c r="Q1287" s="82"/>
      <c r="R1287" s="82"/>
      <c r="S1287" s="82"/>
      <c r="T1287" s="82"/>
      <c r="U1287" s="82"/>
      <c r="V1287" s="82"/>
      <c r="W1287" s="82"/>
      <c r="X1287" s="82"/>
      <c r="Y1287" s="82"/>
      <c r="Z1287" s="83"/>
    </row>
    <row r="1288" spans="1:27" s="29" customFormat="1" ht="21" customHeight="1" thickBot="1" x14ac:dyDescent="0.25">
      <c r="N1288" s="66"/>
      <c r="O1288" s="66"/>
      <c r="P1288" s="66"/>
      <c r="Q1288" s="66"/>
      <c r="R1288" s="66"/>
      <c r="S1288" s="66"/>
      <c r="T1288" s="66"/>
      <c r="U1288" s="66"/>
      <c r="V1288" s="66"/>
      <c r="W1288" s="66"/>
      <c r="X1288" s="66"/>
      <c r="Y1288" s="66"/>
      <c r="Z1288" s="66"/>
    </row>
    <row r="1289" spans="1:27" s="29" customFormat="1" ht="21" customHeight="1" x14ac:dyDescent="0.2">
      <c r="A1289" s="450" t="s">
        <v>45</v>
      </c>
      <c r="B1289" s="451"/>
      <c r="C1289" s="451"/>
      <c r="D1289" s="451"/>
      <c r="E1289" s="451"/>
      <c r="F1289" s="451"/>
      <c r="G1289" s="451"/>
      <c r="H1289" s="451"/>
      <c r="I1289" s="451"/>
      <c r="J1289" s="451"/>
      <c r="K1289" s="451"/>
      <c r="L1289" s="452"/>
      <c r="M1289" s="134"/>
      <c r="N1289" s="67"/>
      <c r="O1289" s="440" t="s">
        <v>47</v>
      </c>
      <c r="P1289" s="441"/>
      <c r="Q1289" s="441"/>
      <c r="R1289" s="442"/>
      <c r="S1289" s="68"/>
      <c r="T1289" s="440" t="s">
        <v>48</v>
      </c>
      <c r="U1289" s="441"/>
      <c r="V1289" s="441"/>
      <c r="W1289" s="441"/>
      <c r="X1289" s="441"/>
      <c r="Y1289" s="442"/>
      <c r="Z1289" s="69"/>
    </row>
    <row r="1290" spans="1:27" s="29" customFormat="1" ht="21" customHeight="1" x14ac:dyDescent="0.2">
      <c r="A1290" s="30"/>
      <c r="B1290" s="31"/>
      <c r="C1290" s="443" t="s">
        <v>99</v>
      </c>
      <c r="D1290" s="443"/>
      <c r="E1290" s="443"/>
      <c r="F1290" s="443"/>
      <c r="G1290" s="32" t="str">
        <f>$J$1</f>
        <v>March</v>
      </c>
      <c r="H1290" s="431">
        <f>$K$1</f>
        <v>2021</v>
      </c>
      <c r="I1290" s="431"/>
      <c r="J1290" s="31"/>
      <c r="K1290" s="33"/>
      <c r="L1290" s="34"/>
      <c r="M1290" s="33"/>
      <c r="N1290" s="70"/>
      <c r="O1290" s="71" t="s">
        <v>58</v>
      </c>
      <c r="P1290" s="71" t="s">
        <v>7</v>
      </c>
      <c r="Q1290" s="71" t="s">
        <v>6</v>
      </c>
      <c r="R1290" s="71" t="s">
        <v>59</v>
      </c>
      <c r="S1290" s="72"/>
      <c r="T1290" s="71" t="s">
        <v>58</v>
      </c>
      <c r="U1290" s="71" t="s">
        <v>60</v>
      </c>
      <c r="V1290" s="71" t="s">
        <v>23</v>
      </c>
      <c r="W1290" s="71" t="s">
        <v>22</v>
      </c>
      <c r="X1290" s="71" t="s">
        <v>24</v>
      </c>
      <c r="Y1290" s="71" t="s">
        <v>64</v>
      </c>
      <c r="Z1290" s="73"/>
    </row>
    <row r="1291" spans="1:27" s="29" customFormat="1" ht="21" customHeight="1" x14ac:dyDescent="0.2">
      <c r="A1291" s="30"/>
      <c r="B1291" s="31"/>
      <c r="C1291" s="31"/>
      <c r="D1291" s="36"/>
      <c r="E1291" s="36"/>
      <c r="F1291" s="36"/>
      <c r="G1291" s="36"/>
      <c r="H1291" s="36"/>
      <c r="I1291" s="31"/>
      <c r="J1291" s="37" t="s">
        <v>1</v>
      </c>
      <c r="K1291" s="38">
        <v>25000</v>
      </c>
      <c r="L1291" s="39"/>
      <c r="M1291" s="31"/>
      <c r="N1291" s="74"/>
      <c r="O1291" s="75" t="s">
        <v>50</v>
      </c>
      <c r="P1291" s="75">
        <v>31</v>
      </c>
      <c r="Q1291" s="75">
        <v>0</v>
      </c>
      <c r="R1291" s="75">
        <v>0</v>
      </c>
      <c r="S1291" s="76"/>
      <c r="T1291" s="75" t="s">
        <v>50</v>
      </c>
      <c r="U1291" s="77">
        <v>5031</v>
      </c>
      <c r="V1291" s="77"/>
      <c r="W1291" s="77">
        <f>V1291+U1291</f>
        <v>5031</v>
      </c>
      <c r="X1291" s="77">
        <v>2531</v>
      </c>
      <c r="Y1291" s="77">
        <f>W1291-X1291</f>
        <v>2500</v>
      </c>
      <c r="Z1291" s="73"/>
    </row>
    <row r="1292" spans="1:27" s="29" customFormat="1" ht="21" customHeight="1" x14ac:dyDescent="0.2">
      <c r="A1292" s="30"/>
      <c r="B1292" s="31" t="s">
        <v>0</v>
      </c>
      <c r="C1292" s="86" t="s">
        <v>120</v>
      </c>
      <c r="D1292" s="31"/>
      <c r="E1292" s="31"/>
      <c r="F1292" s="31"/>
      <c r="G1292" s="31"/>
      <c r="H1292" s="42"/>
      <c r="I1292" s="36"/>
      <c r="J1292" s="31"/>
      <c r="K1292" s="31"/>
      <c r="L1292" s="43"/>
      <c r="M1292" s="134"/>
      <c r="N1292" s="78"/>
      <c r="O1292" s="75" t="s">
        <v>76</v>
      </c>
      <c r="P1292" s="75">
        <v>28</v>
      </c>
      <c r="Q1292" s="75"/>
      <c r="R1292" s="75">
        <v>0</v>
      </c>
      <c r="S1292" s="79"/>
      <c r="T1292" s="75" t="s">
        <v>76</v>
      </c>
      <c r="U1292" s="123">
        <f>Y1291</f>
        <v>2500</v>
      </c>
      <c r="V1292" s="77"/>
      <c r="W1292" s="123">
        <f>IF(U1292="","",U1292+V1292)</f>
        <v>2500</v>
      </c>
      <c r="X1292" s="77">
        <v>2500</v>
      </c>
      <c r="Y1292" s="123">
        <f>IF(W1292="","",W1292-X1292)</f>
        <v>0</v>
      </c>
      <c r="Z1292" s="80"/>
    </row>
    <row r="1293" spans="1:27" s="29" customFormat="1" ht="21" customHeight="1" x14ac:dyDescent="0.2">
      <c r="A1293" s="30"/>
      <c r="B1293" s="45" t="s">
        <v>46</v>
      </c>
      <c r="C1293" s="86"/>
      <c r="D1293" s="31"/>
      <c r="E1293" s="31"/>
      <c r="F1293" s="432" t="s">
        <v>48</v>
      </c>
      <c r="G1293" s="432"/>
      <c r="H1293" s="31"/>
      <c r="I1293" s="432" t="s">
        <v>49</v>
      </c>
      <c r="J1293" s="432"/>
      <c r="K1293" s="432"/>
      <c r="L1293" s="47"/>
      <c r="M1293" s="31"/>
      <c r="N1293" s="74"/>
      <c r="O1293" s="75" t="s">
        <v>51</v>
      </c>
      <c r="P1293" s="75">
        <v>31</v>
      </c>
      <c r="Q1293" s="75">
        <v>0</v>
      </c>
      <c r="R1293" s="75">
        <v>0</v>
      </c>
      <c r="S1293" s="79"/>
      <c r="T1293" s="75" t="s">
        <v>51</v>
      </c>
      <c r="U1293" s="123">
        <f>IF($J$1="February","",Y1292)</f>
        <v>0</v>
      </c>
      <c r="V1293" s="77">
        <v>155</v>
      </c>
      <c r="W1293" s="123">
        <f t="shared" ref="W1293:W1302" si="264">IF(U1293="","",U1293+V1293)</f>
        <v>155</v>
      </c>
      <c r="X1293" s="77">
        <v>155</v>
      </c>
      <c r="Y1293" s="123">
        <f t="shared" ref="Y1293:Y1302" si="265">IF(W1293="","",W1293-X1293)</f>
        <v>0</v>
      </c>
      <c r="Z1293" s="80"/>
    </row>
    <row r="1294" spans="1:27" s="29" customFormat="1" ht="21" customHeight="1" x14ac:dyDescent="0.2">
      <c r="A1294" s="30"/>
      <c r="B1294" s="31"/>
      <c r="C1294" s="31"/>
      <c r="D1294" s="31"/>
      <c r="E1294" s="31"/>
      <c r="F1294" s="31"/>
      <c r="G1294" s="31"/>
      <c r="H1294" s="48"/>
      <c r="L1294" s="35"/>
      <c r="M1294" s="31"/>
      <c r="N1294" s="74"/>
      <c r="O1294" s="75" t="s">
        <v>52</v>
      </c>
      <c r="P1294" s="75"/>
      <c r="Q1294" s="75"/>
      <c r="R1294" s="75">
        <v>0</v>
      </c>
      <c r="S1294" s="79"/>
      <c r="T1294" s="75" t="s">
        <v>52</v>
      </c>
      <c r="U1294" s="123" t="str">
        <f>IF($J$1="March","",Y1293)</f>
        <v/>
      </c>
      <c r="V1294" s="77"/>
      <c r="W1294" s="123" t="str">
        <f t="shared" si="264"/>
        <v/>
      </c>
      <c r="X1294" s="77"/>
      <c r="Y1294" s="123" t="str">
        <f t="shared" si="265"/>
        <v/>
      </c>
      <c r="Z1294" s="80"/>
    </row>
    <row r="1295" spans="1:27" s="29" customFormat="1" ht="21" customHeight="1" x14ac:dyDescent="0.2">
      <c r="A1295" s="30"/>
      <c r="B1295" s="433" t="s">
        <v>47</v>
      </c>
      <c r="C1295" s="434"/>
      <c r="D1295" s="31"/>
      <c r="E1295" s="31"/>
      <c r="F1295" s="49" t="s">
        <v>69</v>
      </c>
      <c r="G1295" s="44">
        <f>IF($J$1="January",U1291,IF($J$1="February",U1292,IF($J$1="March",U1293,IF($J$1="April",U1294,IF($J$1="May",U1295,IF($J$1="June",U1296,IF($J$1="July",U1297,IF($J$1="August",U1298,IF($J$1="August",U1298,IF($J$1="September",U1299,IF($J$1="October",U1300,IF($J$1="November",U1301,IF($J$1="December",U1302)))))))))))))</f>
        <v>0</v>
      </c>
      <c r="H1295" s="48"/>
      <c r="I1295" s="50">
        <f>IF(C1299&gt;0,$K$2,C1297)</f>
        <v>31</v>
      </c>
      <c r="J1295" s="51" t="s">
        <v>66</v>
      </c>
      <c r="K1295" s="52">
        <f>K1291/$K$2*I1295</f>
        <v>25000</v>
      </c>
      <c r="L1295" s="53"/>
      <c r="M1295" s="31"/>
      <c r="N1295" s="74"/>
      <c r="O1295" s="75" t="s">
        <v>53</v>
      </c>
      <c r="P1295" s="75"/>
      <c r="Q1295" s="75"/>
      <c r="R1295" s="75">
        <v>0</v>
      </c>
      <c r="S1295" s="79"/>
      <c r="T1295" s="75" t="s">
        <v>53</v>
      </c>
      <c r="U1295" s="123" t="str">
        <f>IF($J$1="April","",Y1294)</f>
        <v/>
      </c>
      <c r="V1295" s="77"/>
      <c r="W1295" s="123" t="str">
        <f t="shared" si="264"/>
        <v/>
      </c>
      <c r="X1295" s="77"/>
      <c r="Y1295" s="123" t="str">
        <f t="shared" si="265"/>
        <v/>
      </c>
      <c r="Z1295" s="80"/>
    </row>
    <row r="1296" spans="1:27" s="29" customFormat="1" ht="21" customHeight="1" x14ac:dyDescent="0.2">
      <c r="A1296" s="30"/>
      <c r="B1296" s="40"/>
      <c r="C1296" s="40"/>
      <c r="D1296" s="31"/>
      <c r="E1296" s="31"/>
      <c r="F1296" s="49" t="s">
        <v>23</v>
      </c>
      <c r="G1296" s="44">
        <f>IF($J$1="January",V1291,IF($J$1="February",V1292,IF($J$1="March",V1293,IF($J$1="April",V1294,IF($J$1="May",V1295,IF($J$1="June",V1296,IF($J$1="July",V1297,IF($J$1="August",V1298,IF($J$1="August",V1298,IF($J$1="September",V1299,IF($J$1="October",V1300,IF($J$1="November",V1301,IF($J$1="December",V1302)))))))))))))</f>
        <v>155</v>
      </c>
      <c r="H1296" s="48"/>
      <c r="I1296" s="93">
        <v>53</v>
      </c>
      <c r="J1296" s="51" t="s">
        <v>67</v>
      </c>
      <c r="K1296" s="54">
        <f>K1291/$K$2/8*I1296</f>
        <v>5342.7419354838712</v>
      </c>
      <c r="L1296" s="55"/>
      <c r="M1296" s="31"/>
      <c r="N1296" s="74"/>
      <c r="O1296" s="75" t="s">
        <v>54</v>
      </c>
      <c r="P1296" s="75"/>
      <c r="Q1296" s="75"/>
      <c r="R1296" s="75">
        <v>0</v>
      </c>
      <c r="S1296" s="79"/>
      <c r="T1296" s="75" t="s">
        <v>54</v>
      </c>
      <c r="U1296" s="123" t="str">
        <f>IF($J$1="May","",Y1295)</f>
        <v/>
      </c>
      <c r="V1296" s="77"/>
      <c r="W1296" s="123" t="str">
        <f t="shared" si="264"/>
        <v/>
      </c>
      <c r="X1296" s="77"/>
      <c r="Y1296" s="123" t="str">
        <f t="shared" si="265"/>
        <v/>
      </c>
      <c r="Z1296" s="80"/>
    </row>
    <row r="1297" spans="1:26" s="29" customFormat="1" ht="21" customHeight="1" x14ac:dyDescent="0.2">
      <c r="A1297" s="30"/>
      <c r="B1297" s="49" t="s">
        <v>7</v>
      </c>
      <c r="C1297" s="40">
        <f>IF($J$1="January",P1291,IF($J$1="February",P1292,IF($J$1="March",P1293,IF($J$1="April",P1294,IF($J$1="May",P1295,IF($J$1="June",P1296,IF($J$1="July",P1297,IF($J$1="August",P1298,IF($J$1="August",P1298,IF($J$1="September",P1299,IF($J$1="October",P1300,IF($J$1="November",P1301,IF($J$1="December",P1302)))))))))))))</f>
        <v>31</v>
      </c>
      <c r="D1297" s="31"/>
      <c r="E1297" s="31"/>
      <c r="F1297" s="49" t="s">
        <v>70</v>
      </c>
      <c r="G1297" s="44">
        <f>IF($J$1="January",W1291,IF($J$1="February",W1292,IF($J$1="March",W1293,IF($J$1="April",W1294,IF($J$1="May",W1295,IF($J$1="June",W1296,IF($J$1="July",W1297,IF($J$1="August",W1298,IF($J$1="August",W1298,IF($J$1="September",W1299,IF($J$1="October",W1300,IF($J$1="November",W1301,IF($J$1="December",W1302)))))))))))))</f>
        <v>155</v>
      </c>
      <c r="H1297" s="48"/>
      <c r="I1297" s="444" t="s">
        <v>74</v>
      </c>
      <c r="J1297" s="445"/>
      <c r="K1297" s="54">
        <f>K1295+K1296</f>
        <v>30342.741935483871</v>
      </c>
      <c r="L1297" s="55"/>
      <c r="M1297" s="31"/>
      <c r="N1297" s="74"/>
      <c r="O1297" s="75" t="s">
        <v>55</v>
      </c>
      <c r="P1297" s="75"/>
      <c r="Q1297" s="75"/>
      <c r="R1297" s="75">
        <v>0</v>
      </c>
      <c r="S1297" s="79"/>
      <c r="T1297" s="75" t="s">
        <v>55</v>
      </c>
      <c r="U1297" s="123" t="str">
        <f>IF($J$1="June","",Y1296)</f>
        <v/>
      </c>
      <c r="V1297" s="77"/>
      <c r="W1297" s="123" t="str">
        <f t="shared" si="264"/>
        <v/>
      </c>
      <c r="X1297" s="77"/>
      <c r="Y1297" s="123" t="str">
        <f t="shared" si="265"/>
        <v/>
      </c>
      <c r="Z1297" s="80"/>
    </row>
    <row r="1298" spans="1:26" s="29" customFormat="1" ht="21" customHeight="1" x14ac:dyDescent="0.2">
      <c r="A1298" s="30"/>
      <c r="B1298" s="49" t="s">
        <v>6</v>
      </c>
      <c r="C1298" s="40">
        <f>IF($J$1="January",Q1291,IF($J$1="February",Q1292,IF($J$1="March",Q1293,IF($J$1="April",Q1294,IF($J$1="May",Q1295,IF($J$1="June",Q1296,IF($J$1="July",Q1297,IF($J$1="August",Q1298,IF($J$1="August",Q1298,IF($J$1="September",Q1299,IF($J$1="October",Q1300,IF($J$1="November",Q1301,IF($J$1="December",Q1302)))))))))))))</f>
        <v>0</v>
      </c>
      <c r="D1298" s="31"/>
      <c r="E1298" s="31"/>
      <c r="F1298" s="49" t="s">
        <v>24</v>
      </c>
      <c r="G1298" s="44">
        <f>IF($J$1="January",X1291,IF($J$1="February",X1292,IF($J$1="March",X1293,IF($J$1="April",X1294,IF($J$1="May",X1295,IF($J$1="June",X1296,IF($J$1="July",X1297,IF($J$1="August",X1298,IF($J$1="August",X1298,IF($J$1="September",X1299,IF($J$1="October",X1300,IF($J$1="November",X1301,IF($J$1="December",X1302)))))))))))))</f>
        <v>155</v>
      </c>
      <c r="H1298" s="48"/>
      <c r="I1298" s="444" t="s">
        <v>75</v>
      </c>
      <c r="J1298" s="445"/>
      <c r="K1298" s="44">
        <f>G1298</f>
        <v>155</v>
      </c>
      <c r="L1298" s="56"/>
      <c r="M1298" s="31"/>
      <c r="N1298" s="74"/>
      <c r="O1298" s="75" t="s">
        <v>56</v>
      </c>
      <c r="P1298" s="75"/>
      <c r="Q1298" s="75"/>
      <c r="R1298" s="75">
        <v>0</v>
      </c>
      <c r="S1298" s="79"/>
      <c r="T1298" s="75" t="s">
        <v>56</v>
      </c>
      <c r="U1298" s="123" t="str">
        <f>IF($J$1="July","",Y1297)</f>
        <v/>
      </c>
      <c r="V1298" s="77"/>
      <c r="W1298" s="123" t="str">
        <f t="shared" si="264"/>
        <v/>
      </c>
      <c r="X1298" s="77"/>
      <c r="Y1298" s="123" t="str">
        <f t="shared" si="265"/>
        <v/>
      </c>
      <c r="Z1298" s="80"/>
    </row>
    <row r="1299" spans="1:26" s="29" customFormat="1" ht="21" customHeight="1" x14ac:dyDescent="0.2">
      <c r="A1299" s="30"/>
      <c r="B1299" s="57" t="s">
        <v>73</v>
      </c>
      <c r="C1299" s="40">
        <f>IF($J$1="January",R1291,IF($J$1="February",R1292,IF($J$1="March",R1293,IF($J$1="April",R1294,IF($J$1="May",R1295,IF($J$1="June",R1296,IF($J$1="July",R1297,IF($J$1="August",R1298,IF($J$1="August",R1298,IF($J$1="September",R1299,IF($J$1="October",R1300,IF($J$1="November",R1301,IF($J$1="December",R1302)))))))))))))</f>
        <v>0</v>
      </c>
      <c r="D1299" s="31"/>
      <c r="E1299" s="31"/>
      <c r="F1299" s="49" t="s">
        <v>219</v>
      </c>
      <c r="G1299" s="44">
        <f>IF($J$1="January",Y1291,IF($J$1="February",Y1292,IF($J$1="March",Y1293,IF($J$1="April",Y1294,IF($J$1="May",Y1295,IF($J$1="June",Y1296,IF($J$1="July",Y1297,IF($J$1="August",Y1298,IF($J$1="August",Y1298,IF($J$1="September",Y1299,IF($J$1="October",Y1300,IF($J$1="November",Y1301,IF($J$1="December",Y1302)))))))))))))</f>
        <v>0</v>
      </c>
      <c r="H1299" s="31"/>
      <c r="I1299" s="435" t="s">
        <v>68</v>
      </c>
      <c r="J1299" s="436"/>
      <c r="K1299" s="58">
        <f>K1297-K1298</f>
        <v>30187.741935483871</v>
      </c>
      <c r="L1299" s="59"/>
      <c r="M1299" s="31"/>
      <c r="N1299" s="74"/>
      <c r="O1299" s="75" t="s">
        <v>61</v>
      </c>
      <c r="P1299" s="75"/>
      <c r="Q1299" s="75"/>
      <c r="R1299" s="75" t="str">
        <f>IF(Q1299="","",R1298-Q1299)</f>
        <v/>
      </c>
      <c r="S1299" s="79"/>
      <c r="T1299" s="75" t="s">
        <v>61</v>
      </c>
      <c r="U1299" s="123" t="str">
        <f>IF($J$1="August","",Y1298)</f>
        <v/>
      </c>
      <c r="V1299" s="77"/>
      <c r="W1299" s="123" t="str">
        <f t="shared" si="264"/>
        <v/>
      </c>
      <c r="X1299" s="77"/>
      <c r="Y1299" s="123" t="str">
        <f t="shared" si="265"/>
        <v/>
      </c>
      <c r="Z1299" s="80"/>
    </row>
    <row r="1300" spans="1:26" s="29" customFormat="1" ht="21" customHeight="1" x14ac:dyDescent="0.2">
      <c r="A1300" s="30"/>
      <c r="B1300" s="31"/>
      <c r="C1300" s="31"/>
      <c r="D1300" s="31"/>
      <c r="E1300" s="31"/>
      <c r="F1300" s="31"/>
      <c r="G1300" s="31"/>
      <c r="H1300" s="31"/>
      <c r="I1300" s="31"/>
      <c r="J1300" s="31"/>
      <c r="K1300" s="128"/>
      <c r="L1300" s="47"/>
      <c r="M1300" s="31"/>
      <c r="N1300" s="74"/>
      <c r="O1300" s="75" t="s">
        <v>57</v>
      </c>
      <c r="P1300" s="75"/>
      <c r="Q1300" s="75"/>
      <c r="R1300" s="75">
        <v>0</v>
      </c>
      <c r="S1300" s="79"/>
      <c r="T1300" s="75" t="s">
        <v>57</v>
      </c>
      <c r="U1300" s="123" t="str">
        <f>IF($J$1="September","",Y1299)</f>
        <v/>
      </c>
      <c r="V1300" s="77"/>
      <c r="W1300" s="123" t="str">
        <f t="shared" si="264"/>
        <v/>
      </c>
      <c r="X1300" s="77"/>
      <c r="Y1300" s="123" t="str">
        <f t="shared" si="265"/>
        <v/>
      </c>
      <c r="Z1300" s="80"/>
    </row>
    <row r="1301" spans="1:26" s="29" customFormat="1" ht="21" customHeight="1" x14ac:dyDescent="0.2">
      <c r="A1301" s="30"/>
      <c r="B1301" s="446" t="s">
        <v>101</v>
      </c>
      <c r="C1301" s="446"/>
      <c r="D1301" s="446"/>
      <c r="E1301" s="446"/>
      <c r="F1301" s="446"/>
      <c r="G1301" s="446"/>
      <c r="H1301" s="446"/>
      <c r="I1301" s="446"/>
      <c r="J1301" s="446"/>
      <c r="K1301" s="446"/>
      <c r="L1301" s="47"/>
      <c r="M1301" s="31"/>
      <c r="N1301" s="74"/>
      <c r="O1301" s="75" t="s">
        <v>62</v>
      </c>
      <c r="P1301" s="75"/>
      <c r="Q1301" s="75"/>
      <c r="R1301" s="75">
        <v>0</v>
      </c>
      <c r="S1301" s="79"/>
      <c r="T1301" s="75" t="s">
        <v>62</v>
      </c>
      <c r="U1301" s="123" t="str">
        <f>IF($J$1="October","",Y1300)</f>
        <v/>
      </c>
      <c r="V1301" s="77"/>
      <c r="W1301" s="123" t="str">
        <f t="shared" si="264"/>
        <v/>
      </c>
      <c r="X1301" s="77"/>
      <c r="Y1301" s="123" t="str">
        <f t="shared" si="265"/>
        <v/>
      </c>
      <c r="Z1301" s="80"/>
    </row>
    <row r="1302" spans="1:26" s="29" customFormat="1" ht="21" customHeight="1" x14ac:dyDescent="0.2">
      <c r="A1302" s="30"/>
      <c r="B1302" s="446"/>
      <c r="C1302" s="446"/>
      <c r="D1302" s="446"/>
      <c r="E1302" s="446"/>
      <c r="F1302" s="446"/>
      <c r="G1302" s="446"/>
      <c r="H1302" s="446"/>
      <c r="I1302" s="446"/>
      <c r="J1302" s="446"/>
      <c r="K1302" s="446"/>
      <c r="L1302" s="47"/>
      <c r="M1302" s="31"/>
      <c r="N1302" s="74"/>
      <c r="O1302" s="75" t="s">
        <v>63</v>
      </c>
      <c r="P1302" s="75"/>
      <c r="Q1302" s="75"/>
      <c r="R1302" s="75" t="str">
        <f>IF(Q1302="","",R1301-Q1302)</f>
        <v/>
      </c>
      <c r="S1302" s="79"/>
      <c r="T1302" s="75" t="s">
        <v>63</v>
      </c>
      <c r="U1302" s="123" t="str">
        <f>IF($J$1="November","",Y1301)</f>
        <v/>
      </c>
      <c r="V1302" s="77"/>
      <c r="W1302" s="123" t="str">
        <f t="shared" si="264"/>
        <v/>
      </c>
      <c r="X1302" s="77"/>
      <c r="Y1302" s="123" t="str">
        <f t="shared" si="265"/>
        <v/>
      </c>
      <c r="Z1302" s="80"/>
    </row>
    <row r="1303" spans="1:26" s="29" customFormat="1" ht="21" customHeight="1" thickBot="1" x14ac:dyDescent="0.25">
      <c r="A1303" s="60"/>
      <c r="B1303" s="61"/>
      <c r="C1303" s="61"/>
      <c r="D1303" s="61"/>
      <c r="E1303" s="61"/>
      <c r="F1303" s="61"/>
      <c r="G1303" s="61"/>
      <c r="H1303" s="61"/>
      <c r="I1303" s="61"/>
      <c r="J1303" s="61"/>
      <c r="K1303" s="61"/>
      <c r="L1303" s="62"/>
      <c r="N1303" s="81"/>
      <c r="O1303" s="82"/>
      <c r="P1303" s="82"/>
      <c r="Q1303" s="82"/>
      <c r="R1303" s="82"/>
      <c r="S1303" s="82"/>
      <c r="T1303" s="82"/>
      <c r="U1303" s="82"/>
      <c r="V1303" s="82"/>
      <c r="W1303" s="82"/>
      <c r="X1303" s="82"/>
      <c r="Y1303" s="82"/>
      <c r="Z1303" s="83"/>
    </row>
    <row r="1304" spans="1:26" s="29" customFormat="1" ht="21" customHeight="1" thickBot="1" x14ac:dyDescent="0.25">
      <c r="N1304" s="66"/>
      <c r="O1304" s="66"/>
      <c r="P1304" s="66"/>
      <c r="Q1304" s="66"/>
      <c r="R1304" s="66"/>
      <c r="S1304" s="66"/>
      <c r="T1304" s="66"/>
      <c r="U1304" s="66"/>
      <c r="V1304" s="66"/>
      <c r="W1304" s="66"/>
      <c r="X1304" s="66"/>
      <c r="Y1304" s="66"/>
      <c r="Z1304" s="66"/>
    </row>
    <row r="1305" spans="1:26" s="29" customFormat="1" ht="21" customHeight="1" x14ac:dyDescent="0.2">
      <c r="A1305" s="481" t="s">
        <v>45</v>
      </c>
      <c r="B1305" s="482"/>
      <c r="C1305" s="482"/>
      <c r="D1305" s="482"/>
      <c r="E1305" s="482"/>
      <c r="F1305" s="482"/>
      <c r="G1305" s="482"/>
      <c r="H1305" s="482"/>
      <c r="I1305" s="482"/>
      <c r="J1305" s="482"/>
      <c r="K1305" s="482"/>
      <c r="L1305" s="483"/>
      <c r="M1305" s="134"/>
      <c r="N1305" s="67"/>
      <c r="O1305" s="440" t="s">
        <v>47</v>
      </c>
      <c r="P1305" s="441"/>
      <c r="Q1305" s="441"/>
      <c r="R1305" s="442"/>
      <c r="S1305" s="68"/>
      <c r="T1305" s="440" t="s">
        <v>48</v>
      </c>
      <c r="U1305" s="441"/>
      <c r="V1305" s="441"/>
      <c r="W1305" s="441"/>
      <c r="X1305" s="441"/>
      <c r="Y1305" s="442"/>
      <c r="Z1305" s="69"/>
    </row>
    <row r="1306" spans="1:26" s="29" customFormat="1" ht="21" customHeight="1" x14ac:dyDescent="0.2">
      <c r="A1306" s="30"/>
      <c r="B1306" s="31"/>
      <c r="C1306" s="443" t="s">
        <v>99</v>
      </c>
      <c r="D1306" s="443"/>
      <c r="E1306" s="443"/>
      <c r="F1306" s="443"/>
      <c r="G1306" s="32" t="str">
        <f>$J$1</f>
        <v>March</v>
      </c>
      <c r="H1306" s="431">
        <f>$K$1</f>
        <v>2021</v>
      </c>
      <c r="I1306" s="431"/>
      <c r="J1306" s="31"/>
      <c r="K1306" s="33"/>
      <c r="L1306" s="34"/>
      <c r="M1306" s="33"/>
      <c r="N1306" s="70"/>
      <c r="O1306" s="71" t="s">
        <v>58</v>
      </c>
      <c r="P1306" s="71" t="s">
        <v>7</v>
      </c>
      <c r="Q1306" s="71" t="s">
        <v>6</v>
      </c>
      <c r="R1306" s="71" t="s">
        <v>59</v>
      </c>
      <c r="S1306" s="72"/>
      <c r="T1306" s="71" t="s">
        <v>58</v>
      </c>
      <c r="U1306" s="71" t="s">
        <v>60</v>
      </c>
      <c r="V1306" s="71" t="s">
        <v>23</v>
      </c>
      <c r="W1306" s="71" t="s">
        <v>22</v>
      </c>
      <c r="X1306" s="71" t="s">
        <v>24</v>
      </c>
      <c r="Y1306" s="71" t="s">
        <v>64</v>
      </c>
      <c r="Z1306" s="73"/>
    </row>
    <row r="1307" spans="1:26" s="29" customFormat="1" ht="21" customHeight="1" x14ac:dyDescent="0.2">
      <c r="A1307" s="30"/>
      <c r="B1307" s="31"/>
      <c r="C1307" s="31"/>
      <c r="D1307" s="36"/>
      <c r="E1307" s="36"/>
      <c r="F1307" s="36"/>
      <c r="G1307" s="36"/>
      <c r="H1307" s="36"/>
      <c r="I1307" s="31"/>
      <c r="J1307" s="37" t="s">
        <v>1</v>
      </c>
      <c r="K1307" s="38">
        <v>16500</v>
      </c>
      <c r="L1307" s="39"/>
      <c r="M1307" s="31"/>
      <c r="N1307" s="74"/>
      <c r="O1307" s="75" t="s">
        <v>50</v>
      </c>
      <c r="P1307" s="75"/>
      <c r="Q1307" s="75"/>
      <c r="R1307" s="75">
        <v>0</v>
      </c>
      <c r="S1307" s="76"/>
      <c r="T1307" s="75" t="s">
        <v>50</v>
      </c>
      <c r="U1307" s="77"/>
      <c r="V1307" s="77"/>
      <c r="W1307" s="77">
        <f>V1307+U1307</f>
        <v>0</v>
      </c>
      <c r="X1307" s="77"/>
      <c r="Y1307" s="77">
        <f>W1307-X1307</f>
        <v>0</v>
      </c>
      <c r="Z1307" s="73"/>
    </row>
    <row r="1308" spans="1:26" s="29" customFormat="1" ht="21" customHeight="1" x14ac:dyDescent="0.2">
      <c r="A1308" s="30"/>
      <c r="B1308" s="31" t="s">
        <v>0</v>
      </c>
      <c r="C1308" s="86" t="s">
        <v>247</v>
      </c>
      <c r="D1308" s="31"/>
      <c r="E1308" s="31"/>
      <c r="F1308" s="31"/>
      <c r="G1308" s="31"/>
      <c r="H1308" s="42"/>
      <c r="I1308" s="36"/>
      <c r="J1308" s="31"/>
      <c r="K1308" s="31"/>
      <c r="L1308" s="43"/>
      <c r="M1308" s="134"/>
      <c r="N1308" s="78"/>
      <c r="O1308" s="75" t="s">
        <v>76</v>
      </c>
      <c r="P1308" s="75"/>
      <c r="Q1308" s="75"/>
      <c r="R1308" s="75">
        <v>0</v>
      </c>
      <c r="S1308" s="79"/>
      <c r="T1308" s="75" t="s">
        <v>76</v>
      </c>
      <c r="U1308" s="123">
        <f>Y1307</f>
        <v>0</v>
      </c>
      <c r="V1308" s="77"/>
      <c r="W1308" s="123">
        <f>IF(U1308="","",U1308+V1308)</f>
        <v>0</v>
      </c>
      <c r="X1308" s="77"/>
      <c r="Y1308" s="123">
        <f>IF(W1308="","",W1308-X1308)</f>
        <v>0</v>
      </c>
      <c r="Z1308" s="80"/>
    </row>
    <row r="1309" spans="1:26" s="29" customFormat="1" ht="21" customHeight="1" x14ac:dyDescent="0.2">
      <c r="A1309" s="30"/>
      <c r="B1309" s="45" t="s">
        <v>46</v>
      </c>
      <c r="C1309" s="86"/>
      <c r="D1309" s="31"/>
      <c r="E1309" s="31"/>
      <c r="F1309" s="432" t="s">
        <v>48</v>
      </c>
      <c r="G1309" s="432"/>
      <c r="H1309" s="31"/>
      <c r="I1309" s="432" t="s">
        <v>49</v>
      </c>
      <c r="J1309" s="432"/>
      <c r="K1309" s="432"/>
      <c r="L1309" s="47"/>
      <c r="M1309" s="31"/>
      <c r="N1309" s="74"/>
      <c r="O1309" s="75" t="s">
        <v>51</v>
      </c>
      <c r="P1309" s="75">
        <v>29</v>
      </c>
      <c r="Q1309" s="75">
        <v>2</v>
      </c>
      <c r="R1309" s="75">
        <v>0</v>
      </c>
      <c r="S1309" s="79"/>
      <c r="T1309" s="75" t="s">
        <v>51</v>
      </c>
      <c r="U1309" s="123">
        <f>IF($J$1="April",Y1308,Y1308)</f>
        <v>0</v>
      </c>
      <c r="V1309" s="77"/>
      <c r="W1309" s="123">
        <f t="shared" ref="W1309:W1318" si="266">IF(U1309="","",U1309+V1309)</f>
        <v>0</v>
      </c>
      <c r="X1309" s="77"/>
      <c r="Y1309" s="123">
        <f t="shared" ref="Y1309:Y1318" si="267">IF(W1309="","",W1309-X1309)</f>
        <v>0</v>
      </c>
      <c r="Z1309" s="80"/>
    </row>
    <row r="1310" spans="1:26" s="29" customFormat="1" ht="21" customHeight="1" x14ac:dyDescent="0.2">
      <c r="A1310" s="30"/>
      <c r="B1310" s="31"/>
      <c r="C1310" s="31"/>
      <c r="D1310" s="31"/>
      <c r="E1310" s="31"/>
      <c r="F1310" s="31"/>
      <c r="G1310" s="31"/>
      <c r="H1310" s="48"/>
      <c r="L1310" s="35"/>
      <c r="M1310" s="31"/>
      <c r="N1310" s="74"/>
      <c r="O1310" s="75" t="s">
        <v>52</v>
      </c>
      <c r="P1310" s="75"/>
      <c r="Q1310" s="75"/>
      <c r="R1310" s="75">
        <v>0</v>
      </c>
      <c r="S1310" s="79"/>
      <c r="T1310" s="75" t="s">
        <v>52</v>
      </c>
      <c r="U1310" s="123">
        <f>IF($J$1="April",Y1309,Y1309)</f>
        <v>0</v>
      </c>
      <c r="V1310" s="77"/>
      <c r="W1310" s="123">
        <f t="shared" si="266"/>
        <v>0</v>
      </c>
      <c r="X1310" s="77"/>
      <c r="Y1310" s="123">
        <f t="shared" si="267"/>
        <v>0</v>
      </c>
      <c r="Z1310" s="80"/>
    </row>
    <row r="1311" spans="1:26" s="29" customFormat="1" ht="21" customHeight="1" x14ac:dyDescent="0.2">
      <c r="A1311" s="30"/>
      <c r="B1311" s="433" t="s">
        <v>47</v>
      </c>
      <c r="C1311" s="434"/>
      <c r="D1311" s="31"/>
      <c r="E1311" s="31"/>
      <c r="F1311" s="49" t="s">
        <v>69</v>
      </c>
      <c r="G1311" s="44">
        <f>IF($J$1="January",U1307,IF($J$1="February",U1308,IF($J$1="March",U1309,IF($J$1="April",U1310,IF($J$1="May",U1311,IF($J$1="June",U1312,IF($J$1="July",U1313,IF($J$1="August",U1314,IF($J$1="August",U1314,IF($J$1="September",U1315,IF($J$1="October",U1316,IF($J$1="November",U1317,IF($J$1="December",U1318)))))))))))))</f>
        <v>0</v>
      </c>
      <c r="H1311" s="48"/>
      <c r="I1311" s="50">
        <f>IF(C1315&gt;0,$K$2,C1313)</f>
        <v>29</v>
      </c>
      <c r="J1311" s="51" t="s">
        <v>66</v>
      </c>
      <c r="K1311" s="52">
        <f>K1307/$K$2*I1311</f>
        <v>15435.483870967742</v>
      </c>
      <c r="L1311" s="53"/>
      <c r="M1311" s="31"/>
      <c r="N1311" s="74"/>
      <c r="O1311" s="75" t="s">
        <v>53</v>
      </c>
      <c r="P1311" s="75"/>
      <c r="Q1311" s="75"/>
      <c r="R1311" s="75">
        <v>0</v>
      </c>
      <c r="S1311" s="79"/>
      <c r="T1311" s="75" t="s">
        <v>53</v>
      </c>
      <c r="U1311" s="123">
        <f>IF($J$1="May",Y1310,Y1310)</f>
        <v>0</v>
      </c>
      <c r="V1311" s="77"/>
      <c r="W1311" s="123">
        <f t="shared" si="266"/>
        <v>0</v>
      </c>
      <c r="X1311" s="77"/>
      <c r="Y1311" s="123">
        <f t="shared" si="267"/>
        <v>0</v>
      </c>
      <c r="Z1311" s="80"/>
    </row>
    <row r="1312" spans="1:26" s="29" customFormat="1" ht="21" customHeight="1" x14ac:dyDescent="0.2">
      <c r="A1312" s="30"/>
      <c r="B1312" s="40"/>
      <c r="C1312" s="40"/>
      <c r="D1312" s="31"/>
      <c r="E1312" s="31"/>
      <c r="F1312" s="49" t="s">
        <v>23</v>
      </c>
      <c r="G1312" s="44">
        <f>IF($J$1="January",V1307,IF($J$1="February",V1308,IF($J$1="March",V1309,IF($J$1="April",V1310,IF($J$1="May",V1311,IF($J$1="June",V1312,IF($J$1="July",V1313,IF($J$1="August",V1314,IF($J$1="August",V1314,IF($J$1="September",V1315,IF($J$1="October",V1316,IF($J$1="November",V1317,IF($J$1="December",V1318)))))))))))))</f>
        <v>0</v>
      </c>
      <c r="H1312" s="48"/>
      <c r="I1312" s="93"/>
      <c r="J1312" s="51" t="s">
        <v>67</v>
      </c>
      <c r="K1312" s="54">
        <f>K1307/$K$2/8*I1312</f>
        <v>0</v>
      </c>
      <c r="L1312" s="55"/>
      <c r="M1312" s="31"/>
      <c r="N1312" s="74"/>
      <c r="O1312" s="75" t="s">
        <v>54</v>
      </c>
      <c r="P1312" s="75"/>
      <c r="Q1312" s="75"/>
      <c r="R1312" s="75">
        <v>0</v>
      </c>
      <c r="S1312" s="79"/>
      <c r="T1312" s="75" t="s">
        <v>54</v>
      </c>
      <c r="U1312" s="123">
        <f>IF($J$1="May",Y1311,Y1311)</f>
        <v>0</v>
      </c>
      <c r="V1312" s="77"/>
      <c r="W1312" s="123">
        <f t="shared" si="266"/>
        <v>0</v>
      </c>
      <c r="X1312" s="77"/>
      <c r="Y1312" s="123">
        <f t="shared" si="267"/>
        <v>0</v>
      </c>
      <c r="Z1312" s="80"/>
    </row>
    <row r="1313" spans="1:26" s="29" customFormat="1" ht="21" customHeight="1" x14ac:dyDescent="0.2">
      <c r="A1313" s="30"/>
      <c r="B1313" s="49" t="s">
        <v>7</v>
      </c>
      <c r="C1313" s="40">
        <f>IF($J$1="January",P1307,IF($J$1="February",P1308,IF($J$1="March",P1309,IF($J$1="April",P1310,IF($J$1="May",P1311,IF($J$1="June",P1312,IF($J$1="July",P1313,IF($J$1="August",P1314,IF($J$1="August",P1314,IF($J$1="September",P1315,IF($J$1="October",P1316,IF($J$1="November",P1317,IF($J$1="December",P1318)))))))))))))</f>
        <v>29</v>
      </c>
      <c r="D1313" s="31"/>
      <c r="E1313" s="31"/>
      <c r="F1313" s="49" t="s">
        <v>70</v>
      </c>
      <c r="G1313" s="44">
        <f>IF($J$1="January",W1307,IF($J$1="February",W1308,IF($J$1="March",W1309,IF($J$1="April",W1310,IF($J$1="May",W1311,IF($J$1="June",W1312,IF($J$1="July",W1313,IF($J$1="August",W1314,IF($J$1="August",W1314,IF($J$1="September",W1315,IF($J$1="October",W1316,IF($J$1="November",W1317,IF($J$1="December",W1318)))))))))))))</f>
        <v>0</v>
      </c>
      <c r="H1313" s="48"/>
      <c r="I1313" s="444" t="s">
        <v>74</v>
      </c>
      <c r="J1313" s="445"/>
      <c r="K1313" s="54">
        <f>K1311+K1312</f>
        <v>15435.483870967742</v>
      </c>
      <c r="L1313" s="55"/>
      <c r="M1313" s="31"/>
      <c r="N1313" s="74"/>
      <c r="O1313" s="75" t="s">
        <v>55</v>
      </c>
      <c r="P1313" s="75"/>
      <c r="Q1313" s="75"/>
      <c r="R1313" s="75">
        <v>0</v>
      </c>
      <c r="S1313" s="79"/>
      <c r="T1313" s="75" t="s">
        <v>55</v>
      </c>
      <c r="U1313" s="123">
        <f>IF($J$1="May",Y1312,Y1312)</f>
        <v>0</v>
      </c>
      <c r="V1313" s="77"/>
      <c r="W1313" s="123">
        <f t="shared" si="266"/>
        <v>0</v>
      </c>
      <c r="X1313" s="77"/>
      <c r="Y1313" s="123">
        <f t="shared" si="267"/>
        <v>0</v>
      </c>
      <c r="Z1313" s="80"/>
    </row>
    <row r="1314" spans="1:26" s="29" customFormat="1" ht="21" customHeight="1" x14ac:dyDescent="0.2">
      <c r="A1314" s="30"/>
      <c r="B1314" s="49" t="s">
        <v>6</v>
      </c>
      <c r="C1314" s="40">
        <f>IF($J$1="January",Q1307,IF($J$1="February",Q1308,IF($J$1="March",Q1309,IF($J$1="April",Q1310,IF($J$1="May",Q1311,IF($J$1="June",Q1312,IF($J$1="July",Q1313,IF($J$1="August",Q1314,IF($J$1="August",Q1314,IF($J$1="September",Q1315,IF($J$1="October",Q1316,IF($J$1="November",Q1317,IF($J$1="December",Q1318)))))))))))))</f>
        <v>2</v>
      </c>
      <c r="D1314" s="31"/>
      <c r="E1314" s="31"/>
      <c r="F1314" s="49" t="s">
        <v>24</v>
      </c>
      <c r="G1314" s="44">
        <f>IF($J$1="January",X1307,IF($J$1="February",X1308,IF($J$1="March",X1309,IF($J$1="April",X1310,IF($J$1="May",X1311,IF($J$1="June",X1312,IF($J$1="July",X1313,IF($J$1="August",X1314,IF($J$1="August",X1314,IF($J$1="September",X1315,IF($J$1="October",X1316,IF($J$1="November",X1317,IF($J$1="December",X1318)))))))))))))</f>
        <v>0</v>
      </c>
      <c r="H1314" s="48"/>
      <c r="I1314" s="444" t="s">
        <v>75</v>
      </c>
      <c r="J1314" s="445"/>
      <c r="K1314" s="44">
        <f>G1314</f>
        <v>0</v>
      </c>
      <c r="L1314" s="56"/>
      <c r="M1314" s="31"/>
      <c r="N1314" s="74"/>
      <c r="O1314" s="75" t="s">
        <v>56</v>
      </c>
      <c r="P1314" s="75"/>
      <c r="Q1314" s="75"/>
      <c r="R1314" s="75">
        <v>0</v>
      </c>
      <c r="S1314" s="79"/>
      <c r="T1314" s="75" t="s">
        <v>56</v>
      </c>
      <c r="U1314" s="123"/>
      <c r="V1314" s="77"/>
      <c r="W1314" s="123" t="str">
        <f t="shared" si="266"/>
        <v/>
      </c>
      <c r="X1314" s="77"/>
      <c r="Y1314" s="123" t="str">
        <f t="shared" si="267"/>
        <v/>
      </c>
      <c r="Z1314" s="80"/>
    </row>
    <row r="1315" spans="1:26" s="29" customFormat="1" ht="21" customHeight="1" x14ac:dyDescent="0.2">
      <c r="A1315" s="30"/>
      <c r="B1315" s="57" t="s">
        <v>73</v>
      </c>
      <c r="C1315" s="40">
        <f>IF($J$1="January",R1307,IF($J$1="February",R1308,IF($J$1="March",R1309,IF($J$1="April",R1310,IF($J$1="May",R1311,IF($J$1="June",R1312,IF($J$1="July",R1313,IF($J$1="August",R1314,IF($J$1="August",R1314,IF($J$1="September",R1315,IF($J$1="October",R1316,IF($J$1="November",R1317,IF($J$1="December",R1318)))))))))))))</f>
        <v>0</v>
      </c>
      <c r="D1315" s="31"/>
      <c r="E1315" s="31"/>
      <c r="F1315" s="49" t="s">
        <v>219</v>
      </c>
      <c r="G1315" s="44">
        <f>IF($J$1="January",Y1307,IF($J$1="February",Y1308,IF($J$1="March",Y1309,IF($J$1="April",Y1310,IF($J$1="May",Y1311,IF($J$1="June",Y1312,IF($J$1="July",Y1313,IF($J$1="August",Y1314,IF($J$1="August",Y1314,IF($J$1="September",Y1315,IF($J$1="October",Y1316,IF($J$1="November",Y1317,IF($J$1="December",Y1318)))))))))))))</f>
        <v>0</v>
      </c>
      <c r="H1315" s="31"/>
      <c r="I1315" s="435" t="s">
        <v>68</v>
      </c>
      <c r="J1315" s="436"/>
      <c r="K1315" s="58">
        <f>K1313-K1314</f>
        <v>15435.483870967742</v>
      </c>
      <c r="L1315" s="59"/>
      <c r="M1315" s="31"/>
      <c r="N1315" s="74"/>
      <c r="O1315" s="75" t="s">
        <v>61</v>
      </c>
      <c r="P1315" s="75"/>
      <c r="Q1315" s="75"/>
      <c r="R1315" s="75">
        <v>0</v>
      </c>
      <c r="S1315" s="79"/>
      <c r="T1315" s="75" t="s">
        <v>61</v>
      </c>
      <c r="U1315" s="123"/>
      <c r="V1315" s="77"/>
      <c r="W1315" s="123" t="str">
        <f t="shared" si="266"/>
        <v/>
      </c>
      <c r="X1315" s="77"/>
      <c r="Y1315" s="123" t="str">
        <f t="shared" si="267"/>
        <v/>
      </c>
      <c r="Z1315" s="80"/>
    </row>
    <row r="1316" spans="1:26" s="29" customFormat="1" ht="21" customHeight="1" x14ac:dyDescent="0.2">
      <c r="A1316" s="30"/>
      <c r="B1316" s="31"/>
      <c r="C1316" s="31"/>
      <c r="D1316" s="31"/>
      <c r="E1316" s="31"/>
      <c r="F1316" s="31"/>
      <c r="G1316" s="31"/>
      <c r="H1316" s="31"/>
      <c r="I1316" s="31"/>
      <c r="J1316" s="31"/>
      <c r="K1316" s="31"/>
      <c r="L1316" s="47"/>
      <c r="M1316" s="31"/>
      <c r="N1316" s="74"/>
      <c r="O1316" s="75" t="s">
        <v>57</v>
      </c>
      <c r="P1316" s="75"/>
      <c r="Q1316" s="75"/>
      <c r="R1316" s="75" t="str">
        <f>IF(Q1316="","",R1315-Q1316)</f>
        <v/>
      </c>
      <c r="S1316" s="79"/>
      <c r="T1316" s="75" t="s">
        <v>57</v>
      </c>
      <c r="U1316" s="123"/>
      <c r="V1316" s="77"/>
      <c r="W1316" s="123" t="str">
        <f t="shared" si="266"/>
        <v/>
      </c>
      <c r="X1316" s="77"/>
      <c r="Y1316" s="123" t="str">
        <f t="shared" si="267"/>
        <v/>
      </c>
      <c r="Z1316" s="80"/>
    </row>
    <row r="1317" spans="1:26" s="29" customFormat="1" ht="21" customHeight="1" x14ac:dyDescent="0.2">
      <c r="A1317" s="30"/>
      <c r="B1317" s="446" t="s">
        <v>101</v>
      </c>
      <c r="C1317" s="446"/>
      <c r="D1317" s="446"/>
      <c r="E1317" s="446"/>
      <c r="F1317" s="446"/>
      <c r="G1317" s="446"/>
      <c r="H1317" s="446"/>
      <c r="I1317" s="446"/>
      <c r="J1317" s="446"/>
      <c r="K1317" s="446"/>
      <c r="L1317" s="47"/>
      <c r="M1317" s="31"/>
      <c r="N1317" s="74"/>
      <c r="O1317" s="75" t="s">
        <v>62</v>
      </c>
      <c r="P1317" s="75"/>
      <c r="Q1317" s="75"/>
      <c r="R1317" s="75">
        <v>0</v>
      </c>
      <c r="S1317" s="79"/>
      <c r="T1317" s="75" t="s">
        <v>62</v>
      </c>
      <c r="U1317" s="123"/>
      <c r="V1317" s="77"/>
      <c r="W1317" s="123" t="str">
        <f t="shared" si="266"/>
        <v/>
      </c>
      <c r="X1317" s="77"/>
      <c r="Y1317" s="123" t="str">
        <f t="shared" si="267"/>
        <v/>
      </c>
      <c r="Z1317" s="80"/>
    </row>
    <row r="1318" spans="1:26" s="29" customFormat="1" ht="21" customHeight="1" x14ac:dyDescent="0.2">
      <c r="A1318" s="30"/>
      <c r="B1318" s="446"/>
      <c r="C1318" s="446"/>
      <c r="D1318" s="446"/>
      <c r="E1318" s="446"/>
      <c r="F1318" s="446"/>
      <c r="G1318" s="446"/>
      <c r="H1318" s="446"/>
      <c r="I1318" s="446"/>
      <c r="J1318" s="446"/>
      <c r="K1318" s="446"/>
      <c r="L1318" s="47"/>
      <c r="M1318" s="31"/>
      <c r="N1318" s="74"/>
      <c r="O1318" s="75" t="s">
        <v>63</v>
      </c>
      <c r="P1318" s="75"/>
      <c r="Q1318" s="75"/>
      <c r="R1318" s="75" t="str">
        <f>IF(Q1318="","",R1317-Q1318)</f>
        <v/>
      </c>
      <c r="S1318" s="79"/>
      <c r="T1318" s="75" t="s">
        <v>63</v>
      </c>
      <c r="U1318" s="123" t="str">
        <f>IF($J$1="Dec",Y1317,"")</f>
        <v/>
      </c>
      <c r="V1318" s="77"/>
      <c r="W1318" s="123" t="str">
        <f t="shared" si="266"/>
        <v/>
      </c>
      <c r="X1318" s="77"/>
      <c r="Y1318" s="123" t="str">
        <f t="shared" si="267"/>
        <v/>
      </c>
      <c r="Z1318" s="80"/>
    </row>
    <row r="1319" spans="1:26" s="29" customFormat="1" ht="21" customHeight="1" thickBot="1" x14ac:dyDescent="0.25">
      <c r="A1319" s="60"/>
      <c r="B1319" s="61"/>
      <c r="C1319" s="61"/>
      <c r="D1319" s="61"/>
      <c r="E1319" s="61"/>
      <c r="F1319" s="61"/>
      <c r="G1319" s="61"/>
      <c r="H1319" s="61"/>
      <c r="I1319" s="61"/>
      <c r="J1319" s="61"/>
      <c r="K1319" s="61"/>
      <c r="L1319" s="62"/>
      <c r="N1319" s="81"/>
      <c r="O1319" s="82"/>
      <c r="P1319" s="82"/>
      <c r="Q1319" s="82"/>
      <c r="R1319" s="82"/>
      <c r="S1319" s="82"/>
      <c r="T1319" s="82"/>
      <c r="U1319" s="82"/>
      <c r="V1319" s="82"/>
      <c r="W1319" s="82"/>
      <c r="X1319" s="82"/>
      <c r="Y1319" s="82"/>
      <c r="Z1319" s="83"/>
    </row>
    <row r="1320" spans="1:26" s="29" customFormat="1" ht="21" customHeight="1" thickBot="1" x14ac:dyDescent="0.25">
      <c r="N1320" s="66"/>
      <c r="O1320" s="66"/>
      <c r="P1320" s="66"/>
      <c r="Q1320" s="66"/>
      <c r="R1320" s="66"/>
      <c r="S1320" s="66"/>
      <c r="T1320" s="66"/>
      <c r="U1320" s="66"/>
      <c r="V1320" s="66"/>
      <c r="W1320" s="66"/>
      <c r="X1320" s="66"/>
      <c r="Y1320" s="66"/>
      <c r="Z1320" s="66"/>
    </row>
    <row r="1321" spans="1:26" s="29" customFormat="1" ht="21" customHeight="1" x14ac:dyDescent="0.2">
      <c r="A1321" s="457" t="s">
        <v>45</v>
      </c>
      <c r="B1321" s="458"/>
      <c r="C1321" s="458"/>
      <c r="D1321" s="458"/>
      <c r="E1321" s="458"/>
      <c r="F1321" s="458"/>
      <c r="G1321" s="458"/>
      <c r="H1321" s="458"/>
      <c r="I1321" s="458"/>
      <c r="J1321" s="458"/>
      <c r="K1321" s="458"/>
      <c r="L1321" s="459"/>
      <c r="M1321" s="134"/>
      <c r="N1321" s="67"/>
      <c r="O1321" s="440" t="s">
        <v>47</v>
      </c>
      <c r="P1321" s="441"/>
      <c r="Q1321" s="441"/>
      <c r="R1321" s="442"/>
      <c r="S1321" s="68"/>
      <c r="T1321" s="440" t="s">
        <v>48</v>
      </c>
      <c r="U1321" s="441"/>
      <c r="V1321" s="441"/>
      <c r="W1321" s="441"/>
      <c r="X1321" s="441"/>
      <c r="Y1321" s="442"/>
      <c r="Z1321" s="69"/>
    </row>
    <row r="1322" spans="1:26" s="29" customFormat="1" ht="21" customHeight="1" x14ac:dyDescent="0.2">
      <c r="A1322" s="30"/>
      <c r="B1322" s="31"/>
      <c r="C1322" s="443" t="s">
        <v>99</v>
      </c>
      <c r="D1322" s="443"/>
      <c r="E1322" s="443"/>
      <c r="F1322" s="443"/>
      <c r="G1322" s="32" t="str">
        <f>$J$1</f>
        <v>March</v>
      </c>
      <c r="H1322" s="431">
        <f>$K$1</f>
        <v>2021</v>
      </c>
      <c r="I1322" s="431"/>
      <c r="J1322" s="31"/>
      <c r="K1322" s="33"/>
      <c r="L1322" s="34"/>
      <c r="M1322" s="33"/>
      <c r="N1322" s="70"/>
      <c r="O1322" s="71" t="s">
        <v>58</v>
      </c>
      <c r="P1322" s="71" t="s">
        <v>7</v>
      </c>
      <c r="Q1322" s="71" t="s">
        <v>6</v>
      </c>
      <c r="R1322" s="71" t="s">
        <v>59</v>
      </c>
      <c r="S1322" s="72"/>
      <c r="T1322" s="71" t="s">
        <v>58</v>
      </c>
      <c r="U1322" s="71" t="s">
        <v>60</v>
      </c>
      <c r="V1322" s="71" t="s">
        <v>23</v>
      </c>
      <c r="W1322" s="71" t="s">
        <v>22</v>
      </c>
      <c r="X1322" s="71" t="s">
        <v>24</v>
      </c>
      <c r="Y1322" s="71" t="s">
        <v>64</v>
      </c>
      <c r="Z1322" s="73"/>
    </row>
    <row r="1323" spans="1:26" s="29" customFormat="1" ht="21" customHeight="1" x14ac:dyDescent="0.2">
      <c r="A1323" s="30"/>
      <c r="B1323" s="31"/>
      <c r="C1323" s="31"/>
      <c r="D1323" s="36"/>
      <c r="E1323" s="36"/>
      <c r="F1323" s="36"/>
      <c r="G1323" s="36"/>
      <c r="H1323" s="36"/>
      <c r="I1323" s="31"/>
      <c r="J1323" s="37" t="s">
        <v>1</v>
      </c>
      <c r="K1323" s="38">
        <v>15000</v>
      </c>
      <c r="L1323" s="39"/>
      <c r="M1323" s="31"/>
      <c r="N1323" s="74"/>
      <c r="O1323" s="75" t="s">
        <v>50</v>
      </c>
      <c r="P1323" s="75"/>
      <c r="Q1323" s="75"/>
      <c r="R1323" s="75">
        <v>0</v>
      </c>
      <c r="S1323" s="76"/>
      <c r="T1323" s="75" t="s">
        <v>50</v>
      </c>
      <c r="U1323" s="77"/>
      <c r="V1323" s="77"/>
      <c r="W1323" s="77">
        <f>V1323+U1323</f>
        <v>0</v>
      </c>
      <c r="X1323" s="77"/>
      <c r="Y1323" s="77">
        <f>W1323-X1323</f>
        <v>0</v>
      </c>
      <c r="Z1323" s="73"/>
    </row>
    <row r="1324" spans="1:26" s="29" customFormat="1" ht="21" customHeight="1" x14ac:dyDescent="0.2">
      <c r="A1324" s="30"/>
      <c r="B1324" s="31" t="s">
        <v>0</v>
      </c>
      <c r="C1324" s="86" t="s">
        <v>248</v>
      </c>
      <c r="D1324" s="31"/>
      <c r="E1324" s="31"/>
      <c r="F1324" s="31"/>
      <c r="G1324" s="31"/>
      <c r="H1324" s="42"/>
      <c r="I1324" s="36"/>
      <c r="J1324" s="31"/>
      <c r="K1324" s="31"/>
      <c r="L1324" s="43"/>
      <c r="M1324" s="134"/>
      <c r="N1324" s="78"/>
      <c r="O1324" s="75" t="s">
        <v>76</v>
      </c>
      <c r="P1324" s="75"/>
      <c r="Q1324" s="75"/>
      <c r="R1324" s="75">
        <v>0</v>
      </c>
      <c r="S1324" s="79"/>
      <c r="T1324" s="75" t="s">
        <v>76</v>
      </c>
      <c r="U1324" s="123"/>
      <c r="V1324" s="77"/>
      <c r="W1324" s="77">
        <f>V1324+U1324</f>
        <v>0</v>
      </c>
      <c r="X1324" s="77"/>
      <c r="Y1324" s="123">
        <f>IF(W1324="","",W1324-X1324)</f>
        <v>0</v>
      </c>
      <c r="Z1324" s="80"/>
    </row>
    <row r="1325" spans="1:26" s="29" customFormat="1" ht="21" customHeight="1" x14ac:dyDescent="0.2">
      <c r="A1325" s="30"/>
      <c r="B1325" s="45" t="s">
        <v>46</v>
      </c>
      <c r="C1325" s="86"/>
      <c r="D1325" s="31"/>
      <c r="E1325" s="31"/>
      <c r="F1325" s="432" t="s">
        <v>48</v>
      </c>
      <c r="G1325" s="432"/>
      <c r="H1325" s="31"/>
      <c r="I1325" s="432" t="s">
        <v>49</v>
      </c>
      <c r="J1325" s="432"/>
      <c r="K1325" s="432"/>
      <c r="L1325" s="47"/>
      <c r="M1325" s="31"/>
      <c r="N1325" s="74"/>
      <c r="O1325" s="75" t="s">
        <v>51</v>
      </c>
      <c r="P1325" s="75">
        <v>29</v>
      </c>
      <c r="Q1325" s="75">
        <v>2</v>
      </c>
      <c r="R1325" s="75">
        <v>0</v>
      </c>
      <c r="S1325" s="79"/>
      <c r="T1325" s="75" t="s">
        <v>51</v>
      </c>
      <c r="U1325" s="123"/>
      <c r="V1325" s="77"/>
      <c r="W1325" s="123" t="str">
        <f t="shared" ref="W1325:W1334" si="268">IF(U1325="","",U1325+V1325)</f>
        <v/>
      </c>
      <c r="X1325" s="77"/>
      <c r="Y1325" s="123" t="str">
        <f t="shared" ref="Y1325:Y1334" si="269">IF(W1325="","",W1325-X1325)</f>
        <v/>
      </c>
      <c r="Z1325" s="80"/>
    </row>
    <row r="1326" spans="1:26" s="29" customFormat="1" ht="21" customHeight="1" x14ac:dyDescent="0.2">
      <c r="A1326" s="30"/>
      <c r="B1326" s="31"/>
      <c r="C1326" s="31"/>
      <c r="D1326" s="31"/>
      <c r="E1326" s="31"/>
      <c r="F1326" s="31"/>
      <c r="G1326" s="31"/>
      <c r="H1326" s="48"/>
      <c r="L1326" s="35"/>
      <c r="M1326" s="31"/>
      <c r="N1326" s="74"/>
      <c r="O1326" s="75" t="s">
        <v>52</v>
      </c>
      <c r="P1326" s="75"/>
      <c r="Q1326" s="75"/>
      <c r="R1326" s="75">
        <v>0</v>
      </c>
      <c r="S1326" s="79"/>
      <c r="T1326" s="75" t="s">
        <v>52</v>
      </c>
      <c r="U1326" s="123"/>
      <c r="V1326" s="77"/>
      <c r="W1326" s="123" t="str">
        <f t="shared" si="268"/>
        <v/>
      </c>
      <c r="X1326" s="77"/>
      <c r="Y1326" s="123" t="str">
        <f t="shared" si="269"/>
        <v/>
      </c>
      <c r="Z1326" s="80"/>
    </row>
    <row r="1327" spans="1:26" s="29" customFormat="1" ht="21" customHeight="1" x14ac:dyDescent="0.2">
      <c r="A1327" s="30"/>
      <c r="B1327" s="433" t="s">
        <v>47</v>
      </c>
      <c r="C1327" s="434"/>
      <c r="D1327" s="31"/>
      <c r="E1327" s="31"/>
      <c r="F1327" s="49" t="s">
        <v>69</v>
      </c>
      <c r="G1327" s="44">
        <f>IF($J$1="January",U1323,IF($J$1="February",U1324,IF($J$1="March",U1325,IF($J$1="April",U1326,IF($J$1="May",U1327,IF($J$1="June",U1328,IF($J$1="July",U1329,IF($J$1="August",U1330,IF($J$1="August",U1330,IF($J$1="September",U1331,IF($J$1="October",U1332,IF($J$1="November",U1333,IF($J$1="December",U1334)))))))))))))</f>
        <v>0</v>
      </c>
      <c r="H1327" s="48"/>
      <c r="I1327" s="50">
        <f>IF(C1331&gt;0,$K$2,C1329)</f>
        <v>29</v>
      </c>
      <c r="J1327" s="51" t="s">
        <v>66</v>
      </c>
      <c r="K1327" s="52">
        <f>K1323/$K$2*I1327</f>
        <v>14032.258064516129</v>
      </c>
      <c r="L1327" s="53"/>
      <c r="M1327" s="31"/>
      <c r="N1327" s="74"/>
      <c r="O1327" s="75" t="s">
        <v>53</v>
      </c>
      <c r="P1327" s="75"/>
      <c r="Q1327" s="75"/>
      <c r="R1327" s="75">
        <v>0</v>
      </c>
      <c r="S1327" s="79"/>
      <c r="T1327" s="75" t="s">
        <v>53</v>
      </c>
      <c r="U1327" s="123"/>
      <c r="V1327" s="77"/>
      <c r="W1327" s="123" t="str">
        <f t="shared" si="268"/>
        <v/>
      </c>
      <c r="X1327" s="77"/>
      <c r="Y1327" s="123" t="str">
        <f t="shared" si="269"/>
        <v/>
      </c>
      <c r="Z1327" s="80"/>
    </row>
    <row r="1328" spans="1:26" s="29" customFormat="1" ht="21" customHeight="1" x14ac:dyDescent="0.2">
      <c r="A1328" s="30"/>
      <c r="B1328" s="40"/>
      <c r="C1328" s="40"/>
      <c r="D1328" s="31"/>
      <c r="E1328" s="31"/>
      <c r="F1328" s="49" t="s">
        <v>23</v>
      </c>
      <c r="G1328" s="44">
        <f>IF($J$1="January",V1323,IF($J$1="February",V1324,IF($J$1="March",V1325,IF($J$1="April",V1326,IF($J$1="May",V1327,IF($J$1="June",V1328,IF($J$1="July",V1329,IF($J$1="August",V1330,IF($J$1="August",V1330,IF($J$1="September",V1331,IF($J$1="October",V1332,IF($J$1="November",V1333,IF($J$1="December",V1334)))))))))))))</f>
        <v>0</v>
      </c>
      <c r="H1328" s="48"/>
      <c r="I1328" s="93"/>
      <c r="J1328" s="51" t="s">
        <v>67</v>
      </c>
      <c r="K1328" s="54">
        <f>K1323/$K$2/8*I1328</f>
        <v>0</v>
      </c>
      <c r="L1328" s="55"/>
      <c r="M1328" s="31"/>
      <c r="N1328" s="74"/>
      <c r="O1328" s="75" t="s">
        <v>54</v>
      </c>
      <c r="P1328" s="75"/>
      <c r="Q1328" s="75"/>
      <c r="R1328" s="75">
        <v>0</v>
      </c>
      <c r="S1328" s="79"/>
      <c r="T1328" s="75" t="s">
        <v>54</v>
      </c>
      <c r="U1328" s="123"/>
      <c r="V1328" s="77"/>
      <c r="W1328" s="123" t="str">
        <f t="shared" si="268"/>
        <v/>
      </c>
      <c r="X1328" s="77"/>
      <c r="Y1328" s="123" t="str">
        <f t="shared" si="269"/>
        <v/>
      </c>
      <c r="Z1328" s="80"/>
    </row>
    <row r="1329" spans="1:26" s="29" customFormat="1" ht="21" customHeight="1" x14ac:dyDescent="0.2">
      <c r="A1329" s="30"/>
      <c r="B1329" s="49" t="s">
        <v>7</v>
      </c>
      <c r="C1329" s="40">
        <f>IF($J$1="January",P1323,IF($J$1="February",P1324,IF($J$1="March",P1325,IF($J$1="April",P1326,IF($J$1="May",P1327,IF($J$1="June",P1328,IF($J$1="July",P1329,IF($J$1="August",P1330,IF($J$1="August",P1330,IF($J$1="September",P1331,IF($J$1="October",P1332,IF($J$1="November",P1333,IF($J$1="December",P1334)))))))))))))</f>
        <v>29</v>
      </c>
      <c r="D1329" s="31"/>
      <c r="E1329" s="31"/>
      <c r="F1329" s="49" t="s">
        <v>70</v>
      </c>
      <c r="G1329" s="44" t="str">
        <f>IF($J$1="January",W1323,IF($J$1="February",W1324,IF($J$1="March",W1325,IF($J$1="April",W1326,IF($J$1="May",W1327,IF($J$1="June",W1328,IF($J$1="July",W1329,IF($J$1="August",W1330,IF($J$1="August",W1330,IF($J$1="September",W1331,IF($J$1="October",W1332,IF($J$1="November",W1333,IF($J$1="December",W1334)))))))))))))</f>
        <v/>
      </c>
      <c r="H1329" s="48"/>
      <c r="I1329" s="444" t="s">
        <v>74</v>
      </c>
      <c r="J1329" s="445"/>
      <c r="K1329" s="54">
        <f>K1327+K1328</f>
        <v>14032.258064516129</v>
      </c>
      <c r="L1329" s="55"/>
      <c r="M1329" s="31"/>
      <c r="N1329" s="74"/>
      <c r="O1329" s="75" t="s">
        <v>55</v>
      </c>
      <c r="P1329" s="75"/>
      <c r="Q1329" s="75"/>
      <c r="R1329" s="75">
        <v>0</v>
      </c>
      <c r="S1329" s="79"/>
      <c r="T1329" s="75" t="s">
        <v>55</v>
      </c>
      <c r="U1329" s="123"/>
      <c r="V1329" s="77"/>
      <c r="W1329" s="123" t="str">
        <f t="shared" si="268"/>
        <v/>
      </c>
      <c r="X1329" s="77"/>
      <c r="Y1329" s="123" t="str">
        <f t="shared" si="269"/>
        <v/>
      </c>
      <c r="Z1329" s="80"/>
    </row>
    <row r="1330" spans="1:26" s="29" customFormat="1" ht="21" customHeight="1" x14ac:dyDescent="0.2">
      <c r="A1330" s="30"/>
      <c r="B1330" s="49" t="s">
        <v>6</v>
      </c>
      <c r="C1330" s="40">
        <f>IF($J$1="January",Q1323,IF($J$1="February",Q1324,IF($J$1="March",Q1325,IF($J$1="April",Q1326,IF($J$1="May",Q1327,IF($J$1="June",Q1328,IF($J$1="July",Q1329,IF($J$1="August",Q1330,IF($J$1="August",Q1330,IF($J$1="September",Q1331,IF($J$1="October",Q1332,IF($J$1="November",Q1333,IF($J$1="December",Q1334)))))))))))))</f>
        <v>2</v>
      </c>
      <c r="D1330" s="31"/>
      <c r="E1330" s="31"/>
      <c r="F1330" s="49" t="s">
        <v>24</v>
      </c>
      <c r="G1330" s="44">
        <f>IF($J$1="January",X1323,IF($J$1="February",X1324,IF($J$1="March",X1325,IF($J$1="April",X1326,IF($J$1="May",X1327,IF($J$1="June",X1328,IF($J$1="July",X1329,IF($J$1="August",X1330,IF($J$1="August",X1330,IF($J$1="September",X1331,IF($J$1="October",X1332,IF($J$1="November",X1333,IF($J$1="December",X1334)))))))))))))</f>
        <v>0</v>
      </c>
      <c r="H1330" s="48"/>
      <c r="I1330" s="444" t="s">
        <v>75</v>
      </c>
      <c r="J1330" s="445"/>
      <c r="K1330" s="44">
        <f>G1330</f>
        <v>0</v>
      </c>
      <c r="L1330" s="56"/>
      <c r="M1330" s="31"/>
      <c r="N1330" s="74"/>
      <c r="O1330" s="75" t="s">
        <v>56</v>
      </c>
      <c r="P1330" s="75"/>
      <c r="Q1330" s="75"/>
      <c r="R1330" s="75">
        <v>0</v>
      </c>
      <c r="S1330" s="79"/>
      <c r="T1330" s="75" t="s">
        <v>56</v>
      </c>
      <c r="U1330" s="123"/>
      <c r="V1330" s="77"/>
      <c r="W1330" s="123" t="str">
        <f t="shared" si="268"/>
        <v/>
      </c>
      <c r="X1330" s="77"/>
      <c r="Y1330" s="123" t="str">
        <f t="shared" si="269"/>
        <v/>
      </c>
      <c r="Z1330" s="80"/>
    </row>
    <row r="1331" spans="1:26" s="29" customFormat="1" ht="21" customHeight="1" x14ac:dyDescent="0.2">
      <c r="A1331" s="30"/>
      <c r="B1331" s="57" t="s">
        <v>73</v>
      </c>
      <c r="C1331" s="40">
        <f>IF($J$1="January",R1323,IF($J$1="February",R1324,IF($J$1="March",R1325,IF($J$1="April",R1326,IF($J$1="May",R1327,IF($J$1="June",R1328,IF($J$1="July",R1329,IF($J$1="August",R1330,IF($J$1="August",R1330,IF($J$1="September",R1331,IF($J$1="October",R1332,IF($J$1="November",R1333,IF($J$1="December",R1334)))))))))))))</f>
        <v>0</v>
      </c>
      <c r="D1331" s="31"/>
      <c r="E1331" s="31"/>
      <c r="F1331" s="49" t="s">
        <v>219</v>
      </c>
      <c r="G1331" s="44" t="str">
        <f>IF($J$1="January",Y1323,IF($J$1="February",Y1324,IF($J$1="March",Y1325,IF($J$1="April",Y1326,IF($J$1="May",Y1327,IF($J$1="June",Y1328,IF($J$1="July",Y1329,IF($J$1="August",Y1330,IF($J$1="August",Y1330,IF($J$1="September",Y1331,IF($J$1="October",Y1332,IF($J$1="November",Y1333,IF($J$1="December",Y1334)))))))))))))</f>
        <v/>
      </c>
      <c r="H1331" s="31"/>
      <c r="I1331" s="435" t="s">
        <v>68</v>
      </c>
      <c r="J1331" s="436"/>
      <c r="K1331" s="58">
        <f>K1329-K1330</f>
        <v>14032.258064516129</v>
      </c>
      <c r="L1331" s="59"/>
      <c r="M1331" s="31"/>
      <c r="N1331" s="74"/>
      <c r="O1331" s="75" t="s">
        <v>61</v>
      </c>
      <c r="P1331" s="75"/>
      <c r="Q1331" s="75"/>
      <c r="R1331" s="75">
        <v>0</v>
      </c>
      <c r="S1331" s="79"/>
      <c r="T1331" s="75" t="s">
        <v>61</v>
      </c>
      <c r="U1331" s="123"/>
      <c r="V1331" s="77"/>
      <c r="W1331" s="123" t="str">
        <f t="shared" si="268"/>
        <v/>
      </c>
      <c r="X1331" s="77"/>
      <c r="Y1331" s="123" t="str">
        <f t="shared" si="269"/>
        <v/>
      </c>
      <c r="Z1331" s="80"/>
    </row>
    <row r="1332" spans="1:26" s="29" customFormat="1" ht="21" customHeight="1" x14ac:dyDescent="0.2">
      <c r="A1332" s="30"/>
      <c r="B1332" s="31"/>
      <c r="C1332" s="31"/>
      <c r="D1332" s="31"/>
      <c r="E1332" s="31"/>
      <c r="F1332" s="31"/>
      <c r="G1332" s="31"/>
      <c r="H1332" s="31"/>
      <c r="I1332" s="31"/>
      <c r="J1332" s="31"/>
      <c r="K1332" s="31"/>
      <c r="L1332" s="47"/>
      <c r="M1332" s="31"/>
      <c r="N1332" s="74"/>
      <c r="O1332" s="75" t="s">
        <v>57</v>
      </c>
      <c r="P1332" s="75"/>
      <c r="Q1332" s="75"/>
      <c r="R1332" s="75" t="str">
        <f>IF(Q1332="","",R1331-Q1332)</f>
        <v/>
      </c>
      <c r="S1332" s="79"/>
      <c r="T1332" s="75" t="s">
        <v>57</v>
      </c>
      <c r="U1332" s="123"/>
      <c r="V1332" s="77"/>
      <c r="W1332" s="123" t="str">
        <f t="shared" si="268"/>
        <v/>
      </c>
      <c r="X1332" s="77"/>
      <c r="Y1332" s="123" t="str">
        <f t="shared" si="269"/>
        <v/>
      </c>
      <c r="Z1332" s="80"/>
    </row>
    <row r="1333" spans="1:26" s="29" customFormat="1" ht="21" customHeight="1" x14ac:dyDescent="0.2">
      <c r="A1333" s="30"/>
      <c r="B1333" s="446" t="s">
        <v>101</v>
      </c>
      <c r="C1333" s="446"/>
      <c r="D1333" s="446"/>
      <c r="E1333" s="446"/>
      <c r="F1333" s="446"/>
      <c r="G1333" s="446"/>
      <c r="H1333" s="446"/>
      <c r="I1333" s="446"/>
      <c r="J1333" s="446"/>
      <c r="K1333" s="446"/>
      <c r="L1333" s="47"/>
      <c r="M1333" s="31"/>
      <c r="N1333" s="74"/>
      <c r="O1333" s="75" t="s">
        <v>62</v>
      </c>
      <c r="P1333" s="75"/>
      <c r="Q1333" s="75"/>
      <c r="R1333" s="75">
        <v>0</v>
      </c>
      <c r="S1333" s="79"/>
      <c r="T1333" s="75" t="s">
        <v>62</v>
      </c>
      <c r="U1333" s="123"/>
      <c r="V1333" s="77"/>
      <c r="W1333" s="123" t="str">
        <f t="shared" si="268"/>
        <v/>
      </c>
      <c r="X1333" s="77"/>
      <c r="Y1333" s="123" t="str">
        <f t="shared" si="269"/>
        <v/>
      </c>
      <c r="Z1333" s="80"/>
    </row>
    <row r="1334" spans="1:26" s="29" customFormat="1" ht="21" customHeight="1" x14ac:dyDescent="0.2">
      <c r="A1334" s="30"/>
      <c r="B1334" s="446"/>
      <c r="C1334" s="446"/>
      <c r="D1334" s="446"/>
      <c r="E1334" s="446"/>
      <c r="F1334" s="446"/>
      <c r="G1334" s="446"/>
      <c r="H1334" s="446"/>
      <c r="I1334" s="446"/>
      <c r="J1334" s="446"/>
      <c r="K1334" s="446"/>
      <c r="L1334" s="47"/>
      <c r="M1334" s="31"/>
      <c r="N1334" s="74"/>
      <c r="O1334" s="75" t="s">
        <v>63</v>
      </c>
      <c r="P1334" s="75"/>
      <c r="Q1334" s="75"/>
      <c r="R1334" s="75" t="str">
        <f>IF(Q1334="","",R1333-Q1334)</f>
        <v/>
      </c>
      <c r="S1334" s="79"/>
      <c r="T1334" s="75" t="s">
        <v>63</v>
      </c>
      <c r="U1334" s="123" t="str">
        <f>IF($J$1="Dec",Y1333,"")</f>
        <v/>
      </c>
      <c r="V1334" s="77"/>
      <c r="W1334" s="123" t="str">
        <f t="shared" si="268"/>
        <v/>
      </c>
      <c r="X1334" s="77"/>
      <c r="Y1334" s="123" t="str">
        <f t="shared" si="269"/>
        <v/>
      </c>
      <c r="Z1334" s="80"/>
    </row>
    <row r="1335" spans="1:26" s="29" customFormat="1" ht="22.15" customHeight="1" thickBot="1" x14ac:dyDescent="0.25">
      <c r="A1335" s="60"/>
      <c r="B1335" s="61"/>
      <c r="C1335" s="61"/>
      <c r="D1335" s="61"/>
      <c r="E1335" s="61"/>
      <c r="F1335" s="61"/>
      <c r="G1335" s="61"/>
      <c r="H1335" s="61"/>
      <c r="I1335" s="61"/>
      <c r="J1335" s="61"/>
      <c r="K1335" s="61"/>
      <c r="L1335" s="62"/>
      <c r="N1335" s="81"/>
      <c r="O1335" s="82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  <c r="Z1335" s="83"/>
    </row>
    <row r="1336" spans="1:26" s="29" customFormat="1" ht="21" customHeight="1" thickBot="1" x14ac:dyDescent="0.25">
      <c r="N1336" s="66"/>
      <c r="O1336" s="66"/>
      <c r="P1336" s="66"/>
      <c r="Q1336" s="66"/>
      <c r="R1336" s="66"/>
      <c r="S1336" s="66"/>
      <c r="T1336" s="66"/>
      <c r="U1336" s="66"/>
      <c r="V1336" s="66"/>
      <c r="W1336" s="66"/>
      <c r="X1336" s="66"/>
      <c r="Y1336" s="66"/>
      <c r="Z1336" s="66"/>
    </row>
    <row r="1337" spans="1:26" s="29" customFormat="1" ht="21" customHeight="1" x14ac:dyDescent="0.2">
      <c r="A1337" s="447" t="s">
        <v>45</v>
      </c>
      <c r="B1337" s="448"/>
      <c r="C1337" s="448"/>
      <c r="D1337" s="448"/>
      <c r="E1337" s="448"/>
      <c r="F1337" s="448"/>
      <c r="G1337" s="448"/>
      <c r="H1337" s="448"/>
      <c r="I1337" s="448"/>
      <c r="J1337" s="448"/>
      <c r="K1337" s="448"/>
      <c r="L1337" s="449"/>
      <c r="M1337" s="134"/>
      <c r="N1337" s="67"/>
      <c r="O1337" s="440" t="s">
        <v>47</v>
      </c>
      <c r="P1337" s="441"/>
      <c r="Q1337" s="441"/>
      <c r="R1337" s="442"/>
      <c r="S1337" s="68"/>
      <c r="T1337" s="440" t="s">
        <v>48</v>
      </c>
      <c r="U1337" s="441"/>
      <c r="V1337" s="441"/>
      <c r="W1337" s="441"/>
      <c r="X1337" s="441"/>
      <c r="Y1337" s="442"/>
      <c r="Z1337" s="69"/>
    </row>
    <row r="1338" spans="1:26" s="29" customFormat="1" ht="21" customHeight="1" x14ac:dyDescent="0.2">
      <c r="A1338" s="30"/>
      <c r="B1338" s="31"/>
      <c r="C1338" s="443" t="s">
        <v>99</v>
      </c>
      <c r="D1338" s="443"/>
      <c r="E1338" s="443"/>
      <c r="F1338" s="443"/>
      <c r="G1338" s="32" t="str">
        <f>$J$1</f>
        <v>March</v>
      </c>
      <c r="H1338" s="431">
        <f>$K$1</f>
        <v>2021</v>
      </c>
      <c r="I1338" s="431"/>
      <c r="J1338" s="31"/>
      <c r="K1338" s="33"/>
      <c r="L1338" s="34"/>
      <c r="M1338" s="33"/>
      <c r="N1338" s="70"/>
      <c r="O1338" s="71" t="s">
        <v>58</v>
      </c>
      <c r="P1338" s="71" t="s">
        <v>7</v>
      </c>
      <c r="Q1338" s="71" t="s">
        <v>6</v>
      </c>
      <c r="R1338" s="71" t="s">
        <v>59</v>
      </c>
      <c r="S1338" s="72"/>
      <c r="T1338" s="71" t="s">
        <v>58</v>
      </c>
      <c r="U1338" s="71" t="s">
        <v>60</v>
      </c>
      <c r="V1338" s="71" t="s">
        <v>23</v>
      </c>
      <c r="W1338" s="71" t="s">
        <v>22</v>
      </c>
      <c r="X1338" s="71" t="s">
        <v>24</v>
      </c>
      <c r="Y1338" s="71" t="s">
        <v>64</v>
      </c>
      <c r="Z1338" s="73"/>
    </row>
    <row r="1339" spans="1:26" s="29" customFormat="1" ht="21" customHeight="1" x14ac:dyDescent="0.2">
      <c r="A1339" s="30"/>
      <c r="B1339" s="31"/>
      <c r="C1339" s="31"/>
      <c r="D1339" s="36"/>
      <c r="E1339" s="36"/>
      <c r="F1339" s="36"/>
      <c r="G1339" s="36"/>
      <c r="H1339" s="36"/>
      <c r="I1339" s="31"/>
      <c r="J1339" s="37" t="s">
        <v>1</v>
      </c>
      <c r="K1339" s="38">
        <v>22000</v>
      </c>
      <c r="L1339" s="39"/>
      <c r="M1339" s="31"/>
      <c r="N1339" s="74"/>
      <c r="O1339" s="75" t="s">
        <v>50</v>
      </c>
      <c r="P1339" s="75">
        <v>31</v>
      </c>
      <c r="Q1339" s="75">
        <v>0</v>
      </c>
      <c r="R1339" s="75"/>
      <c r="S1339" s="76"/>
      <c r="T1339" s="75" t="s">
        <v>50</v>
      </c>
      <c r="U1339" s="77"/>
      <c r="V1339" s="77"/>
      <c r="W1339" s="77">
        <f>V1339+U1339</f>
        <v>0</v>
      </c>
      <c r="X1339" s="77"/>
      <c r="Y1339" s="77">
        <f>W1339-X1339</f>
        <v>0</v>
      </c>
      <c r="Z1339" s="73"/>
    </row>
    <row r="1340" spans="1:26" s="29" customFormat="1" ht="21" customHeight="1" x14ac:dyDescent="0.2">
      <c r="A1340" s="30"/>
      <c r="B1340" s="31" t="s">
        <v>0</v>
      </c>
      <c r="C1340" s="86" t="s">
        <v>208</v>
      </c>
      <c r="D1340" s="31"/>
      <c r="E1340" s="31"/>
      <c r="F1340" s="31"/>
      <c r="G1340" s="31"/>
      <c r="H1340" s="42"/>
      <c r="I1340" s="36"/>
      <c r="J1340" s="31"/>
      <c r="K1340" s="31"/>
      <c r="L1340" s="43"/>
      <c r="M1340" s="134"/>
      <c r="N1340" s="78"/>
      <c r="O1340" s="75" t="s">
        <v>76</v>
      </c>
      <c r="P1340" s="75">
        <v>28</v>
      </c>
      <c r="Q1340" s="75">
        <v>0</v>
      </c>
      <c r="R1340" s="75"/>
      <c r="S1340" s="79"/>
      <c r="T1340" s="75" t="s">
        <v>76</v>
      </c>
      <c r="U1340" s="123">
        <f>IF($J$1="January","",Y1339)</f>
        <v>0</v>
      </c>
      <c r="V1340" s="77"/>
      <c r="W1340" s="123">
        <f>IF(U1340="","",U1340+V1340)</f>
        <v>0</v>
      </c>
      <c r="X1340" s="77"/>
      <c r="Y1340" s="123">
        <f>IF(W1340="","",W1340-X1340)</f>
        <v>0</v>
      </c>
      <c r="Z1340" s="80"/>
    </row>
    <row r="1341" spans="1:26" s="29" customFormat="1" ht="21" customHeight="1" x14ac:dyDescent="0.2">
      <c r="A1341" s="30"/>
      <c r="B1341" s="45" t="s">
        <v>46</v>
      </c>
      <c r="C1341" s="86"/>
      <c r="D1341" s="31"/>
      <c r="E1341" s="31"/>
      <c r="F1341" s="432" t="s">
        <v>48</v>
      </c>
      <c r="G1341" s="432"/>
      <c r="H1341" s="31"/>
      <c r="I1341" s="432" t="s">
        <v>49</v>
      </c>
      <c r="J1341" s="432"/>
      <c r="K1341" s="432"/>
      <c r="L1341" s="47"/>
      <c r="M1341" s="31"/>
      <c r="N1341" s="74"/>
      <c r="O1341" s="75" t="s">
        <v>51</v>
      </c>
      <c r="P1341" s="75">
        <v>31</v>
      </c>
      <c r="Q1341" s="75">
        <v>0</v>
      </c>
      <c r="R1341" s="75">
        <v>0</v>
      </c>
      <c r="S1341" s="79"/>
      <c r="T1341" s="75" t="s">
        <v>51</v>
      </c>
      <c r="U1341" s="123">
        <f>IF($J$1="February","",Y1340)</f>
        <v>0</v>
      </c>
      <c r="V1341" s="77"/>
      <c r="W1341" s="123">
        <f t="shared" ref="W1341:W1350" si="270">IF(U1341="","",U1341+V1341)</f>
        <v>0</v>
      </c>
      <c r="X1341" s="77"/>
      <c r="Y1341" s="123">
        <f t="shared" ref="Y1341:Y1350" si="271">IF(W1341="","",W1341-X1341)</f>
        <v>0</v>
      </c>
      <c r="Z1341" s="80"/>
    </row>
    <row r="1342" spans="1:26" s="29" customFormat="1" ht="21" customHeight="1" x14ac:dyDescent="0.2">
      <c r="A1342" s="30"/>
      <c r="B1342" s="31"/>
      <c r="C1342" s="31"/>
      <c r="D1342" s="31"/>
      <c r="E1342" s="31"/>
      <c r="F1342" s="31"/>
      <c r="G1342" s="31"/>
      <c r="H1342" s="48"/>
      <c r="L1342" s="35"/>
      <c r="M1342" s="31"/>
      <c r="N1342" s="74"/>
      <c r="O1342" s="75" t="s">
        <v>52</v>
      </c>
      <c r="P1342" s="75"/>
      <c r="Q1342" s="75"/>
      <c r="R1342" s="75">
        <v>0</v>
      </c>
      <c r="S1342" s="79"/>
      <c r="T1342" s="75" t="s">
        <v>52</v>
      </c>
      <c r="U1342" s="123" t="str">
        <f>IF($J$1="March","",Y1341)</f>
        <v/>
      </c>
      <c r="V1342" s="77"/>
      <c r="W1342" s="123" t="str">
        <f t="shared" si="270"/>
        <v/>
      </c>
      <c r="X1342" s="77"/>
      <c r="Y1342" s="123" t="str">
        <f t="shared" si="271"/>
        <v/>
      </c>
      <c r="Z1342" s="80"/>
    </row>
    <row r="1343" spans="1:26" s="29" customFormat="1" ht="21" customHeight="1" x14ac:dyDescent="0.2">
      <c r="A1343" s="30"/>
      <c r="B1343" s="433" t="s">
        <v>47</v>
      </c>
      <c r="C1343" s="434"/>
      <c r="D1343" s="31"/>
      <c r="E1343" s="31"/>
      <c r="F1343" s="49" t="s">
        <v>69</v>
      </c>
      <c r="G1343" s="44">
        <f>IF($J$1="January",U1339,IF($J$1="February",U1340,IF($J$1="March",U1341,IF($J$1="April",U1342,IF($J$1="May",U1343,IF($J$1="June",U1344,IF($J$1="July",U1345,IF($J$1="August",U1346,IF($J$1="August",U1346,IF($J$1="September",U1347,IF($J$1="October",U1348,IF($J$1="November",U1349,IF($J$1="December",U1350)))))))))))))</f>
        <v>0</v>
      </c>
      <c r="H1343" s="48"/>
      <c r="I1343" s="50">
        <f>IF(C1347&gt;0,$K$2,C1345)</f>
        <v>31</v>
      </c>
      <c r="J1343" s="51" t="s">
        <v>66</v>
      </c>
      <c r="K1343" s="52">
        <f>K1339/$K$2*I1343</f>
        <v>22000</v>
      </c>
      <c r="L1343" s="53"/>
      <c r="M1343" s="31"/>
      <c r="N1343" s="74"/>
      <c r="O1343" s="75" t="s">
        <v>53</v>
      </c>
      <c r="P1343" s="75"/>
      <c r="Q1343" s="75"/>
      <c r="R1343" s="75">
        <v>0</v>
      </c>
      <c r="S1343" s="79"/>
      <c r="T1343" s="75" t="s">
        <v>53</v>
      </c>
      <c r="U1343" s="123" t="str">
        <f>IF($J$1="April","",Y1342)</f>
        <v/>
      </c>
      <c r="V1343" s="77"/>
      <c r="W1343" s="123" t="str">
        <f t="shared" si="270"/>
        <v/>
      </c>
      <c r="X1343" s="77"/>
      <c r="Y1343" s="123" t="str">
        <f t="shared" si="271"/>
        <v/>
      </c>
      <c r="Z1343" s="80"/>
    </row>
    <row r="1344" spans="1:26" s="29" customFormat="1" ht="21" customHeight="1" x14ac:dyDescent="0.2">
      <c r="A1344" s="30"/>
      <c r="B1344" s="40"/>
      <c r="C1344" s="40"/>
      <c r="D1344" s="31"/>
      <c r="E1344" s="31"/>
      <c r="F1344" s="49" t="s">
        <v>23</v>
      </c>
      <c r="G1344" s="44">
        <f>IF($J$1="January",V1339,IF($J$1="February",V1340,IF($J$1="March",V1341,IF($J$1="April",V1342,IF($J$1="May",V1343,IF($J$1="June",V1344,IF($J$1="July",V1345,IF($J$1="August",V1346,IF($J$1="August",V1346,IF($J$1="September",V1347,IF($J$1="October",V1348,IF($J$1="November",V1349,IF($J$1="December",V1350)))))))))))))</f>
        <v>0</v>
      </c>
      <c r="H1344" s="48"/>
      <c r="I1344" s="93">
        <v>53</v>
      </c>
      <c r="J1344" s="51" t="s">
        <v>67</v>
      </c>
      <c r="K1344" s="54">
        <f>K1339/$K$2/8*I1344</f>
        <v>4701.6129032258059</v>
      </c>
      <c r="L1344" s="55"/>
      <c r="M1344" s="31"/>
      <c r="N1344" s="74"/>
      <c r="O1344" s="75" t="s">
        <v>54</v>
      </c>
      <c r="P1344" s="75"/>
      <c r="Q1344" s="75"/>
      <c r="R1344" s="75">
        <v>0</v>
      </c>
      <c r="S1344" s="79"/>
      <c r="T1344" s="75" t="s">
        <v>54</v>
      </c>
      <c r="U1344" s="123" t="str">
        <f>IF($J$1="May","",Y1343)</f>
        <v/>
      </c>
      <c r="V1344" s="77"/>
      <c r="W1344" s="123" t="str">
        <f t="shared" si="270"/>
        <v/>
      </c>
      <c r="X1344" s="77"/>
      <c r="Y1344" s="123" t="str">
        <f t="shared" si="271"/>
        <v/>
      </c>
      <c r="Z1344" s="80"/>
    </row>
    <row r="1345" spans="1:26" s="29" customFormat="1" ht="21" customHeight="1" x14ac:dyDescent="0.2">
      <c r="A1345" s="30"/>
      <c r="B1345" s="49" t="s">
        <v>7</v>
      </c>
      <c r="C1345" s="40">
        <f>IF($J$1="January",P1339,IF($J$1="February",P1340,IF($J$1="March",P1341,IF($J$1="April",P1342,IF($J$1="May",P1343,IF($J$1="June",P1344,IF($J$1="July",P1345,IF($J$1="August",P1346,IF($J$1="August",P1346,IF($J$1="September",P1347,IF($J$1="October",P1348,IF($J$1="November",P1349,IF($J$1="December",P1350)))))))))))))</f>
        <v>31</v>
      </c>
      <c r="D1345" s="31"/>
      <c r="E1345" s="31"/>
      <c r="F1345" s="49" t="s">
        <v>70</v>
      </c>
      <c r="G1345" s="44">
        <f>IF($J$1="January",W1339,IF($J$1="February",W1340,IF($J$1="March",W1341,IF($J$1="April",W1342,IF($J$1="May",W1343,IF($J$1="June",W1344,IF($J$1="July",W1345,IF($J$1="August",W1346,IF($J$1="August",W1346,IF($J$1="September",W1347,IF($J$1="October",W1348,IF($J$1="November",W1349,IF($J$1="December",W1350)))))))))))))</f>
        <v>0</v>
      </c>
      <c r="H1345" s="48"/>
      <c r="I1345" s="444" t="s">
        <v>74</v>
      </c>
      <c r="J1345" s="445"/>
      <c r="K1345" s="54">
        <f>K1343+K1344</f>
        <v>26701.612903225807</v>
      </c>
      <c r="L1345" s="55"/>
      <c r="M1345" s="31"/>
      <c r="N1345" s="74"/>
      <c r="O1345" s="75" t="s">
        <v>55</v>
      </c>
      <c r="P1345" s="75"/>
      <c r="Q1345" s="75"/>
      <c r="R1345" s="75">
        <v>0</v>
      </c>
      <c r="S1345" s="79"/>
      <c r="T1345" s="75" t="s">
        <v>55</v>
      </c>
      <c r="U1345" s="123" t="str">
        <f>IF($J$1="June","",Y1344)</f>
        <v/>
      </c>
      <c r="V1345" s="77"/>
      <c r="W1345" s="123" t="str">
        <f t="shared" si="270"/>
        <v/>
      </c>
      <c r="X1345" s="77"/>
      <c r="Y1345" s="123" t="str">
        <f t="shared" si="271"/>
        <v/>
      </c>
      <c r="Z1345" s="80"/>
    </row>
    <row r="1346" spans="1:26" s="29" customFormat="1" ht="21" customHeight="1" x14ac:dyDescent="0.2">
      <c r="A1346" s="30"/>
      <c r="B1346" s="49" t="s">
        <v>6</v>
      </c>
      <c r="C1346" s="40">
        <f>IF($J$1="January",Q1339,IF($J$1="February",Q1340,IF($J$1="March",Q1341,IF($J$1="April",Q1342,IF($J$1="May",Q1343,IF($J$1="June",Q1344,IF($J$1="July",Q1345,IF($J$1="August",Q1346,IF($J$1="August",Q1346,IF($J$1="September",Q1347,IF($J$1="October",Q1348,IF($J$1="November",Q1349,IF($J$1="December",Q1350)))))))))))))</f>
        <v>0</v>
      </c>
      <c r="D1346" s="31"/>
      <c r="E1346" s="31"/>
      <c r="F1346" s="49" t="s">
        <v>24</v>
      </c>
      <c r="G1346" s="44">
        <f>IF($J$1="January",X1339,IF($J$1="February",X1340,IF($J$1="March",X1341,IF($J$1="April",X1342,IF($J$1="May",X1343,IF($J$1="June",X1344,IF($J$1="July",X1345,IF($J$1="August",X1346,IF($J$1="August",X1346,IF($J$1="September",X1347,IF($J$1="October",X1348,IF($J$1="November",X1349,IF($J$1="December",X1350)))))))))))))</f>
        <v>0</v>
      </c>
      <c r="H1346" s="48"/>
      <c r="I1346" s="444" t="s">
        <v>75</v>
      </c>
      <c r="J1346" s="445"/>
      <c r="K1346" s="44">
        <f>G1346</f>
        <v>0</v>
      </c>
      <c r="L1346" s="56"/>
      <c r="M1346" s="31"/>
      <c r="N1346" s="74"/>
      <c r="O1346" s="75" t="s">
        <v>56</v>
      </c>
      <c r="P1346" s="75"/>
      <c r="Q1346" s="75"/>
      <c r="R1346" s="75">
        <v>0</v>
      </c>
      <c r="S1346" s="79"/>
      <c r="T1346" s="75" t="s">
        <v>56</v>
      </c>
      <c r="U1346" s="123" t="str">
        <f>IF($J$1="July","",Y1345)</f>
        <v/>
      </c>
      <c r="V1346" s="77"/>
      <c r="W1346" s="123" t="str">
        <f t="shared" si="270"/>
        <v/>
      </c>
      <c r="X1346" s="77"/>
      <c r="Y1346" s="123" t="str">
        <f t="shared" si="271"/>
        <v/>
      </c>
      <c r="Z1346" s="80"/>
    </row>
    <row r="1347" spans="1:26" s="29" customFormat="1" ht="21" customHeight="1" x14ac:dyDescent="0.2">
      <c r="A1347" s="30"/>
      <c r="B1347" s="57" t="s">
        <v>73</v>
      </c>
      <c r="C1347" s="40">
        <f>IF($J$1="January",R1339,IF($J$1="February",R1340,IF($J$1="March",R1341,IF($J$1="April",R1342,IF($J$1="May",R1343,IF($J$1="June",R1344,IF($J$1="July",R1345,IF($J$1="August",R1346,IF($J$1="August",R1346,IF($J$1="September",R1347,IF($J$1="October",R1348,IF($J$1="November",R1349,IF($J$1="December",R1350)))))))))))))</f>
        <v>0</v>
      </c>
      <c r="D1347" s="31"/>
      <c r="E1347" s="31"/>
      <c r="F1347" s="49" t="s">
        <v>219</v>
      </c>
      <c r="G1347" s="44">
        <f>IF($J$1="January",Y1339,IF($J$1="February",Y1340,IF($J$1="March",Y1341,IF($J$1="April",Y1342,IF($J$1="May",Y1343,IF($J$1="June",Y1344,IF($J$1="July",Y1345,IF($J$1="August",Y1346,IF($J$1="August",Y1346,IF($J$1="September",Y1347,IF($J$1="October",Y1348,IF($J$1="November",Y1349,IF($J$1="December",Y1350)))))))))))))</f>
        <v>0</v>
      </c>
      <c r="H1347" s="31"/>
      <c r="I1347" s="435" t="s">
        <v>68</v>
      </c>
      <c r="J1347" s="436"/>
      <c r="K1347" s="58">
        <f>K1345-K1346</f>
        <v>26701.612903225807</v>
      </c>
      <c r="L1347" s="59"/>
      <c r="M1347" s="31"/>
      <c r="N1347" s="74"/>
      <c r="O1347" s="75" t="s">
        <v>61</v>
      </c>
      <c r="P1347" s="75"/>
      <c r="Q1347" s="75"/>
      <c r="R1347" s="75">
        <v>0</v>
      </c>
      <c r="S1347" s="79"/>
      <c r="T1347" s="75" t="s">
        <v>61</v>
      </c>
      <c r="U1347" s="123" t="str">
        <f>IF($J$1="August","",Y1346)</f>
        <v/>
      </c>
      <c r="V1347" s="77"/>
      <c r="W1347" s="123" t="str">
        <f t="shared" si="270"/>
        <v/>
      </c>
      <c r="X1347" s="77"/>
      <c r="Y1347" s="123" t="str">
        <f t="shared" si="271"/>
        <v/>
      </c>
      <c r="Z1347" s="80"/>
    </row>
    <row r="1348" spans="1:26" s="29" customFormat="1" ht="21" customHeight="1" x14ac:dyDescent="0.2">
      <c r="A1348" s="30"/>
      <c r="B1348" s="31"/>
      <c r="C1348" s="31"/>
      <c r="D1348" s="31"/>
      <c r="E1348" s="31"/>
      <c r="F1348" s="31"/>
      <c r="G1348" s="31"/>
      <c r="H1348" s="31"/>
      <c r="I1348" s="31"/>
      <c r="J1348" s="31"/>
      <c r="K1348" s="31"/>
      <c r="L1348" s="47"/>
      <c r="M1348" s="31"/>
      <c r="N1348" s="74"/>
      <c r="O1348" s="75" t="s">
        <v>57</v>
      </c>
      <c r="P1348" s="75"/>
      <c r="Q1348" s="75"/>
      <c r="R1348" s="75">
        <v>0</v>
      </c>
      <c r="S1348" s="79"/>
      <c r="T1348" s="75" t="s">
        <v>57</v>
      </c>
      <c r="U1348" s="123" t="str">
        <f>IF($J$1="September","",Y1347)</f>
        <v/>
      </c>
      <c r="V1348" s="77"/>
      <c r="W1348" s="123" t="str">
        <f t="shared" si="270"/>
        <v/>
      </c>
      <c r="X1348" s="77"/>
      <c r="Y1348" s="123" t="str">
        <f t="shared" si="271"/>
        <v/>
      </c>
      <c r="Z1348" s="80"/>
    </row>
    <row r="1349" spans="1:26" s="29" customFormat="1" ht="21" customHeight="1" x14ac:dyDescent="0.2">
      <c r="A1349" s="30"/>
      <c r="B1349" s="446" t="s">
        <v>101</v>
      </c>
      <c r="C1349" s="446"/>
      <c r="D1349" s="446"/>
      <c r="E1349" s="446"/>
      <c r="F1349" s="446"/>
      <c r="G1349" s="446"/>
      <c r="H1349" s="446"/>
      <c r="I1349" s="446"/>
      <c r="J1349" s="446"/>
      <c r="K1349" s="446"/>
      <c r="L1349" s="47"/>
      <c r="M1349" s="31"/>
      <c r="N1349" s="74"/>
      <c r="O1349" s="75" t="s">
        <v>62</v>
      </c>
      <c r="P1349" s="75"/>
      <c r="Q1349" s="75"/>
      <c r="R1349" s="75">
        <v>0</v>
      </c>
      <c r="S1349" s="79"/>
      <c r="T1349" s="75" t="s">
        <v>62</v>
      </c>
      <c r="U1349" s="123" t="str">
        <f>IF($J$1="October","",Y1348)</f>
        <v/>
      </c>
      <c r="V1349" s="77"/>
      <c r="W1349" s="123" t="str">
        <f t="shared" si="270"/>
        <v/>
      </c>
      <c r="X1349" s="77"/>
      <c r="Y1349" s="123" t="str">
        <f t="shared" si="271"/>
        <v/>
      </c>
      <c r="Z1349" s="80"/>
    </row>
    <row r="1350" spans="1:26" s="29" customFormat="1" ht="21" customHeight="1" x14ac:dyDescent="0.2">
      <c r="A1350" s="30"/>
      <c r="B1350" s="446"/>
      <c r="C1350" s="446"/>
      <c r="D1350" s="446"/>
      <c r="E1350" s="446"/>
      <c r="F1350" s="446"/>
      <c r="G1350" s="446"/>
      <c r="H1350" s="446"/>
      <c r="I1350" s="446"/>
      <c r="J1350" s="446"/>
      <c r="K1350" s="446"/>
      <c r="L1350" s="47"/>
      <c r="M1350" s="31"/>
      <c r="N1350" s="74"/>
      <c r="O1350" s="75" t="s">
        <v>63</v>
      </c>
      <c r="P1350" s="75"/>
      <c r="Q1350" s="75"/>
      <c r="R1350" s="75" t="str">
        <f>IF(Q1350="","",R1349-Q1350)</f>
        <v/>
      </c>
      <c r="S1350" s="79"/>
      <c r="T1350" s="75" t="s">
        <v>63</v>
      </c>
      <c r="U1350" s="123" t="str">
        <f>IF($J$1="November","",Y1349)</f>
        <v/>
      </c>
      <c r="V1350" s="77"/>
      <c r="W1350" s="123" t="str">
        <f t="shared" si="270"/>
        <v/>
      </c>
      <c r="X1350" s="77"/>
      <c r="Y1350" s="123" t="str">
        <f t="shared" si="271"/>
        <v/>
      </c>
      <c r="Z1350" s="80"/>
    </row>
    <row r="1351" spans="1:26" s="29" customFormat="1" ht="21" customHeight="1" thickBot="1" x14ac:dyDescent="0.25">
      <c r="A1351" s="60"/>
      <c r="B1351" s="61"/>
      <c r="C1351" s="61"/>
      <c r="D1351" s="61"/>
      <c r="E1351" s="61"/>
      <c r="F1351" s="61"/>
      <c r="G1351" s="61"/>
      <c r="H1351" s="61"/>
      <c r="I1351" s="61"/>
      <c r="J1351" s="61"/>
      <c r="K1351" s="61"/>
      <c r="L1351" s="62"/>
      <c r="N1351" s="81"/>
      <c r="O1351" s="82"/>
      <c r="P1351" s="82"/>
      <c r="Q1351" s="82"/>
      <c r="R1351" s="82"/>
      <c r="S1351" s="82"/>
      <c r="T1351" s="82"/>
      <c r="U1351" s="82"/>
      <c r="V1351" s="82"/>
      <c r="W1351" s="82"/>
      <c r="X1351" s="82"/>
      <c r="Y1351" s="82"/>
      <c r="Z1351" s="83"/>
    </row>
    <row r="1352" spans="1:26" s="29" customFormat="1" ht="21" customHeight="1" thickBot="1" x14ac:dyDescent="0.25">
      <c r="N1352" s="66"/>
      <c r="O1352" s="66"/>
      <c r="P1352" s="66"/>
      <c r="Q1352" s="66"/>
      <c r="R1352" s="66"/>
      <c r="S1352" s="66"/>
      <c r="T1352" s="66"/>
      <c r="U1352" s="66"/>
      <c r="V1352" s="66"/>
      <c r="W1352" s="66"/>
      <c r="X1352" s="66"/>
      <c r="Y1352" s="66"/>
      <c r="Z1352" s="66"/>
    </row>
    <row r="1353" spans="1:26" s="29" customFormat="1" ht="21" customHeight="1" x14ac:dyDescent="0.2">
      <c r="A1353" s="450" t="s">
        <v>45</v>
      </c>
      <c r="B1353" s="451"/>
      <c r="C1353" s="451"/>
      <c r="D1353" s="451"/>
      <c r="E1353" s="451"/>
      <c r="F1353" s="451"/>
      <c r="G1353" s="451"/>
      <c r="H1353" s="451"/>
      <c r="I1353" s="451"/>
      <c r="J1353" s="451"/>
      <c r="K1353" s="451"/>
      <c r="L1353" s="452"/>
      <c r="M1353" s="138"/>
      <c r="N1353" s="67"/>
      <c r="O1353" s="440" t="s">
        <v>47</v>
      </c>
      <c r="P1353" s="441"/>
      <c r="Q1353" s="441"/>
      <c r="R1353" s="442"/>
      <c r="S1353" s="68"/>
      <c r="T1353" s="440" t="s">
        <v>48</v>
      </c>
      <c r="U1353" s="441"/>
      <c r="V1353" s="441"/>
      <c r="W1353" s="441"/>
      <c r="X1353" s="441"/>
      <c r="Y1353" s="442"/>
      <c r="Z1353" s="69"/>
    </row>
    <row r="1354" spans="1:26" s="29" customFormat="1" ht="21" customHeight="1" x14ac:dyDescent="0.2">
      <c r="A1354" s="30"/>
      <c r="B1354" s="31"/>
      <c r="C1354" s="443" t="s">
        <v>99</v>
      </c>
      <c r="D1354" s="443"/>
      <c r="E1354" s="443"/>
      <c r="F1354" s="443"/>
      <c r="G1354" s="32" t="str">
        <f>$J$1</f>
        <v>March</v>
      </c>
      <c r="H1354" s="431">
        <f>$K$1</f>
        <v>2021</v>
      </c>
      <c r="I1354" s="431"/>
      <c r="J1354" s="31"/>
      <c r="K1354" s="33"/>
      <c r="L1354" s="34"/>
      <c r="M1354" s="33"/>
      <c r="N1354" s="70"/>
      <c r="O1354" s="71" t="s">
        <v>58</v>
      </c>
      <c r="P1354" s="71" t="s">
        <v>7</v>
      </c>
      <c r="Q1354" s="71" t="s">
        <v>6</v>
      </c>
      <c r="R1354" s="71" t="s">
        <v>59</v>
      </c>
      <c r="S1354" s="72"/>
      <c r="T1354" s="71" t="s">
        <v>58</v>
      </c>
      <c r="U1354" s="71" t="s">
        <v>60</v>
      </c>
      <c r="V1354" s="71" t="s">
        <v>23</v>
      </c>
      <c r="W1354" s="71" t="s">
        <v>22</v>
      </c>
      <c r="X1354" s="71" t="s">
        <v>24</v>
      </c>
      <c r="Y1354" s="71" t="s">
        <v>64</v>
      </c>
      <c r="Z1354" s="73"/>
    </row>
    <row r="1355" spans="1:26" s="29" customFormat="1" ht="21" customHeight="1" x14ac:dyDescent="0.2">
      <c r="A1355" s="30"/>
      <c r="B1355" s="31"/>
      <c r="C1355" s="31"/>
      <c r="D1355" s="36"/>
      <c r="E1355" s="36"/>
      <c r="F1355" s="36"/>
      <c r="G1355" s="36"/>
      <c r="H1355" s="36"/>
      <c r="I1355" s="31"/>
      <c r="J1355" s="37" t="s">
        <v>1</v>
      </c>
      <c r="K1355" s="38">
        <v>16500</v>
      </c>
      <c r="L1355" s="39"/>
      <c r="M1355" s="31"/>
      <c r="N1355" s="74"/>
      <c r="O1355" s="75" t="s">
        <v>50</v>
      </c>
      <c r="P1355" s="75">
        <v>31</v>
      </c>
      <c r="Q1355" s="75">
        <v>0</v>
      </c>
      <c r="R1355" s="75">
        <v>0</v>
      </c>
      <c r="S1355" s="76"/>
      <c r="T1355" s="75" t="s">
        <v>50</v>
      </c>
      <c r="U1355" s="77"/>
      <c r="V1355" s="77"/>
      <c r="W1355" s="77">
        <f>V1355+U1355</f>
        <v>0</v>
      </c>
      <c r="X1355" s="77"/>
      <c r="Y1355" s="77">
        <f>W1355-X1355</f>
        <v>0</v>
      </c>
      <c r="Z1355" s="73"/>
    </row>
    <row r="1356" spans="1:26" s="29" customFormat="1" ht="21" customHeight="1" x14ac:dyDescent="0.2">
      <c r="A1356" s="30"/>
      <c r="B1356" s="31" t="s">
        <v>0</v>
      </c>
      <c r="C1356" s="86" t="s">
        <v>156</v>
      </c>
      <c r="D1356" s="31"/>
      <c r="E1356" s="31"/>
      <c r="F1356" s="31"/>
      <c r="G1356" s="31"/>
      <c r="H1356" s="42"/>
      <c r="I1356" s="36"/>
      <c r="J1356" s="31"/>
      <c r="K1356" s="31"/>
      <c r="L1356" s="43"/>
      <c r="M1356" s="138"/>
      <c r="N1356" s="78"/>
      <c r="O1356" s="75" t="s">
        <v>76</v>
      </c>
      <c r="P1356" s="75">
        <v>28</v>
      </c>
      <c r="Q1356" s="75">
        <v>0</v>
      </c>
      <c r="R1356" s="75">
        <v>0</v>
      </c>
      <c r="S1356" s="79"/>
      <c r="T1356" s="75" t="s">
        <v>76</v>
      </c>
      <c r="U1356" s="123">
        <f>IF($J$1="January","",Y1355)</f>
        <v>0</v>
      </c>
      <c r="V1356" s="77"/>
      <c r="W1356" s="123">
        <f>IF(U1356="","",U1356+V1356)</f>
        <v>0</v>
      </c>
      <c r="X1356" s="77"/>
      <c r="Y1356" s="123">
        <f>IF(W1356="","",W1356-X1356)</f>
        <v>0</v>
      </c>
      <c r="Z1356" s="80"/>
    </row>
    <row r="1357" spans="1:26" s="29" customFormat="1" ht="21" customHeight="1" x14ac:dyDescent="0.2">
      <c r="A1357" s="30"/>
      <c r="B1357" s="45" t="s">
        <v>46</v>
      </c>
      <c r="C1357" s="143"/>
      <c r="D1357" s="31"/>
      <c r="E1357" s="31"/>
      <c r="F1357" s="432" t="s">
        <v>48</v>
      </c>
      <c r="G1357" s="432"/>
      <c r="H1357" s="31"/>
      <c r="I1357" s="432" t="s">
        <v>49</v>
      </c>
      <c r="J1357" s="432"/>
      <c r="K1357" s="432"/>
      <c r="L1357" s="47"/>
      <c r="M1357" s="31"/>
      <c r="N1357" s="74"/>
      <c r="O1357" s="75" t="s">
        <v>51</v>
      </c>
      <c r="P1357" s="75">
        <v>31</v>
      </c>
      <c r="Q1357" s="75">
        <v>0</v>
      </c>
      <c r="R1357" s="75">
        <v>0</v>
      </c>
      <c r="S1357" s="79"/>
      <c r="T1357" s="75" t="s">
        <v>51</v>
      </c>
      <c r="U1357" s="123">
        <f>IF($J$1="February","",Y1356)</f>
        <v>0</v>
      </c>
      <c r="V1357" s="77"/>
      <c r="W1357" s="123">
        <f t="shared" ref="W1357:W1366" si="272">IF(U1357="","",U1357+V1357)</f>
        <v>0</v>
      </c>
      <c r="X1357" s="77"/>
      <c r="Y1357" s="123">
        <f t="shared" ref="Y1357:Y1366" si="273">IF(W1357="","",W1357-X1357)</f>
        <v>0</v>
      </c>
      <c r="Z1357" s="80"/>
    </row>
    <row r="1358" spans="1:26" s="29" customFormat="1" ht="21" customHeight="1" x14ac:dyDescent="0.2">
      <c r="A1358" s="30"/>
      <c r="B1358" s="31"/>
      <c r="C1358" s="31"/>
      <c r="D1358" s="31"/>
      <c r="E1358" s="31"/>
      <c r="F1358" s="31"/>
      <c r="G1358" s="31"/>
      <c r="H1358" s="48"/>
      <c r="L1358" s="35"/>
      <c r="M1358" s="31"/>
      <c r="N1358" s="74"/>
      <c r="O1358" s="75" t="s">
        <v>52</v>
      </c>
      <c r="P1358" s="75"/>
      <c r="Q1358" s="75"/>
      <c r="R1358" s="75">
        <v>0</v>
      </c>
      <c r="S1358" s="79"/>
      <c r="T1358" s="75" t="s">
        <v>52</v>
      </c>
      <c r="U1358" s="123" t="str">
        <f>IF($J$1="March","",Y1357)</f>
        <v/>
      </c>
      <c r="V1358" s="77"/>
      <c r="W1358" s="123" t="str">
        <f t="shared" si="272"/>
        <v/>
      </c>
      <c r="X1358" s="77"/>
      <c r="Y1358" s="123" t="str">
        <f t="shared" si="273"/>
        <v/>
      </c>
      <c r="Z1358" s="80"/>
    </row>
    <row r="1359" spans="1:26" s="29" customFormat="1" ht="21" customHeight="1" x14ac:dyDescent="0.2">
      <c r="A1359" s="30"/>
      <c r="B1359" s="433" t="s">
        <v>47</v>
      </c>
      <c r="C1359" s="434"/>
      <c r="D1359" s="31"/>
      <c r="E1359" s="31"/>
      <c r="F1359" s="49" t="s">
        <v>69</v>
      </c>
      <c r="G1359" s="44">
        <f>IF($J$1="January",U1355,IF($J$1="February",U1356,IF($J$1="March",U1357,IF($J$1="April",U1358,IF($J$1="May",U1359,IF($J$1="June",U1360,IF($J$1="July",U1361,IF($J$1="August",U1362,IF($J$1="August",U1362,IF($J$1="September",U1363,IF($J$1="October",U1364,IF($J$1="November",U1365,IF($J$1="December",U1366)))))))))))))</f>
        <v>0</v>
      </c>
      <c r="H1359" s="48"/>
      <c r="I1359" s="198">
        <f>IF(C1363&gt;0,$K$2,C1361)</f>
        <v>31</v>
      </c>
      <c r="J1359" s="51" t="s">
        <v>66</v>
      </c>
      <c r="K1359" s="52">
        <f>K1355/$K$2*I1359</f>
        <v>16500</v>
      </c>
      <c r="L1359" s="53"/>
      <c r="M1359" s="31"/>
      <c r="N1359" s="74"/>
      <c r="O1359" s="75" t="s">
        <v>53</v>
      </c>
      <c r="P1359" s="75"/>
      <c r="Q1359" s="75"/>
      <c r="R1359" s="75">
        <v>0</v>
      </c>
      <c r="S1359" s="79"/>
      <c r="T1359" s="75" t="s">
        <v>53</v>
      </c>
      <c r="U1359" s="123" t="str">
        <f>IF($J$1="April","",Y1358)</f>
        <v/>
      </c>
      <c r="V1359" s="77"/>
      <c r="W1359" s="123" t="str">
        <f t="shared" si="272"/>
        <v/>
      </c>
      <c r="X1359" s="77"/>
      <c r="Y1359" s="123" t="str">
        <f t="shared" si="273"/>
        <v/>
      </c>
      <c r="Z1359" s="80"/>
    </row>
    <row r="1360" spans="1:26" s="29" customFormat="1" ht="21" customHeight="1" x14ac:dyDescent="0.2">
      <c r="A1360" s="30"/>
      <c r="B1360" s="40"/>
      <c r="C1360" s="40"/>
      <c r="D1360" s="31"/>
      <c r="E1360" s="31"/>
      <c r="F1360" s="49" t="s">
        <v>23</v>
      </c>
      <c r="G1360" s="44">
        <f>IF($J$1="January",V1355,IF($J$1="February",V1356,IF($J$1="March",V1357,IF($J$1="April",V1358,IF($J$1="May",V1359,IF($J$1="June",V1360,IF($J$1="July",V1361,IF($J$1="August",V1362,IF($J$1="August",V1362,IF($J$1="September",V1363,IF($J$1="October",V1364,IF($J$1="November",V1365,IF($J$1="December",V1366)))))))))))))</f>
        <v>0</v>
      </c>
      <c r="H1360" s="48"/>
      <c r="I1360" s="93"/>
      <c r="J1360" s="51" t="s">
        <v>67</v>
      </c>
      <c r="K1360" s="54">
        <f>K1355/$K$2/8*I1360</f>
        <v>0</v>
      </c>
      <c r="L1360" s="55"/>
      <c r="M1360" s="31"/>
      <c r="N1360" s="74"/>
      <c r="O1360" s="75" t="s">
        <v>54</v>
      </c>
      <c r="P1360" s="75"/>
      <c r="Q1360" s="75"/>
      <c r="R1360" s="75">
        <v>0</v>
      </c>
      <c r="S1360" s="79"/>
      <c r="T1360" s="75" t="s">
        <v>54</v>
      </c>
      <c r="U1360" s="123" t="str">
        <f>IF($J$1="May","",Y1359)</f>
        <v/>
      </c>
      <c r="V1360" s="77"/>
      <c r="W1360" s="123" t="str">
        <f t="shared" si="272"/>
        <v/>
      </c>
      <c r="X1360" s="77"/>
      <c r="Y1360" s="123" t="str">
        <f t="shared" si="273"/>
        <v/>
      </c>
      <c r="Z1360" s="80"/>
    </row>
    <row r="1361" spans="1:27" s="29" customFormat="1" ht="21" customHeight="1" x14ac:dyDescent="0.2">
      <c r="A1361" s="30"/>
      <c r="B1361" s="49" t="s">
        <v>7</v>
      </c>
      <c r="C1361" s="40">
        <f>IF($J$1="January",P1355,IF($J$1="February",P1356,IF($J$1="March",P1357,IF($J$1="April",P1358,IF($J$1="May",P1359,IF($J$1="June",P1360,IF($J$1="July",P1361,IF($J$1="August",P1362,IF($J$1="August",P1362,IF($J$1="September",P1363,IF($J$1="October",P1364,IF($J$1="November",P1365,IF($J$1="December",P1366)))))))))))))</f>
        <v>31</v>
      </c>
      <c r="D1361" s="31"/>
      <c r="E1361" s="31"/>
      <c r="F1361" s="49" t="s">
        <v>70</v>
      </c>
      <c r="G1361" s="44">
        <f>IF($J$1="January",W1355,IF($J$1="February",W1356,IF($J$1="March",W1357,IF($J$1="April",W1358,IF($J$1="May",W1359,IF($J$1="June",W1360,IF($J$1="July",W1361,IF($J$1="August",W1362,IF($J$1="August",W1362,IF($J$1="September",W1363,IF($J$1="October",W1364,IF($J$1="November",W1365,IF($J$1="December",W1366)))))))))))))</f>
        <v>0</v>
      </c>
      <c r="H1361" s="48"/>
      <c r="I1361" s="444" t="s">
        <v>74</v>
      </c>
      <c r="J1361" s="445"/>
      <c r="K1361" s="54">
        <f>K1359+K1360</f>
        <v>16500</v>
      </c>
      <c r="L1361" s="55"/>
      <c r="M1361" s="31"/>
      <c r="N1361" s="74"/>
      <c r="O1361" s="75" t="s">
        <v>55</v>
      </c>
      <c r="P1361" s="75"/>
      <c r="Q1361" s="75"/>
      <c r="R1361" s="75">
        <v>0</v>
      </c>
      <c r="S1361" s="79"/>
      <c r="T1361" s="75" t="s">
        <v>55</v>
      </c>
      <c r="U1361" s="123" t="str">
        <f>IF($J$1="June","",Y1360)</f>
        <v/>
      </c>
      <c r="V1361" s="77"/>
      <c r="W1361" s="123" t="str">
        <f t="shared" si="272"/>
        <v/>
      </c>
      <c r="X1361" s="77"/>
      <c r="Y1361" s="123" t="str">
        <f t="shared" si="273"/>
        <v/>
      </c>
      <c r="Z1361" s="80"/>
    </row>
    <row r="1362" spans="1:27" s="29" customFormat="1" ht="21" customHeight="1" x14ac:dyDescent="0.2">
      <c r="A1362" s="30"/>
      <c r="B1362" s="49" t="s">
        <v>6</v>
      </c>
      <c r="C1362" s="40">
        <f>IF($J$1="January",Q1355,IF($J$1="February",Q1356,IF($J$1="March",Q1357,IF($J$1="April",Q1358,IF($J$1="May",Q1359,IF($J$1="June",Q1360,IF($J$1="July",Q1361,IF($J$1="August",Q1362,IF($J$1="August",Q1362,IF($J$1="September",Q1363,IF($J$1="October",Q1364,IF($J$1="November",Q1365,IF($J$1="December",Q1366)))))))))))))</f>
        <v>0</v>
      </c>
      <c r="D1362" s="31"/>
      <c r="E1362" s="31"/>
      <c r="F1362" s="49" t="s">
        <v>24</v>
      </c>
      <c r="G1362" s="44">
        <f>IF($J$1="January",X1355,IF($J$1="February",X1356,IF($J$1="March",X1357,IF($J$1="April",X1358,IF($J$1="May",X1359,IF($J$1="June",X1360,IF($J$1="July",X1361,IF($J$1="August",X1362,IF($J$1="August",X1362,IF($J$1="September",X1363,IF($J$1="October",X1364,IF($J$1="November",X1365,IF($J$1="December",X1366)))))))))))))</f>
        <v>0</v>
      </c>
      <c r="H1362" s="48"/>
      <c r="I1362" s="444" t="s">
        <v>75</v>
      </c>
      <c r="J1362" s="445"/>
      <c r="K1362" s="44">
        <f>G1362</f>
        <v>0</v>
      </c>
      <c r="L1362" s="56"/>
      <c r="M1362" s="31"/>
      <c r="N1362" s="74"/>
      <c r="O1362" s="75" t="s">
        <v>56</v>
      </c>
      <c r="P1362" s="75"/>
      <c r="Q1362" s="75"/>
      <c r="R1362" s="75">
        <v>0</v>
      </c>
      <c r="S1362" s="79"/>
      <c r="T1362" s="75" t="s">
        <v>56</v>
      </c>
      <c r="U1362" s="123" t="str">
        <f>IF($J$1="July","",Y1361)</f>
        <v/>
      </c>
      <c r="V1362" s="77"/>
      <c r="W1362" s="123" t="str">
        <f t="shared" si="272"/>
        <v/>
      </c>
      <c r="X1362" s="77"/>
      <c r="Y1362" s="123" t="str">
        <f t="shared" si="273"/>
        <v/>
      </c>
      <c r="Z1362" s="80"/>
    </row>
    <row r="1363" spans="1:27" s="29" customFormat="1" ht="21" customHeight="1" x14ac:dyDescent="0.2">
      <c r="A1363" s="30"/>
      <c r="B1363" s="57" t="s">
        <v>73</v>
      </c>
      <c r="C1363" s="40">
        <f>IF($J$1="January",R1355,IF($J$1="February",R1356,IF($J$1="March",R1357,IF($J$1="April",R1358,IF($J$1="May",R1359,IF($J$1="June",R1360,IF($J$1="July",R1361,IF($J$1="August",R1362,IF($J$1="August",R1362,IF($J$1="September",R1363,IF($J$1="October",R1364,IF($J$1="November",R1365,IF($J$1="December",R1366)))))))))))))</f>
        <v>0</v>
      </c>
      <c r="D1363" s="31"/>
      <c r="E1363" s="31"/>
      <c r="F1363" s="49" t="s">
        <v>219</v>
      </c>
      <c r="G1363" s="44">
        <f>IF($J$1="January",Y1355,IF($J$1="February",Y1356,IF($J$1="March",Y1357,IF($J$1="April",Y1358,IF($J$1="May",Y1359,IF($J$1="June",Y1360,IF($J$1="July",Y1361,IF($J$1="August",Y1362,IF($J$1="August",Y1362,IF($J$1="September",Y1363,IF($J$1="October",Y1364,IF($J$1="November",Y1365,IF($J$1="December",Y1366)))))))))))))</f>
        <v>0</v>
      </c>
      <c r="H1363" s="31"/>
      <c r="I1363" s="435" t="s">
        <v>68</v>
      </c>
      <c r="J1363" s="436"/>
      <c r="K1363" s="58">
        <f>K1361-K1362</f>
        <v>16500</v>
      </c>
      <c r="L1363" s="59"/>
      <c r="M1363" s="31"/>
      <c r="N1363" s="74"/>
      <c r="O1363" s="75" t="s">
        <v>61</v>
      </c>
      <c r="P1363" s="75"/>
      <c r="Q1363" s="75"/>
      <c r="R1363" s="75">
        <v>0</v>
      </c>
      <c r="S1363" s="79"/>
      <c r="T1363" s="75" t="s">
        <v>61</v>
      </c>
      <c r="U1363" s="123" t="str">
        <f>IF($J$1="August","",Y1362)</f>
        <v/>
      </c>
      <c r="V1363" s="77"/>
      <c r="W1363" s="123" t="str">
        <f t="shared" si="272"/>
        <v/>
      </c>
      <c r="X1363" s="77"/>
      <c r="Y1363" s="123" t="str">
        <f t="shared" si="273"/>
        <v/>
      </c>
      <c r="Z1363" s="80"/>
    </row>
    <row r="1364" spans="1:27" s="29" customFormat="1" ht="21" customHeight="1" x14ac:dyDescent="0.2">
      <c r="A1364" s="30"/>
      <c r="B1364" s="31"/>
      <c r="C1364" s="31"/>
      <c r="D1364" s="31"/>
      <c r="E1364" s="31"/>
      <c r="F1364" s="31"/>
      <c r="G1364" s="31"/>
      <c r="H1364" s="31"/>
      <c r="I1364" s="31"/>
      <c r="J1364" s="31"/>
      <c r="K1364" s="31"/>
      <c r="L1364" s="47"/>
      <c r="M1364" s="31"/>
      <c r="N1364" s="74"/>
      <c r="O1364" s="75" t="s">
        <v>57</v>
      </c>
      <c r="P1364" s="75"/>
      <c r="Q1364" s="75"/>
      <c r="R1364" s="75" t="str">
        <f>IF(Q1364="","",R1363-Q1364)</f>
        <v/>
      </c>
      <c r="S1364" s="79"/>
      <c r="T1364" s="75" t="s">
        <v>57</v>
      </c>
      <c r="U1364" s="123" t="str">
        <f>IF($J$1="September","",Y1363)</f>
        <v/>
      </c>
      <c r="V1364" s="77"/>
      <c r="W1364" s="123" t="str">
        <f t="shared" si="272"/>
        <v/>
      </c>
      <c r="X1364" s="77"/>
      <c r="Y1364" s="123" t="str">
        <f t="shared" si="273"/>
        <v/>
      </c>
      <c r="Z1364" s="80"/>
    </row>
    <row r="1365" spans="1:27" s="29" customFormat="1" ht="21" customHeight="1" x14ac:dyDescent="0.2">
      <c r="A1365" s="30"/>
      <c r="B1365" s="446" t="s">
        <v>101</v>
      </c>
      <c r="C1365" s="446"/>
      <c r="D1365" s="446"/>
      <c r="E1365" s="446"/>
      <c r="F1365" s="446"/>
      <c r="G1365" s="446"/>
      <c r="H1365" s="446"/>
      <c r="I1365" s="446"/>
      <c r="J1365" s="446"/>
      <c r="K1365" s="446"/>
      <c r="L1365" s="47"/>
      <c r="M1365" s="31"/>
      <c r="N1365" s="74"/>
      <c r="O1365" s="75" t="s">
        <v>62</v>
      </c>
      <c r="P1365" s="75"/>
      <c r="Q1365" s="75"/>
      <c r="R1365" s="75">
        <v>0</v>
      </c>
      <c r="S1365" s="79"/>
      <c r="T1365" s="75" t="s">
        <v>62</v>
      </c>
      <c r="U1365" s="123" t="str">
        <f>IF($J$1="October","",Y1364)</f>
        <v/>
      </c>
      <c r="V1365" s="77"/>
      <c r="W1365" s="123" t="str">
        <f t="shared" si="272"/>
        <v/>
      </c>
      <c r="X1365" s="77"/>
      <c r="Y1365" s="123" t="str">
        <f t="shared" si="273"/>
        <v/>
      </c>
      <c r="Z1365" s="80"/>
    </row>
    <row r="1366" spans="1:27" s="29" customFormat="1" ht="21" customHeight="1" x14ac:dyDescent="0.2">
      <c r="A1366" s="30"/>
      <c r="B1366" s="446"/>
      <c r="C1366" s="446"/>
      <c r="D1366" s="446"/>
      <c r="E1366" s="446"/>
      <c r="F1366" s="446"/>
      <c r="G1366" s="446"/>
      <c r="H1366" s="446"/>
      <c r="I1366" s="446"/>
      <c r="J1366" s="446"/>
      <c r="K1366" s="446"/>
      <c r="L1366" s="47"/>
      <c r="M1366" s="31"/>
      <c r="N1366" s="74"/>
      <c r="O1366" s="75" t="s">
        <v>63</v>
      </c>
      <c r="P1366" s="75"/>
      <c r="Q1366" s="75"/>
      <c r="R1366" s="75">
        <v>0</v>
      </c>
      <c r="S1366" s="79"/>
      <c r="T1366" s="75" t="s">
        <v>63</v>
      </c>
      <c r="U1366" s="123" t="str">
        <f>IF($J$1="November","",Y1365)</f>
        <v/>
      </c>
      <c r="V1366" s="77"/>
      <c r="W1366" s="123" t="str">
        <f t="shared" si="272"/>
        <v/>
      </c>
      <c r="X1366" s="77"/>
      <c r="Y1366" s="123" t="str">
        <f t="shared" si="273"/>
        <v/>
      </c>
      <c r="Z1366" s="80"/>
    </row>
    <row r="1367" spans="1:27" s="29" customFormat="1" ht="21" customHeight="1" thickBot="1" x14ac:dyDescent="0.25">
      <c r="A1367" s="60"/>
      <c r="B1367" s="61"/>
      <c r="C1367" s="61"/>
      <c r="D1367" s="61"/>
      <c r="E1367" s="61"/>
      <c r="F1367" s="61"/>
      <c r="G1367" s="61"/>
      <c r="H1367" s="61"/>
      <c r="I1367" s="61"/>
      <c r="J1367" s="61"/>
      <c r="K1367" s="61"/>
      <c r="L1367" s="62"/>
      <c r="N1367" s="81"/>
      <c r="O1367" s="82"/>
      <c r="P1367" s="82"/>
      <c r="Q1367" s="82"/>
      <c r="R1367" s="82"/>
      <c r="S1367" s="82"/>
      <c r="T1367" s="82"/>
      <c r="U1367" s="82"/>
      <c r="V1367" s="82"/>
      <c r="W1367" s="82"/>
      <c r="X1367" s="82"/>
      <c r="Y1367" s="82"/>
      <c r="Z1367" s="83"/>
    </row>
    <row r="1368" spans="1:27" s="29" customFormat="1" ht="21.4" customHeight="1" thickBot="1" x14ac:dyDescent="0.25">
      <c r="A1368" s="30"/>
      <c r="B1368" s="31"/>
      <c r="C1368" s="31"/>
      <c r="D1368" s="31"/>
      <c r="E1368" s="31"/>
      <c r="F1368" s="31"/>
      <c r="G1368" s="31"/>
      <c r="H1368" s="31"/>
      <c r="I1368" s="31"/>
      <c r="J1368" s="31"/>
      <c r="K1368" s="31"/>
      <c r="L1368" s="47"/>
      <c r="N1368" s="74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94"/>
    </row>
    <row r="1369" spans="1:27" s="29" customFormat="1" ht="21.4" customHeight="1" x14ac:dyDescent="0.2">
      <c r="A1369" s="460" t="s">
        <v>45</v>
      </c>
      <c r="B1369" s="461"/>
      <c r="C1369" s="461"/>
      <c r="D1369" s="461"/>
      <c r="E1369" s="461"/>
      <c r="F1369" s="461"/>
      <c r="G1369" s="461"/>
      <c r="H1369" s="461"/>
      <c r="I1369" s="461"/>
      <c r="J1369" s="461"/>
      <c r="K1369" s="461"/>
      <c r="L1369" s="462"/>
      <c r="M1369" s="28"/>
      <c r="N1369" s="67"/>
      <c r="O1369" s="440" t="s">
        <v>47</v>
      </c>
      <c r="P1369" s="441"/>
      <c r="Q1369" s="441"/>
      <c r="R1369" s="442"/>
      <c r="S1369" s="68"/>
      <c r="T1369" s="440" t="s">
        <v>48</v>
      </c>
      <c r="U1369" s="441"/>
      <c r="V1369" s="441"/>
      <c r="W1369" s="441"/>
      <c r="X1369" s="441"/>
      <c r="Y1369" s="442"/>
      <c r="Z1369" s="69"/>
      <c r="AA1369" s="28"/>
    </row>
    <row r="1370" spans="1:27" s="29" customFormat="1" ht="21.4" customHeight="1" x14ac:dyDescent="0.2">
      <c r="A1370" s="30"/>
      <c r="B1370" s="31"/>
      <c r="C1370" s="443" t="s">
        <v>99</v>
      </c>
      <c r="D1370" s="443"/>
      <c r="E1370" s="443"/>
      <c r="F1370" s="443"/>
      <c r="G1370" s="32" t="str">
        <f>$J$1</f>
        <v>March</v>
      </c>
      <c r="H1370" s="431">
        <f>$K$1</f>
        <v>2021</v>
      </c>
      <c r="I1370" s="431"/>
      <c r="J1370" s="31"/>
      <c r="K1370" s="33"/>
      <c r="L1370" s="34"/>
      <c r="M1370" s="33"/>
      <c r="N1370" s="70"/>
      <c r="O1370" s="71" t="s">
        <v>58</v>
      </c>
      <c r="P1370" s="71" t="s">
        <v>7</v>
      </c>
      <c r="Q1370" s="71" t="s">
        <v>6</v>
      </c>
      <c r="R1370" s="71" t="s">
        <v>59</v>
      </c>
      <c r="S1370" s="72"/>
      <c r="T1370" s="71" t="s">
        <v>58</v>
      </c>
      <c r="U1370" s="71" t="s">
        <v>60</v>
      </c>
      <c r="V1370" s="71" t="s">
        <v>23</v>
      </c>
      <c r="W1370" s="71" t="s">
        <v>22</v>
      </c>
      <c r="X1370" s="71" t="s">
        <v>24</v>
      </c>
      <c r="Y1370" s="71" t="s">
        <v>64</v>
      </c>
      <c r="Z1370" s="73"/>
      <c r="AA1370" s="33"/>
    </row>
    <row r="1371" spans="1:27" s="29" customFormat="1" ht="21.4" customHeight="1" x14ac:dyDescent="0.2">
      <c r="A1371" s="30"/>
      <c r="B1371" s="31"/>
      <c r="C1371" s="31"/>
      <c r="D1371" s="36"/>
      <c r="E1371" s="36"/>
      <c r="F1371" s="36"/>
      <c r="G1371" s="36"/>
      <c r="H1371" s="36"/>
      <c r="I1371" s="31"/>
      <c r="J1371" s="37" t="s">
        <v>1</v>
      </c>
      <c r="K1371" s="38">
        <v>18000</v>
      </c>
      <c r="L1371" s="39"/>
      <c r="M1371" s="31"/>
      <c r="N1371" s="74"/>
      <c r="O1371" s="75" t="s">
        <v>50</v>
      </c>
      <c r="P1371" s="75"/>
      <c r="Q1371" s="75"/>
      <c r="R1371" s="75">
        <v>0</v>
      </c>
      <c r="S1371" s="76"/>
      <c r="T1371" s="75" t="s">
        <v>50</v>
      </c>
      <c r="U1371" s="77"/>
      <c r="V1371" s="77"/>
      <c r="W1371" s="77">
        <f>V1371+U1371</f>
        <v>0</v>
      </c>
      <c r="X1371" s="77"/>
      <c r="Y1371" s="77">
        <f>W1371-X1371</f>
        <v>0</v>
      </c>
      <c r="Z1371" s="73"/>
      <c r="AA1371" s="31"/>
    </row>
    <row r="1372" spans="1:27" s="29" customFormat="1" ht="21.4" customHeight="1" x14ac:dyDescent="0.2">
      <c r="A1372" s="30"/>
      <c r="B1372" s="31" t="s">
        <v>0</v>
      </c>
      <c r="C1372" s="41" t="s">
        <v>244</v>
      </c>
      <c r="D1372" s="31"/>
      <c r="E1372" s="31"/>
      <c r="F1372" s="31"/>
      <c r="G1372" s="31"/>
      <c r="H1372" s="42"/>
      <c r="I1372" s="36"/>
      <c r="J1372" s="31"/>
      <c r="K1372" s="31"/>
      <c r="L1372" s="43"/>
      <c r="M1372" s="28"/>
      <c r="N1372" s="78"/>
      <c r="O1372" s="75" t="s">
        <v>76</v>
      </c>
      <c r="P1372" s="75">
        <v>13</v>
      </c>
      <c r="Q1372" s="75"/>
      <c r="R1372" s="75">
        <v>0</v>
      </c>
      <c r="S1372" s="79"/>
      <c r="T1372" s="75" t="s">
        <v>76</v>
      </c>
      <c r="U1372" s="123">
        <f>Y1371</f>
        <v>0</v>
      </c>
      <c r="V1372" s="77"/>
      <c r="W1372" s="123">
        <f>IF(U1372="","",U1372+V1372)</f>
        <v>0</v>
      </c>
      <c r="X1372" s="77"/>
      <c r="Y1372" s="123">
        <f>IF(W1372="","",W1372-X1372)</f>
        <v>0</v>
      </c>
      <c r="Z1372" s="80"/>
      <c r="AA1372" s="28"/>
    </row>
    <row r="1373" spans="1:27" s="29" customFormat="1" ht="21.4" customHeight="1" x14ac:dyDescent="0.2">
      <c r="A1373" s="30"/>
      <c r="B1373" s="45" t="s">
        <v>46</v>
      </c>
      <c r="C1373" s="63"/>
      <c r="D1373" s="31"/>
      <c r="E1373" s="31"/>
      <c r="F1373" s="432" t="s">
        <v>48</v>
      </c>
      <c r="G1373" s="432"/>
      <c r="H1373" s="31"/>
      <c r="I1373" s="432" t="s">
        <v>49</v>
      </c>
      <c r="J1373" s="432"/>
      <c r="K1373" s="432"/>
      <c r="L1373" s="47"/>
      <c r="M1373" s="31"/>
      <c r="N1373" s="74"/>
      <c r="O1373" s="75" t="s">
        <v>51</v>
      </c>
      <c r="P1373" s="75">
        <v>31</v>
      </c>
      <c r="Q1373" s="75">
        <v>0</v>
      </c>
      <c r="R1373" s="75">
        <v>0</v>
      </c>
      <c r="S1373" s="79"/>
      <c r="T1373" s="75" t="s">
        <v>51</v>
      </c>
      <c r="U1373" s="123"/>
      <c r="V1373" s="77"/>
      <c r="W1373" s="123" t="str">
        <f t="shared" ref="W1373:W1382" si="274">IF(U1373="","",U1373+V1373)</f>
        <v/>
      </c>
      <c r="X1373" s="77"/>
      <c r="Y1373" s="123" t="str">
        <f t="shared" ref="Y1373:Y1382" si="275">IF(W1373="","",W1373-X1373)</f>
        <v/>
      </c>
      <c r="Z1373" s="80"/>
      <c r="AA1373" s="31"/>
    </row>
    <row r="1374" spans="1:27" s="29" customFormat="1" ht="21.4" customHeight="1" x14ac:dyDescent="0.2">
      <c r="A1374" s="30"/>
      <c r="B1374" s="31"/>
      <c r="C1374" s="31"/>
      <c r="D1374" s="31"/>
      <c r="E1374" s="31"/>
      <c r="F1374" s="31"/>
      <c r="G1374" s="31"/>
      <c r="H1374" s="48"/>
      <c r="L1374" s="35"/>
      <c r="M1374" s="31"/>
      <c r="N1374" s="74"/>
      <c r="O1374" s="75" t="s">
        <v>52</v>
      </c>
      <c r="P1374" s="75"/>
      <c r="Q1374" s="75"/>
      <c r="R1374" s="75">
        <v>0</v>
      </c>
      <c r="S1374" s="79"/>
      <c r="T1374" s="75" t="s">
        <v>52</v>
      </c>
      <c r="U1374" s="123"/>
      <c r="V1374" s="77"/>
      <c r="W1374" s="123" t="str">
        <f t="shared" si="274"/>
        <v/>
      </c>
      <c r="X1374" s="77"/>
      <c r="Y1374" s="123" t="str">
        <f t="shared" si="275"/>
        <v/>
      </c>
      <c r="Z1374" s="80"/>
      <c r="AA1374" s="31"/>
    </row>
    <row r="1375" spans="1:27" s="29" customFormat="1" ht="21.4" customHeight="1" x14ac:dyDescent="0.2">
      <c r="A1375" s="30"/>
      <c r="B1375" s="433" t="s">
        <v>47</v>
      </c>
      <c r="C1375" s="434"/>
      <c r="D1375" s="31"/>
      <c r="E1375" s="31"/>
      <c r="F1375" s="49" t="s">
        <v>69</v>
      </c>
      <c r="G1375" s="44">
        <f>IF($J$1="January",U1371,IF($J$1="February",U1372,IF($J$1="March",U1373,IF($J$1="April",U1374,IF($J$1="May",U1375,IF($J$1="June",U1376,IF($J$1="July",U1377,IF($J$1="August",U1378,IF($J$1="August",U1378,IF($J$1="September",U1379,IF($J$1="October",U1380,IF($J$1="November",U1381,IF($J$1="December",U1382)))))))))))))</f>
        <v>0</v>
      </c>
      <c r="H1375" s="48"/>
      <c r="I1375" s="50">
        <f>IF(C1379&gt;0,$K$2,C1377)</f>
        <v>31</v>
      </c>
      <c r="J1375" s="51" t="s">
        <v>66</v>
      </c>
      <c r="K1375" s="52">
        <f>K1371/$K$2*I1375</f>
        <v>18000</v>
      </c>
      <c r="L1375" s="53"/>
      <c r="M1375" s="31"/>
      <c r="N1375" s="74"/>
      <c r="O1375" s="75" t="s">
        <v>53</v>
      </c>
      <c r="P1375" s="75"/>
      <c r="Q1375" s="75"/>
      <c r="R1375" s="75">
        <v>0</v>
      </c>
      <c r="S1375" s="79"/>
      <c r="T1375" s="75" t="s">
        <v>53</v>
      </c>
      <c r="U1375" s="123"/>
      <c r="V1375" s="77"/>
      <c r="W1375" s="123" t="str">
        <f t="shared" si="274"/>
        <v/>
      </c>
      <c r="X1375" s="77"/>
      <c r="Y1375" s="123" t="str">
        <f t="shared" si="275"/>
        <v/>
      </c>
      <c r="Z1375" s="80"/>
      <c r="AA1375" s="31"/>
    </row>
    <row r="1376" spans="1:27" s="29" customFormat="1" ht="21.4" customHeight="1" x14ac:dyDescent="0.2">
      <c r="A1376" s="30"/>
      <c r="B1376" s="40"/>
      <c r="C1376" s="40"/>
      <c r="D1376" s="31"/>
      <c r="E1376" s="31"/>
      <c r="F1376" s="49" t="s">
        <v>23</v>
      </c>
      <c r="G1376" s="44">
        <f>IF($J$1="January",V1371,IF($J$1="February",V1372,IF($J$1="March",V1373,IF($J$1="April",V1374,IF($J$1="May",V1375,IF($J$1="June",V1376,IF($J$1="July",V1377,IF($J$1="August",V1378,IF($J$1="August",V1378,IF($J$1="September",V1379,IF($J$1="October",V1380,IF($J$1="November",V1381,IF($J$1="December",V1382)))))))))))))</f>
        <v>0</v>
      </c>
      <c r="H1376" s="48"/>
      <c r="I1376" s="93">
        <v>48</v>
      </c>
      <c r="J1376" s="51" t="s">
        <v>67</v>
      </c>
      <c r="K1376" s="54">
        <f>K1371/$K$2/8*I1376</f>
        <v>3483.8709677419356</v>
      </c>
      <c r="L1376" s="55"/>
      <c r="M1376" s="31"/>
      <c r="N1376" s="74"/>
      <c r="O1376" s="75" t="s">
        <v>54</v>
      </c>
      <c r="P1376" s="75"/>
      <c r="Q1376" s="75"/>
      <c r="R1376" s="75">
        <v>0</v>
      </c>
      <c r="S1376" s="79"/>
      <c r="T1376" s="75" t="s">
        <v>54</v>
      </c>
      <c r="U1376" s="123"/>
      <c r="V1376" s="77"/>
      <c r="W1376" s="123" t="str">
        <f t="shared" si="274"/>
        <v/>
      </c>
      <c r="X1376" s="77"/>
      <c r="Y1376" s="123" t="str">
        <f t="shared" si="275"/>
        <v/>
      </c>
      <c r="Z1376" s="80"/>
      <c r="AA1376" s="31"/>
    </row>
    <row r="1377" spans="1:27" s="29" customFormat="1" ht="21.4" customHeight="1" x14ac:dyDescent="0.2">
      <c r="A1377" s="30"/>
      <c r="B1377" s="49" t="s">
        <v>7</v>
      </c>
      <c r="C1377" s="40">
        <f>IF($J$1="January",P1371,IF($J$1="February",P1372,IF($J$1="March",P1373,IF($J$1="April",P1374,IF($J$1="May",P1375,IF($J$1="June",P1376,IF($J$1="July",P1377,IF($J$1="August",P1378,IF($J$1="August",P1378,IF($J$1="September",P1379,IF($J$1="October",P1380,IF($J$1="November",P1381,IF($J$1="December",P1382)))))))))))))</f>
        <v>31</v>
      </c>
      <c r="D1377" s="31"/>
      <c r="E1377" s="31"/>
      <c r="F1377" s="49" t="s">
        <v>70</v>
      </c>
      <c r="G1377" s="44" t="str">
        <f>IF($J$1="January",W1371,IF($J$1="February",W1372,IF($J$1="March",W1373,IF($J$1="April",W1374,IF($J$1="May",W1375,IF($J$1="June",W1376,IF($J$1="July",W1377,IF($J$1="August",W1378,IF($J$1="August",W1378,IF($J$1="September",W1379,IF($J$1="October",W1380,IF($J$1="November",W1381,IF($J$1="December",W1382)))))))))))))</f>
        <v/>
      </c>
      <c r="H1377" s="48"/>
      <c r="I1377" s="444" t="s">
        <v>74</v>
      </c>
      <c r="J1377" s="445"/>
      <c r="K1377" s="54">
        <f>K1375+K1376</f>
        <v>21483.870967741936</v>
      </c>
      <c r="L1377" s="55"/>
      <c r="M1377" s="31"/>
      <c r="N1377" s="74"/>
      <c r="O1377" s="75" t="s">
        <v>55</v>
      </c>
      <c r="P1377" s="75"/>
      <c r="Q1377" s="75"/>
      <c r="R1377" s="75">
        <v>0</v>
      </c>
      <c r="S1377" s="79"/>
      <c r="T1377" s="75" t="s">
        <v>55</v>
      </c>
      <c r="U1377" s="123"/>
      <c r="V1377" s="77"/>
      <c r="W1377" s="123" t="str">
        <f t="shared" si="274"/>
        <v/>
      </c>
      <c r="X1377" s="77"/>
      <c r="Y1377" s="123" t="str">
        <f t="shared" si="275"/>
        <v/>
      </c>
      <c r="Z1377" s="80"/>
      <c r="AA1377" s="31"/>
    </row>
    <row r="1378" spans="1:27" s="29" customFormat="1" ht="21.4" customHeight="1" x14ac:dyDescent="0.2">
      <c r="A1378" s="30"/>
      <c r="B1378" s="49" t="s">
        <v>6</v>
      </c>
      <c r="C1378" s="40">
        <f>IF($J$1="January",Q1371,IF($J$1="February",Q1372,IF($J$1="March",Q1373,IF($J$1="April",Q1374,IF($J$1="May",Q1375,IF($J$1="June",Q1376,IF($J$1="July",Q1377,IF($J$1="August",Q1378,IF($J$1="August",Q1378,IF($J$1="September",Q1379,IF($J$1="October",Q1380,IF($J$1="November",Q1381,IF($J$1="December",Q1382)))))))))))))</f>
        <v>0</v>
      </c>
      <c r="D1378" s="31"/>
      <c r="E1378" s="31"/>
      <c r="F1378" s="49" t="s">
        <v>24</v>
      </c>
      <c r="G1378" s="44">
        <f>IF($J$1="January",X1371,IF($J$1="February",X1372,IF($J$1="March",X1373,IF($J$1="April",X1374,IF($J$1="May",X1375,IF($J$1="June",X1376,IF($J$1="July",X1377,IF($J$1="August",X1378,IF($J$1="August",X1378,IF($J$1="September",X1379,IF($J$1="October",X1380,IF($J$1="November",X1381,IF($J$1="December",X1382)))))))))))))</f>
        <v>0</v>
      </c>
      <c r="H1378" s="48"/>
      <c r="I1378" s="444" t="s">
        <v>75</v>
      </c>
      <c r="J1378" s="445"/>
      <c r="K1378" s="44">
        <f>G1378</f>
        <v>0</v>
      </c>
      <c r="L1378" s="56"/>
      <c r="M1378" s="31"/>
      <c r="N1378" s="74"/>
      <c r="O1378" s="75" t="s">
        <v>56</v>
      </c>
      <c r="P1378" s="75"/>
      <c r="Q1378" s="75"/>
      <c r="R1378" s="75">
        <v>0</v>
      </c>
      <c r="S1378" s="79"/>
      <c r="T1378" s="75" t="s">
        <v>56</v>
      </c>
      <c r="U1378" s="123"/>
      <c r="V1378" s="77"/>
      <c r="W1378" s="123" t="str">
        <f t="shared" si="274"/>
        <v/>
      </c>
      <c r="X1378" s="77"/>
      <c r="Y1378" s="123" t="str">
        <f t="shared" si="275"/>
        <v/>
      </c>
      <c r="Z1378" s="80"/>
      <c r="AA1378" s="31"/>
    </row>
    <row r="1379" spans="1:27" s="29" customFormat="1" ht="21.4" customHeight="1" x14ac:dyDescent="0.2">
      <c r="A1379" s="30"/>
      <c r="B1379" s="57" t="s">
        <v>73</v>
      </c>
      <c r="C1379" s="40">
        <f>IF($J$1="January",R1371,IF($J$1="February",R1372,IF($J$1="March",R1373,IF($J$1="April",R1374,IF($J$1="May",R1375,IF($J$1="June",R1376,IF($J$1="July",R1377,IF($J$1="August",R1378,IF($J$1="August",R1378,IF($J$1="September",R1379,IF($J$1="October",R1380,IF($J$1="November",R1381,IF($J$1="December",R1382)))))))))))))</f>
        <v>0</v>
      </c>
      <c r="D1379" s="31"/>
      <c r="E1379" s="31"/>
      <c r="F1379" s="49" t="s">
        <v>72</v>
      </c>
      <c r="G1379" s="44" t="str">
        <f>IF($J$1="January",Y1371,IF($J$1="February",Y1372,IF($J$1="March",Y1373,IF($J$1="April",Y1374,IF($J$1="May",Y1375,IF($J$1="June",Y1376,IF($J$1="July",Y1377,IF($J$1="August",Y1378,IF($J$1="August",Y1378,IF($J$1="September",Y1379,IF($J$1="October",Y1380,IF($J$1="November",Y1381,IF($J$1="December",Y1382)))))))))))))</f>
        <v/>
      </c>
      <c r="H1379" s="31"/>
      <c r="I1379" s="435" t="s">
        <v>68</v>
      </c>
      <c r="J1379" s="436"/>
      <c r="K1379" s="58">
        <f>K1377-K1378</f>
        <v>21483.870967741936</v>
      </c>
      <c r="L1379" s="59"/>
      <c r="M1379" s="31"/>
      <c r="N1379" s="74"/>
      <c r="O1379" s="75" t="s">
        <v>61</v>
      </c>
      <c r="P1379" s="75"/>
      <c r="Q1379" s="75"/>
      <c r="R1379" s="75">
        <v>0</v>
      </c>
      <c r="S1379" s="79"/>
      <c r="T1379" s="75" t="s">
        <v>61</v>
      </c>
      <c r="U1379" s="123"/>
      <c r="V1379" s="77"/>
      <c r="W1379" s="123" t="str">
        <f t="shared" si="274"/>
        <v/>
      </c>
      <c r="X1379" s="77"/>
      <c r="Y1379" s="123" t="str">
        <f t="shared" si="275"/>
        <v/>
      </c>
      <c r="Z1379" s="80"/>
      <c r="AA1379" s="31"/>
    </row>
    <row r="1380" spans="1:27" s="29" customFormat="1" ht="21.4" customHeight="1" x14ac:dyDescent="0.2">
      <c r="A1380" s="30"/>
      <c r="B1380" s="31"/>
      <c r="C1380" s="31"/>
      <c r="D1380" s="31"/>
      <c r="E1380" s="31"/>
      <c r="F1380" s="31"/>
      <c r="G1380" s="31"/>
      <c r="H1380" s="31"/>
      <c r="I1380" s="31"/>
      <c r="J1380" s="31">
        <v>20903</v>
      </c>
      <c r="K1380" s="128">
        <f>K1379-J1380</f>
        <v>580.8709677419356</v>
      </c>
      <c r="L1380" s="47"/>
      <c r="M1380" s="31"/>
      <c r="N1380" s="74"/>
      <c r="O1380" s="75" t="s">
        <v>57</v>
      </c>
      <c r="P1380" s="75"/>
      <c r="Q1380" s="75"/>
      <c r="R1380" s="75">
        <v>0</v>
      </c>
      <c r="S1380" s="79"/>
      <c r="T1380" s="75" t="s">
        <v>57</v>
      </c>
      <c r="U1380" s="123"/>
      <c r="V1380" s="77"/>
      <c r="W1380" s="123" t="str">
        <f t="shared" si="274"/>
        <v/>
      </c>
      <c r="X1380" s="77"/>
      <c r="Y1380" s="123" t="str">
        <f t="shared" si="275"/>
        <v/>
      </c>
      <c r="Z1380" s="80"/>
      <c r="AA1380" s="31"/>
    </row>
    <row r="1381" spans="1:27" s="29" customFormat="1" ht="21.4" customHeight="1" x14ac:dyDescent="0.2">
      <c r="A1381" s="30"/>
      <c r="B1381" s="446" t="s">
        <v>101</v>
      </c>
      <c r="C1381" s="446"/>
      <c r="D1381" s="446"/>
      <c r="E1381" s="446"/>
      <c r="F1381" s="446"/>
      <c r="G1381" s="446"/>
      <c r="H1381" s="446"/>
      <c r="I1381" s="446"/>
      <c r="J1381" s="446"/>
      <c r="K1381" s="446"/>
      <c r="L1381" s="47"/>
      <c r="M1381" s="31"/>
      <c r="N1381" s="74"/>
      <c r="O1381" s="75" t="s">
        <v>62</v>
      </c>
      <c r="P1381" s="75"/>
      <c r="Q1381" s="75"/>
      <c r="R1381" s="75" t="str">
        <f t="shared" ref="R1381" si="276">IF(Q1381="","",R1380-Q1381)</f>
        <v/>
      </c>
      <c r="S1381" s="79"/>
      <c r="T1381" s="75" t="s">
        <v>62</v>
      </c>
      <c r="U1381" s="123"/>
      <c r="V1381" s="77"/>
      <c r="W1381" s="123" t="str">
        <f t="shared" si="274"/>
        <v/>
      </c>
      <c r="X1381" s="77"/>
      <c r="Y1381" s="123" t="str">
        <f t="shared" si="275"/>
        <v/>
      </c>
      <c r="Z1381" s="80"/>
      <c r="AA1381" s="31"/>
    </row>
    <row r="1382" spans="1:27" s="29" customFormat="1" ht="21.4" customHeight="1" x14ac:dyDescent="0.2">
      <c r="A1382" s="30"/>
      <c r="B1382" s="446"/>
      <c r="C1382" s="446"/>
      <c r="D1382" s="446"/>
      <c r="E1382" s="446"/>
      <c r="F1382" s="446"/>
      <c r="G1382" s="446"/>
      <c r="H1382" s="446"/>
      <c r="I1382" s="446"/>
      <c r="J1382" s="446"/>
      <c r="K1382" s="446"/>
      <c r="L1382" s="47"/>
      <c r="M1382" s="31"/>
      <c r="N1382" s="74"/>
      <c r="O1382" s="75" t="s">
        <v>63</v>
      </c>
      <c r="P1382" s="75"/>
      <c r="Q1382" s="75"/>
      <c r="R1382" s="75">
        <v>0</v>
      </c>
      <c r="S1382" s="79"/>
      <c r="T1382" s="75" t="s">
        <v>63</v>
      </c>
      <c r="U1382" s="123"/>
      <c r="V1382" s="77"/>
      <c r="W1382" s="123" t="str">
        <f t="shared" si="274"/>
        <v/>
      </c>
      <c r="X1382" s="77"/>
      <c r="Y1382" s="123" t="str">
        <f t="shared" si="275"/>
        <v/>
      </c>
      <c r="Z1382" s="80"/>
      <c r="AA1382" s="31"/>
    </row>
    <row r="1383" spans="1:27" s="29" customFormat="1" ht="21.4" customHeight="1" thickBot="1" x14ac:dyDescent="0.25">
      <c r="A1383" s="60"/>
      <c r="B1383" s="61"/>
      <c r="C1383" s="61"/>
      <c r="D1383" s="61"/>
      <c r="E1383" s="61"/>
      <c r="F1383" s="61"/>
      <c r="G1383" s="61"/>
      <c r="H1383" s="61"/>
      <c r="I1383" s="61"/>
      <c r="J1383" s="61"/>
      <c r="K1383" s="61"/>
      <c r="L1383" s="62"/>
      <c r="N1383" s="81"/>
      <c r="O1383" s="82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  <c r="Z1383" s="83"/>
    </row>
    <row r="1384" spans="1:27" s="29" customFormat="1" ht="21.4" customHeight="1" thickBot="1" x14ac:dyDescent="0.25">
      <c r="A1384" s="30"/>
      <c r="B1384" s="31"/>
      <c r="C1384" s="31"/>
      <c r="D1384" s="31"/>
      <c r="E1384" s="31"/>
      <c r="F1384" s="31"/>
      <c r="G1384" s="31"/>
      <c r="H1384" s="31"/>
      <c r="I1384" s="31"/>
      <c r="J1384" s="31"/>
      <c r="K1384" s="31"/>
      <c r="L1384" s="47"/>
      <c r="N1384" s="74"/>
      <c r="O1384" s="79"/>
      <c r="P1384" s="79"/>
      <c r="Q1384" s="79"/>
      <c r="R1384" s="79"/>
      <c r="S1384" s="79"/>
      <c r="T1384" s="79"/>
      <c r="U1384" s="79"/>
      <c r="V1384" s="79"/>
      <c r="W1384" s="79"/>
      <c r="X1384" s="79"/>
      <c r="Y1384" s="79"/>
      <c r="Z1384" s="94"/>
    </row>
    <row r="1385" spans="1:27" s="29" customFormat="1" ht="21.4" customHeight="1" x14ac:dyDescent="0.2">
      <c r="A1385" s="437" t="s">
        <v>45</v>
      </c>
      <c r="B1385" s="438"/>
      <c r="C1385" s="438"/>
      <c r="D1385" s="438"/>
      <c r="E1385" s="438"/>
      <c r="F1385" s="438"/>
      <c r="G1385" s="438"/>
      <c r="H1385" s="438"/>
      <c r="I1385" s="438"/>
      <c r="J1385" s="438"/>
      <c r="K1385" s="438"/>
      <c r="L1385" s="439"/>
      <c r="M1385" s="28"/>
      <c r="N1385" s="67"/>
      <c r="O1385" s="440" t="s">
        <v>47</v>
      </c>
      <c r="P1385" s="441"/>
      <c r="Q1385" s="441"/>
      <c r="R1385" s="442"/>
      <c r="S1385" s="68"/>
      <c r="T1385" s="440" t="s">
        <v>48</v>
      </c>
      <c r="U1385" s="441"/>
      <c r="V1385" s="441"/>
      <c r="W1385" s="441"/>
      <c r="X1385" s="441"/>
      <c r="Y1385" s="442"/>
      <c r="Z1385" s="69"/>
      <c r="AA1385" s="28"/>
    </row>
    <row r="1386" spans="1:27" s="29" customFormat="1" ht="21.4" customHeight="1" x14ac:dyDescent="0.2">
      <c r="A1386" s="30"/>
      <c r="B1386" s="31"/>
      <c r="C1386" s="443" t="s">
        <v>99</v>
      </c>
      <c r="D1386" s="443"/>
      <c r="E1386" s="443"/>
      <c r="F1386" s="443"/>
      <c r="G1386" s="32" t="str">
        <f>$J$1</f>
        <v>March</v>
      </c>
      <c r="H1386" s="431">
        <f>$K$1</f>
        <v>2021</v>
      </c>
      <c r="I1386" s="431"/>
      <c r="J1386" s="31"/>
      <c r="K1386" s="33"/>
      <c r="L1386" s="34"/>
      <c r="M1386" s="33"/>
      <c r="N1386" s="70"/>
      <c r="O1386" s="71" t="s">
        <v>58</v>
      </c>
      <c r="P1386" s="71" t="s">
        <v>7</v>
      </c>
      <c r="Q1386" s="71" t="s">
        <v>6</v>
      </c>
      <c r="R1386" s="71" t="s">
        <v>59</v>
      </c>
      <c r="S1386" s="72"/>
      <c r="T1386" s="71" t="s">
        <v>58</v>
      </c>
      <c r="U1386" s="71" t="s">
        <v>60</v>
      </c>
      <c r="V1386" s="71" t="s">
        <v>23</v>
      </c>
      <c r="W1386" s="71" t="s">
        <v>22</v>
      </c>
      <c r="X1386" s="71" t="s">
        <v>24</v>
      </c>
      <c r="Y1386" s="71" t="s">
        <v>64</v>
      </c>
      <c r="Z1386" s="73"/>
      <c r="AA1386" s="33"/>
    </row>
    <row r="1387" spans="1:27" s="29" customFormat="1" ht="21.4" customHeight="1" x14ac:dyDescent="0.2">
      <c r="A1387" s="30"/>
      <c r="B1387" s="31"/>
      <c r="C1387" s="31"/>
      <c r="D1387" s="36"/>
      <c r="E1387" s="36"/>
      <c r="F1387" s="36"/>
      <c r="G1387" s="36"/>
      <c r="H1387" s="36"/>
      <c r="I1387" s="31"/>
      <c r="J1387" s="37" t="s">
        <v>1</v>
      </c>
      <c r="K1387" s="38">
        <v>25000</v>
      </c>
      <c r="L1387" s="39"/>
      <c r="M1387" s="31"/>
      <c r="N1387" s="74"/>
      <c r="O1387" s="75" t="s">
        <v>50</v>
      </c>
      <c r="P1387" s="75"/>
      <c r="Q1387" s="75"/>
      <c r="R1387" s="75">
        <v>15</v>
      </c>
      <c r="S1387" s="76"/>
      <c r="T1387" s="75" t="s">
        <v>50</v>
      </c>
      <c r="U1387" s="77"/>
      <c r="V1387" s="77"/>
      <c r="W1387" s="77">
        <f>V1387+U1387</f>
        <v>0</v>
      </c>
      <c r="X1387" s="77"/>
      <c r="Y1387" s="77">
        <f>W1387-X1387</f>
        <v>0</v>
      </c>
      <c r="Z1387" s="73"/>
      <c r="AA1387" s="31"/>
    </row>
    <row r="1388" spans="1:27" s="29" customFormat="1" ht="21.4" customHeight="1" x14ac:dyDescent="0.2">
      <c r="A1388" s="30"/>
      <c r="B1388" s="31" t="s">
        <v>0</v>
      </c>
      <c r="C1388" s="41" t="s">
        <v>245</v>
      </c>
      <c r="D1388" s="31"/>
      <c r="E1388" s="31"/>
      <c r="F1388" s="31"/>
      <c r="G1388" s="31"/>
      <c r="H1388" s="42"/>
      <c r="I1388" s="36"/>
      <c r="J1388" s="31"/>
      <c r="K1388" s="31"/>
      <c r="L1388" s="43"/>
      <c r="M1388" s="28"/>
      <c r="N1388" s="78"/>
      <c r="O1388" s="75" t="s">
        <v>76</v>
      </c>
      <c r="P1388" s="75">
        <v>11</v>
      </c>
      <c r="Q1388" s="75"/>
      <c r="R1388" s="75">
        <f>R1387-Q1388</f>
        <v>15</v>
      </c>
      <c r="S1388" s="79"/>
      <c r="T1388" s="75" t="s">
        <v>76</v>
      </c>
      <c r="U1388" s="123">
        <f>IF($J$1="January","",Y1387)</f>
        <v>0</v>
      </c>
      <c r="V1388" s="77"/>
      <c r="W1388" s="123">
        <f>IF(U1388="","",U1388+V1388)</f>
        <v>0</v>
      </c>
      <c r="X1388" s="77"/>
      <c r="Y1388" s="123">
        <f>IF(W1388="","",W1388-X1388)</f>
        <v>0</v>
      </c>
      <c r="Z1388" s="80"/>
      <c r="AA1388" s="28"/>
    </row>
    <row r="1389" spans="1:27" s="29" customFormat="1" ht="21.4" customHeight="1" x14ac:dyDescent="0.2">
      <c r="A1389" s="30"/>
      <c r="B1389" s="45" t="s">
        <v>46</v>
      </c>
      <c r="C1389" s="46"/>
      <c r="D1389" s="31"/>
      <c r="E1389" s="31"/>
      <c r="F1389" s="432" t="s">
        <v>48</v>
      </c>
      <c r="G1389" s="432"/>
      <c r="H1389" s="31"/>
      <c r="I1389" s="432" t="s">
        <v>49</v>
      </c>
      <c r="J1389" s="432"/>
      <c r="K1389" s="432"/>
      <c r="L1389" s="47"/>
      <c r="M1389" s="31"/>
      <c r="N1389" s="74"/>
      <c r="O1389" s="75" t="s">
        <v>51</v>
      </c>
      <c r="P1389" s="75">
        <v>31</v>
      </c>
      <c r="Q1389" s="75">
        <v>0</v>
      </c>
      <c r="R1389" s="75">
        <f>R1388-Q1389</f>
        <v>15</v>
      </c>
      <c r="S1389" s="79"/>
      <c r="T1389" s="75" t="s">
        <v>51</v>
      </c>
      <c r="U1389" s="123">
        <f>IF($J$1="February","",Y1388)</f>
        <v>0</v>
      </c>
      <c r="V1389" s="77"/>
      <c r="W1389" s="123">
        <f t="shared" ref="W1389:W1398" si="277">IF(U1389="","",U1389+V1389)</f>
        <v>0</v>
      </c>
      <c r="X1389" s="77"/>
      <c r="Y1389" s="123">
        <f t="shared" ref="Y1389:Y1398" si="278">IF(W1389="","",W1389-X1389)</f>
        <v>0</v>
      </c>
      <c r="Z1389" s="80"/>
      <c r="AA1389" s="31"/>
    </row>
    <row r="1390" spans="1:27" s="29" customFormat="1" ht="21.4" customHeight="1" x14ac:dyDescent="0.2">
      <c r="A1390" s="30"/>
      <c r="B1390" s="31"/>
      <c r="C1390" s="31"/>
      <c r="D1390" s="31"/>
      <c r="E1390" s="31"/>
      <c r="F1390" s="31"/>
      <c r="G1390" s="31"/>
      <c r="H1390" s="48"/>
      <c r="L1390" s="35"/>
      <c r="M1390" s="31"/>
      <c r="N1390" s="74"/>
      <c r="O1390" s="75" t="s">
        <v>52</v>
      </c>
      <c r="P1390" s="75"/>
      <c r="Q1390" s="75"/>
      <c r="R1390" s="75">
        <v>0</v>
      </c>
      <c r="S1390" s="79"/>
      <c r="T1390" s="75" t="s">
        <v>52</v>
      </c>
      <c r="U1390" s="123" t="str">
        <f>IF($J$1="March","",Y1389)</f>
        <v/>
      </c>
      <c r="V1390" s="77"/>
      <c r="W1390" s="123" t="str">
        <f t="shared" si="277"/>
        <v/>
      </c>
      <c r="X1390" s="77"/>
      <c r="Y1390" s="123" t="str">
        <f t="shared" si="278"/>
        <v/>
      </c>
      <c r="Z1390" s="80"/>
      <c r="AA1390" s="31"/>
    </row>
    <row r="1391" spans="1:27" s="29" customFormat="1" ht="21.4" customHeight="1" x14ac:dyDescent="0.2">
      <c r="A1391" s="30"/>
      <c r="B1391" s="433" t="s">
        <v>47</v>
      </c>
      <c r="C1391" s="434"/>
      <c r="D1391" s="31"/>
      <c r="E1391" s="31"/>
      <c r="F1391" s="49" t="s">
        <v>69</v>
      </c>
      <c r="G1391" s="44">
        <f>IF($J$1="January",U1387,IF($J$1="February",U1388,IF($J$1="March",U1389,IF($J$1="April",U1390,IF($J$1="May",U1391,IF($J$1="June",U1392,IF($J$1="July",U1393,IF($J$1="August",U1394,IF($J$1="August",U1394,IF($J$1="September",U1395,IF($J$1="October",U1396,IF($J$1="November",U1397,IF($J$1="December",U1398)))))))))))))</f>
        <v>0</v>
      </c>
      <c r="H1391" s="48"/>
      <c r="I1391" s="50">
        <f>IF(C1395&gt;0,$K$2,C1393)</f>
        <v>31</v>
      </c>
      <c r="J1391" s="51" t="s">
        <v>66</v>
      </c>
      <c r="K1391" s="52">
        <f>K1387/$K$2*I1391</f>
        <v>25000</v>
      </c>
      <c r="L1391" s="53"/>
      <c r="M1391" s="31"/>
      <c r="N1391" s="74"/>
      <c r="O1391" s="75" t="s">
        <v>53</v>
      </c>
      <c r="P1391" s="75"/>
      <c r="Q1391" s="75"/>
      <c r="R1391" s="75">
        <v>0</v>
      </c>
      <c r="S1391" s="79"/>
      <c r="T1391" s="75" t="s">
        <v>53</v>
      </c>
      <c r="U1391" s="123" t="str">
        <f>IF($J$1="April","",Y1390)</f>
        <v/>
      </c>
      <c r="V1391" s="77"/>
      <c r="W1391" s="123" t="str">
        <f t="shared" si="277"/>
        <v/>
      </c>
      <c r="X1391" s="77"/>
      <c r="Y1391" s="123" t="str">
        <f t="shared" si="278"/>
        <v/>
      </c>
      <c r="Z1391" s="80"/>
      <c r="AA1391" s="31"/>
    </row>
    <row r="1392" spans="1:27" s="29" customFormat="1" ht="21.4" customHeight="1" x14ac:dyDescent="0.2">
      <c r="A1392" s="30"/>
      <c r="B1392" s="40"/>
      <c r="C1392" s="40"/>
      <c r="D1392" s="31"/>
      <c r="E1392" s="31"/>
      <c r="F1392" s="49" t="s">
        <v>23</v>
      </c>
      <c r="G1392" s="44">
        <f>IF($J$1="January",V1387,IF($J$1="February",V1388,IF($J$1="March",V1389,IF($J$1="April",V1390,IF($J$1="May",V1391,IF($J$1="June",V1392,IF($J$1="July",V1393,IF($J$1="August",V1394,IF($J$1="August",V1394,IF($J$1="September",V1395,IF($J$1="October",V1396,IF($J$1="November",V1397,IF($J$1="December",V1398)))))))))))))</f>
        <v>0</v>
      </c>
      <c r="H1392" s="48"/>
      <c r="I1392" s="93">
        <v>72</v>
      </c>
      <c r="J1392" s="51" t="s">
        <v>67</v>
      </c>
      <c r="K1392" s="54">
        <f>K1387/$K$2/8*I1392</f>
        <v>7258.0645161290322</v>
      </c>
      <c r="L1392" s="55"/>
      <c r="M1392" s="31"/>
      <c r="N1392" s="74"/>
      <c r="O1392" s="75" t="s">
        <v>54</v>
      </c>
      <c r="P1392" s="75"/>
      <c r="Q1392" s="75"/>
      <c r="R1392" s="75">
        <v>0</v>
      </c>
      <c r="S1392" s="79"/>
      <c r="T1392" s="75" t="s">
        <v>54</v>
      </c>
      <c r="U1392" s="123" t="str">
        <f>IF($J$1="May","",Y1391)</f>
        <v/>
      </c>
      <c r="V1392" s="77"/>
      <c r="W1392" s="123" t="str">
        <f t="shared" si="277"/>
        <v/>
      </c>
      <c r="X1392" s="77"/>
      <c r="Y1392" s="123" t="str">
        <f t="shared" si="278"/>
        <v/>
      </c>
      <c r="Z1392" s="80"/>
      <c r="AA1392" s="31"/>
    </row>
    <row r="1393" spans="1:27" s="29" customFormat="1" ht="21.4" customHeight="1" x14ac:dyDescent="0.2">
      <c r="A1393" s="30"/>
      <c r="B1393" s="49" t="s">
        <v>7</v>
      </c>
      <c r="C1393" s="40">
        <f>IF($J$1="January",P1387,IF($J$1="February",P1388,IF($J$1="March",P1389,IF($J$1="April",P1390,IF($J$1="May",P1391,IF($J$1="June",P1392,IF($J$1="July",P1393,IF($J$1="August",P1394,IF($J$1="August",P1394,IF($J$1="September",P1395,IF($J$1="October",P1396,IF($J$1="November",P1397,IF($J$1="December",P1398)))))))))))))</f>
        <v>31</v>
      </c>
      <c r="D1393" s="31"/>
      <c r="E1393" s="31"/>
      <c r="F1393" s="49" t="s">
        <v>70</v>
      </c>
      <c r="G1393" s="44">
        <f>IF($J$1="January",W1387,IF($J$1="February",W1388,IF($J$1="March",W1389,IF($J$1="April",W1390,IF($J$1="May",W1391,IF($J$1="June",W1392,IF($J$1="July",W1393,IF($J$1="August",W1394,IF($J$1="August",W1394,IF($J$1="September",W1395,IF($J$1="October",W1396,IF($J$1="November",W1397,IF($J$1="December",W1398)))))))))))))</f>
        <v>0</v>
      </c>
      <c r="H1393" s="48"/>
      <c r="I1393" s="444" t="s">
        <v>74</v>
      </c>
      <c r="J1393" s="445"/>
      <c r="K1393" s="54">
        <f>K1391+K1392</f>
        <v>32258.06451612903</v>
      </c>
      <c r="L1393" s="55"/>
      <c r="M1393" s="31"/>
      <c r="N1393" s="74"/>
      <c r="O1393" s="75" t="s">
        <v>55</v>
      </c>
      <c r="P1393" s="75"/>
      <c r="Q1393" s="75"/>
      <c r="R1393" s="75">
        <v>0</v>
      </c>
      <c r="S1393" s="79"/>
      <c r="T1393" s="75" t="s">
        <v>55</v>
      </c>
      <c r="U1393" s="123" t="str">
        <f>IF($J$1="June","",Y1392)</f>
        <v/>
      </c>
      <c r="V1393" s="77"/>
      <c r="W1393" s="123" t="str">
        <f t="shared" si="277"/>
        <v/>
      </c>
      <c r="X1393" s="77"/>
      <c r="Y1393" s="123" t="str">
        <f t="shared" si="278"/>
        <v/>
      </c>
      <c r="Z1393" s="80"/>
      <c r="AA1393" s="31"/>
    </row>
    <row r="1394" spans="1:27" s="29" customFormat="1" ht="21.4" customHeight="1" x14ac:dyDescent="0.2">
      <c r="A1394" s="30"/>
      <c r="B1394" s="49" t="s">
        <v>6</v>
      </c>
      <c r="C1394" s="40">
        <f>IF($J$1="January",Q1387,IF($J$1="February",Q1388,IF($J$1="March",Q1389,IF($J$1="April",Q1390,IF($J$1="May",Q1391,IF($J$1="June",Q1392,IF($J$1="July",Q1393,IF($J$1="August",Q1394,IF($J$1="August",Q1394,IF($J$1="September",Q1395,IF($J$1="October",Q1396,IF($J$1="November",Q1397,IF($J$1="December",Q1398)))))))))))))</f>
        <v>0</v>
      </c>
      <c r="D1394" s="31"/>
      <c r="E1394" s="31"/>
      <c r="F1394" s="49" t="s">
        <v>24</v>
      </c>
      <c r="G1394" s="44">
        <f>IF($J$1="January",X1387,IF($J$1="February",X1388,IF($J$1="March",X1389,IF($J$1="April",X1390,IF($J$1="May",X1391,IF($J$1="June",X1392,IF($J$1="July",X1393,IF($J$1="August",X1394,IF($J$1="August",X1394,IF($J$1="September",X1395,IF($J$1="October",X1396,IF($J$1="November",X1397,IF($J$1="December",X1398)))))))))))))</f>
        <v>0</v>
      </c>
      <c r="H1394" s="48"/>
      <c r="I1394" s="444" t="s">
        <v>75</v>
      </c>
      <c r="J1394" s="445"/>
      <c r="K1394" s="44">
        <f>G1394</f>
        <v>0</v>
      </c>
      <c r="L1394" s="56"/>
      <c r="M1394" s="31"/>
      <c r="N1394" s="74"/>
      <c r="O1394" s="75" t="s">
        <v>56</v>
      </c>
      <c r="P1394" s="75"/>
      <c r="Q1394" s="75"/>
      <c r="R1394" s="75">
        <v>0</v>
      </c>
      <c r="S1394" s="79"/>
      <c r="T1394" s="75" t="s">
        <v>56</v>
      </c>
      <c r="U1394" s="123" t="str">
        <f>IF($J$1="July","",Y1393)</f>
        <v/>
      </c>
      <c r="V1394" s="77"/>
      <c r="W1394" s="123" t="str">
        <f t="shared" si="277"/>
        <v/>
      </c>
      <c r="X1394" s="77"/>
      <c r="Y1394" s="123" t="str">
        <f t="shared" si="278"/>
        <v/>
      </c>
      <c r="Z1394" s="80"/>
      <c r="AA1394" s="31"/>
    </row>
    <row r="1395" spans="1:27" s="29" customFormat="1" ht="21.4" customHeight="1" x14ac:dyDescent="0.2">
      <c r="A1395" s="30"/>
      <c r="B1395" s="57" t="s">
        <v>73</v>
      </c>
      <c r="C1395" s="40">
        <f>IF($J$1="January",R1387,IF($J$1="February",R1388,IF($J$1="March",R1389,IF($J$1="April",R1390,IF($J$1="May",R1391,IF($J$1="June",R1392,IF($J$1="July",R1393,IF($J$1="August",R1394,IF($J$1="August",R1394,IF($J$1="September",R1395,IF($J$1="October",R1396,IF($J$1="November",R1397,IF($J$1="December",R1398)))))))))))))</f>
        <v>15</v>
      </c>
      <c r="D1395" s="31"/>
      <c r="E1395" s="31"/>
      <c r="F1395" s="49" t="s">
        <v>72</v>
      </c>
      <c r="G1395" s="44">
        <f>IF($J$1="January",Y1387,IF($J$1="February",Y1388,IF($J$1="March",Y1389,IF($J$1="April",Y1390,IF($J$1="May",Y1391,IF($J$1="June",Y1392,IF($J$1="July",Y1393,IF($J$1="August",Y1394,IF($J$1="August",Y1394,IF($J$1="September",Y1395,IF($J$1="October",Y1396,IF($J$1="November",Y1397,IF($J$1="December",Y1398)))))))))))))</f>
        <v>0</v>
      </c>
      <c r="H1395" s="31"/>
      <c r="I1395" s="435" t="s">
        <v>68</v>
      </c>
      <c r="J1395" s="436"/>
      <c r="K1395" s="58">
        <f>K1393-K1394</f>
        <v>32258.06451612903</v>
      </c>
      <c r="L1395" s="59"/>
      <c r="M1395" s="31"/>
      <c r="N1395" s="74"/>
      <c r="O1395" s="75" t="s">
        <v>61</v>
      </c>
      <c r="P1395" s="75"/>
      <c r="Q1395" s="75"/>
      <c r="R1395" s="75">
        <v>0</v>
      </c>
      <c r="S1395" s="79"/>
      <c r="T1395" s="75" t="s">
        <v>61</v>
      </c>
      <c r="U1395" s="123" t="str">
        <f>IF($J$1="August","",Y1394)</f>
        <v/>
      </c>
      <c r="V1395" s="77"/>
      <c r="W1395" s="123" t="str">
        <f t="shared" si="277"/>
        <v/>
      </c>
      <c r="X1395" s="77"/>
      <c r="Y1395" s="123" t="str">
        <f t="shared" si="278"/>
        <v/>
      </c>
      <c r="Z1395" s="80"/>
      <c r="AA1395" s="31"/>
    </row>
    <row r="1396" spans="1:27" s="29" customFormat="1" ht="21.4" customHeight="1" x14ac:dyDescent="0.2">
      <c r="A1396" s="30"/>
      <c r="B1396" s="31"/>
      <c r="C1396" s="31"/>
      <c r="D1396" s="31"/>
      <c r="E1396" s="31"/>
      <c r="F1396" s="31"/>
      <c r="G1396" s="31"/>
      <c r="H1396" s="31"/>
      <c r="I1396" s="31"/>
      <c r="J1396" s="48">
        <v>25548</v>
      </c>
      <c r="K1396" s="128">
        <f>K1395-J1396</f>
        <v>6710.0645161290304</v>
      </c>
      <c r="L1396" s="47"/>
      <c r="M1396" s="31"/>
      <c r="N1396" s="74"/>
      <c r="O1396" s="75" t="s">
        <v>57</v>
      </c>
      <c r="P1396" s="75"/>
      <c r="Q1396" s="75"/>
      <c r="R1396" s="75">
        <v>0</v>
      </c>
      <c r="S1396" s="79"/>
      <c r="T1396" s="75" t="s">
        <v>57</v>
      </c>
      <c r="U1396" s="123" t="str">
        <f>IF($J$1="September","",Y1395)</f>
        <v/>
      </c>
      <c r="V1396" s="77"/>
      <c r="W1396" s="123" t="str">
        <f t="shared" si="277"/>
        <v/>
      </c>
      <c r="X1396" s="77"/>
      <c r="Y1396" s="123" t="str">
        <f t="shared" si="278"/>
        <v/>
      </c>
      <c r="Z1396" s="80"/>
      <c r="AA1396" s="31"/>
    </row>
    <row r="1397" spans="1:27" s="29" customFormat="1" ht="21.4" customHeight="1" x14ac:dyDescent="0.2">
      <c r="A1397" s="30"/>
      <c r="B1397" s="446" t="s">
        <v>101</v>
      </c>
      <c r="C1397" s="446"/>
      <c r="D1397" s="446"/>
      <c r="E1397" s="446"/>
      <c r="F1397" s="446"/>
      <c r="G1397" s="446"/>
      <c r="H1397" s="446"/>
      <c r="I1397" s="446"/>
      <c r="J1397" s="446"/>
      <c r="K1397" s="446"/>
      <c r="L1397" s="47"/>
      <c r="M1397" s="31"/>
      <c r="N1397" s="74"/>
      <c r="O1397" s="75" t="s">
        <v>62</v>
      </c>
      <c r="P1397" s="75"/>
      <c r="Q1397" s="75"/>
      <c r="R1397" s="75" t="str">
        <f t="shared" ref="R1397:R1398" si="279">IF(Q1397="","",R1396-Q1397)</f>
        <v/>
      </c>
      <c r="S1397" s="79"/>
      <c r="T1397" s="75" t="s">
        <v>62</v>
      </c>
      <c r="U1397" s="123" t="str">
        <f>IF($J$1="October","",Y1396)</f>
        <v/>
      </c>
      <c r="V1397" s="77"/>
      <c r="W1397" s="123" t="str">
        <f t="shared" si="277"/>
        <v/>
      </c>
      <c r="X1397" s="77"/>
      <c r="Y1397" s="123" t="str">
        <f t="shared" si="278"/>
        <v/>
      </c>
      <c r="Z1397" s="80"/>
      <c r="AA1397" s="31"/>
    </row>
    <row r="1398" spans="1:27" s="29" customFormat="1" ht="21.4" customHeight="1" x14ac:dyDescent="0.2">
      <c r="A1398" s="30"/>
      <c r="B1398" s="446"/>
      <c r="C1398" s="446"/>
      <c r="D1398" s="446"/>
      <c r="E1398" s="446"/>
      <c r="F1398" s="446"/>
      <c r="G1398" s="446"/>
      <c r="H1398" s="446"/>
      <c r="I1398" s="446"/>
      <c r="J1398" s="446"/>
      <c r="K1398" s="446"/>
      <c r="L1398" s="47"/>
      <c r="M1398" s="31"/>
      <c r="N1398" s="74"/>
      <c r="O1398" s="75" t="s">
        <v>63</v>
      </c>
      <c r="P1398" s="75"/>
      <c r="Q1398" s="75"/>
      <c r="R1398" s="75" t="str">
        <f t="shared" si="279"/>
        <v/>
      </c>
      <c r="S1398" s="79"/>
      <c r="T1398" s="75" t="s">
        <v>63</v>
      </c>
      <c r="U1398" s="123" t="str">
        <f>IF($J$1="November","",Y1397)</f>
        <v/>
      </c>
      <c r="V1398" s="77"/>
      <c r="W1398" s="123" t="str">
        <f t="shared" si="277"/>
        <v/>
      </c>
      <c r="X1398" s="77"/>
      <c r="Y1398" s="123" t="str">
        <f t="shared" si="278"/>
        <v/>
      </c>
      <c r="Z1398" s="80"/>
      <c r="AA1398" s="31"/>
    </row>
    <row r="1399" spans="1:27" s="29" customFormat="1" ht="21.4" customHeight="1" thickBot="1" x14ac:dyDescent="0.25">
      <c r="A1399" s="60"/>
      <c r="B1399" s="61"/>
      <c r="C1399" s="61"/>
      <c r="D1399" s="61"/>
      <c r="E1399" s="61"/>
      <c r="F1399" s="61"/>
      <c r="G1399" s="61"/>
      <c r="H1399" s="61"/>
      <c r="I1399" s="61"/>
      <c r="J1399" s="61"/>
      <c r="K1399" s="61"/>
      <c r="L1399" s="62"/>
      <c r="N1399" s="81"/>
      <c r="O1399" s="82"/>
      <c r="P1399" s="82"/>
      <c r="Q1399" s="82"/>
      <c r="R1399" s="82"/>
      <c r="S1399" s="82"/>
      <c r="T1399" s="82"/>
      <c r="U1399" s="82"/>
      <c r="V1399" s="82"/>
      <c r="W1399" s="82"/>
      <c r="X1399" s="82"/>
      <c r="Y1399" s="82"/>
      <c r="Z1399" s="83"/>
    </row>
    <row r="1400" spans="1:27" s="29" customFormat="1" ht="21" customHeight="1" thickBot="1" x14ac:dyDescent="0.25">
      <c r="N1400" s="66"/>
      <c r="O1400" s="66"/>
      <c r="P1400" s="66"/>
      <c r="Q1400" s="66"/>
      <c r="R1400" s="66"/>
      <c r="S1400" s="66"/>
      <c r="T1400" s="66"/>
      <c r="U1400" s="66"/>
      <c r="V1400" s="66"/>
      <c r="W1400" s="66"/>
      <c r="X1400" s="66"/>
      <c r="Y1400" s="66"/>
      <c r="Z1400" s="66"/>
    </row>
    <row r="1401" spans="1:27" s="29" customFormat="1" ht="21" customHeight="1" x14ac:dyDescent="0.2">
      <c r="A1401" s="450" t="s">
        <v>45</v>
      </c>
      <c r="B1401" s="451"/>
      <c r="C1401" s="451"/>
      <c r="D1401" s="451"/>
      <c r="E1401" s="451"/>
      <c r="F1401" s="451"/>
      <c r="G1401" s="451"/>
      <c r="H1401" s="451"/>
      <c r="I1401" s="451"/>
      <c r="J1401" s="451"/>
      <c r="K1401" s="451"/>
      <c r="L1401" s="452"/>
      <c r="M1401" s="28"/>
      <c r="N1401" s="67"/>
      <c r="O1401" s="440" t="s">
        <v>47</v>
      </c>
      <c r="P1401" s="441"/>
      <c r="Q1401" s="441"/>
      <c r="R1401" s="442"/>
      <c r="S1401" s="68"/>
      <c r="T1401" s="440" t="s">
        <v>48</v>
      </c>
      <c r="U1401" s="441"/>
      <c r="V1401" s="441"/>
      <c r="W1401" s="441"/>
      <c r="X1401" s="441"/>
      <c r="Y1401" s="442"/>
      <c r="Z1401" s="69"/>
      <c r="AA1401" s="28"/>
    </row>
    <row r="1402" spans="1:27" s="29" customFormat="1" ht="21" customHeight="1" x14ac:dyDescent="0.2">
      <c r="A1402" s="30"/>
      <c r="B1402" s="31"/>
      <c r="C1402" s="443" t="s">
        <v>99</v>
      </c>
      <c r="D1402" s="443"/>
      <c r="E1402" s="443"/>
      <c r="F1402" s="443"/>
      <c r="G1402" s="32" t="str">
        <f>$J$1</f>
        <v>March</v>
      </c>
      <c r="H1402" s="431">
        <f>$K$1</f>
        <v>2021</v>
      </c>
      <c r="I1402" s="431"/>
      <c r="J1402" s="31"/>
      <c r="K1402" s="33"/>
      <c r="L1402" s="34"/>
      <c r="M1402" s="33"/>
      <c r="N1402" s="70"/>
      <c r="O1402" s="71" t="s">
        <v>58</v>
      </c>
      <c r="P1402" s="71" t="s">
        <v>7</v>
      </c>
      <c r="Q1402" s="71" t="s">
        <v>6</v>
      </c>
      <c r="R1402" s="71" t="s">
        <v>59</v>
      </c>
      <c r="S1402" s="72"/>
      <c r="T1402" s="71" t="s">
        <v>58</v>
      </c>
      <c r="U1402" s="71" t="s">
        <v>60</v>
      </c>
      <c r="V1402" s="71" t="s">
        <v>23</v>
      </c>
      <c r="W1402" s="71" t="s">
        <v>22</v>
      </c>
      <c r="X1402" s="71" t="s">
        <v>24</v>
      </c>
      <c r="Y1402" s="71" t="s">
        <v>64</v>
      </c>
      <c r="Z1402" s="73"/>
      <c r="AA1402" s="33"/>
    </row>
    <row r="1403" spans="1:27" s="29" customFormat="1" ht="21" customHeight="1" x14ac:dyDescent="0.2">
      <c r="A1403" s="30"/>
      <c r="B1403" s="31"/>
      <c r="C1403" s="31"/>
      <c r="D1403" s="36"/>
      <c r="E1403" s="36"/>
      <c r="F1403" s="36"/>
      <c r="G1403" s="36"/>
      <c r="H1403" s="36"/>
      <c r="I1403" s="31"/>
      <c r="J1403" s="37" t="s">
        <v>1</v>
      </c>
      <c r="K1403" s="176">
        <v>20000</v>
      </c>
      <c r="L1403" s="39"/>
      <c r="M1403" s="31"/>
      <c r="N1403" s="74"/>
      <c r="O1403" s="75" t="s">
        <v>50</v>
      </c>
      <c r="P1403" s="75">
        <v>31</v>
      </c>
      <c r="Q1403" s="75">
        <v>0</v>
      </c>
      <c r="R1403" s="75">
        <v>0</v>
      </c>
      <c r="S1403" s="76"/>
      <c r="T1403" s="75" t="s">
        <v>50</v>
      </c>
      <c r="U1403" s="77"/>
      <c r="V1403" s="77"/>
      <c r="W1403" s="77">
        <f>V1403+U1403</f>
        <v>0</v>
      </c>
      <c r="X1403" s="77"/>
      <c r="Y1403" s="77">
        <f>W1403-X1403</f>
        <v>0</v>
      </c>
      <c r="Z1403" s="73"/>
      <c r="AA1403" s="31"/>
    </row>
    <row r="1404" spans="1:27" s="29" customFormat="1" ht="21" customHeight="1" x14ac:dyDescent="0.2">
      <c r="A1404" s="30"/>
      <c r="B1404" s="31" t="s">
        <v>0</v>
      </c>
      <c r="C1404" s="41" t="s">
        <v>103</v>
      </c>
      <c r="D1404" s="31"/>
      <c r="E1404" s="31"/>
      <c r="F1404" s="31"/>
      <c r="G1404" s="31"/>
      <c r="H1404" s="42"/>
      <c r="I1404" s="36"/>
      <c r="J1404" s="31"/>
      <c r="K1404" s="31"/>
      <c r="L1404" s="43"/>
      <c r="M1404" s="28"/>
      <c r="N1404" s="78"/>
      <c r="O1404" s="75" t="s">
        <v>76</v>
      </c>
      <c r="P1404" s="75">
        <v>28</v>
      </c>
      <c r="Q1404" s="75">
        <v>0</v>
      </c>
      <c r="R1404" s="75">
        <v>0</v>
      </c>
      <c r="S1404" s="79"/>
      <c r="T1404" s="75" t="s">
        <v>76</v>
      </c>
      <c r="U1404" s="123">
        <f>IF($J$1="January","",Y1403)</f>
        <v>0</v>
      </c>
      <c r="V1404" s="77"/>
      <c r="W1404" s="123">
        <f>IF(U1404="","",U1404+V1404)</f>
        <v>0</v>
      </c>
      <c r="X1404" s="77"/>
      <c r="Y1404" s="123">
        <f>IF(W1404="","",W1404-X1404)</f>
        <v>0</v>
      </c>
      <c r="Z1404" s="80"/>
      <c r="AA1404" s="28"/>
    </row>
    <row r="1405" spans="1:27" s="29" customFormat="1" ht="21" customHeight="1" x14ac:dyDescent="0.2">
      <c r="A1405" s="30"/>
      <c r="B1405" s="45" t="s">
        <v>46</v>
      </c>
      <c r="C1405" s="46"/>
      <c r="D1405" s="31"/>
      <c r="E1405" s="31"/>
      <c r="F1405" s="432" t="s">
        <v>48</v>
      </c>
      <c r="G1405" s="432"/>
      <c r="H1405" s="31"/>
      <c r="I1405" s="432" t="s">
        <v>49</v>
      </c>
      <c r="J1405" s="432"/>
      <c r="K1405" s="432"/>
      <c r="L1405" s="47"/>
      <c r="M1405" s="31"/>
      <c r="N1405" s="74"/>
      <c r="O1405" s="75" t="s">
        <v>51</v>
      </c>
      <c r="P1405" s="75">
        <v>31</v>
      </c>
      <c r="Q1405" s="75">
        <v>0</v>
      </c>
      <c r="R1405" s="75">
        <v>0</v>
      </c>
      <c r="S1405" s="79"/>
      <c r="T1405" s="75" t="s">
        <v>51</v>
      </c>
      <c r="U1405" s="123">
        <f>IF($J$1="February","",Y1404)</f>
        <v>0</v>
      </c>
      <c r="V1405" s="77"/>
      <c r="W1405" s="123">
        <f t="shared" ref="W1405:W1414" si="280">IF(U1405="","",U1405+V1405)</f>
        <v>0</v>
      </c>
      <c r="X1405" s="77"/>
      <c r="Y1405" s="123">
        <f t="shared" ref="Y1405:Y1414" si="281">IF(W1405="","",W1405-X1405)</f>
        <v>0</v>
      </c>
      <c r="Z1405" s="80"/>
      <c r="AA1405" s="31"/>
    </row>
    <row r="1406" spans="1:27" s="29" customFormat="1" ht="21" customHeight="1" x14ac:dyDescent="0.2">
      <c r="A1406" s="30"/>
      <c r="B1406" s="31"/>
      <c r="C1406" s="31"/>
      <c r="D1406" s="31"/>
      <c r="E1406" s="31"/>
      <c r="F1406" s="31"/>
      <c r="G1406" s="31"/>
      <c r="H1406" s="48"/>
      <c r="L1406" s="35"/>
      <c r="M1406" s="31"/>
      <c r="N1406" s="74"/>
      <c r="O1406" s="75" t="s">
        <v>52</v>
      </c>
      <c r="P1406" s="75"/>
      <c r="Q1406" s="75"/>
      <c r="R1406" s="75">
        <v>0</v>
      </c>
      <c r="S1406" s="79"/>
      <c r="T1406" s="75" t="s">
        <v>52</v>
      </c>
      <c r="U1406" s="123" t="str">
        <f>IF($J$1="March","",Y1405)</f>
        <v/>
      </c>
      <c r="V1406" s="77"/>
      <c r="W1406" s="123" t="str">
        <f t="shared" si="280"/>
        <v/>
      </c>
      <c r="X1406" s="77"/>
      <c r="Y1406" s="123" t="str">
        <f t="shared" si="281"/>
        <v/>
      </c>
      <c r="Z1406" s="80"/>
      <c r="AA1406" s="31"/>
    </row>
    <row r="1407" spans="1:27" s="29" customFormat="1" ht="21" customHeight="1" x14ac:dyDescent="0.2">
      <c r="A1407" s="30"/>
      <c r="B1407" s="433" t="s">
        <v>47</v>
      </c>
      <c r="C1407" s="434"/>
      <c r="D1407" s="31"/>
      <c r="E1407" s="31"/>
      <c r="F1407" s="49" t="s">
        <v>69</v>
      </c>
      <c r="G1407" s="44">
        <f>IF($J$1="January",U1403,IF($J$1="February",U1404,IF($J$1="March",U1405,IF($J$1="April",U1406,IF($J$1="May",U1407,IF($J$1="June",U1408,IF($J$1="July",U1409,IF($J$1="August",U1410,IF($J$1="August",U1410,IF($J$1="September",U1411,IF($J$1="October",U1412,IF($J$1="November",U1413,IF($J$1="December",U1414)))))))))))))</f>
        <v>0</v>
      </c>
      <c r="H1407" s="48"/>
      <c r="I1407" s="50">
        <f>IF(C1411&gt;0,$K$2,C1409)</f>
        <v>31</v>
      </c>
      <c r="J1407" s="51" t="s">
        <v>66</v>
      </c>
      <c r="K1407" s="52">
        <f>K1403/$K$2*I1407</f>
        <v>20000</v>
      </c>
      <c r="L1407" s="53"/>
      <c r="M1407" s="31"/>
      <c r="N1407" s="74"/>
      <c r="O1407" s="75" t="s">
        <v>53</v>
      </c>
      <c r="P1407" s="75"/>
      <c r="Q1407" s="75"/>
      <c r="R1407" s="75" t="str">
        <f t="shared" ref="R1407:R1414" si="282">IF(Q1407="","",R1406-Q1407)</f>
        <v/>
      </c>
      <c r="S1407" s="79"/>
      <c r="T1407" s="75" t="s">
        <v>53</v>
      </c>
      <c r="U1407" s="123" t="str">
        <f>IF($J$1="April","",Y1406)</f>
        <v/>
      </c>
      <c r="V1407" s="77"/>
      <c r="W1407" s="123" t="str">
        <f t="shared" si="280"/>
        <v/>
      </c>
      <c r="X1407" s="77"/>
      <c r="Y1407" s="123" t="str">
        <f t="shared" si="281"/>
        <v/>
      </c>
      <c r="Z1407" s="80"/>
      <c r="AA1407" s="31"/>
    </row>
    <row r="1408" spans="1:27" s="29" customFormat="1" ht="21" customHeight="1" x14ac:dyDescent="0.2">
      <c r="A1408" s="30"/>
      <c r="B1408" s="40"/>
      <c r="C1408" s="40"/>
      <c r="D1408" s="31"/>
      <c r="E1408" s="31"/>
      <c r="F1408" s="49" t="s">
        <v>23</v>
      </c>
      <c r="G1408" s="44">
        <f>IF($J$1="January",V1403,IF($J$1="February",V1404,IF($J$1="March",V1405,IF($J$1="April",V1406,IF($J$1="May",V1407,IF($J$1="June",V1408,IF($J$1="July",V1409,IF($J$1="August",V1410,IF($J$1="August",V1410,IF($J$1="September",V1411,IF($J$1="October",V1412,IF($J$1="November",V1413,IF($J$1="December",V1414)))))))))))))</f>
        <v>0</v>
      </c>
      <c r="H1408" s="48"/>
      <c r="I1408" s="93">
        <v>53</v>
      </c>
      <c r="J1408" s="51" t="s">
        <v>67</v>
      </c>
      <c r="K1408" s="54">
        <f>K1403/$K$2/8*I1408</f>
        <v>4274.1935483870966</v>
      </c>
      <c r="L1408" s="55"/>
      <c r="M1408" s="31"/>
      <c r="N1408" s="74"/>
      <c r="O1408" s="75" t="s">
        <v>54</v>
      </c>
      <c r="P1408" s="75"/>
      <c r="Q1408" s="75"/>
      <c r="R1408" s="75" t="str">
        <f t="shared" si="282"/>
        <v/>
      </c>
      <c r="S1408" s="79"/>
      <c r="T1408" s="75" t="s">
        <v>54</v>
      </c>
      <c r="U1408" s="123" t="str">
        <f>IF($J$1="May","",Y1407)</f>
        <v/>
      </c>
      <c r="V1408" s="77"/>
      <c r="W1408" s="123" t="str">
        <f t="shared" si="280"/>
        <v/>
      </c>
      <c r="X1408" s="77"/>
      <c r="Y1408" s="123" t="str">
        <f t="shared" si="281"/>
        <v/>
      </c>
      <c r="Z1408" s="80"/>
      <c r="AA1408" s="31"/>
    </row>
    <row r="1409" spans="1:27" s="29" customFormat="1" ht="21" customHeight="1" x14ac:dyDescent="0.2">
      <c r="A1409" s="30"/>
      <c r="B1409" s="49" t="s">
        <v>7</v>
      </c>
      <c r="C1409" s="40">
        <f>IF($J$1="January",P1403,IF($J$1="February",P1404,IF($J$1="March",P1405,IF($J$1="April",P1406,IF($J$1="May",P1407,IF($J$1="June",P1408,IF($J$1="July",P1409,IF($J$1="August",P1410,IF($J$1="August",P1410,IF($J$1="September",P1411,IF($J$1="October",P1412,IF($J$1="November",P1413,IF($J$1="December",P1414)))))))))))))</f>
        <v>31</v>
      </c>
      <c r="D1409" s="31"/>
      <c r="E1409" s="31"/>
      <c r="F1409" s="49" t="s">
        <v>70</v>
      </c>
      <c r="G1409" s="44">
        <f>IF($J$1="January",W1403,IF($J$1="February",W1404,IF($J$1="March",W1405,IF($J$1="April",W1406,IF($J$1="May",W1407,IF($J$1="June",W1408,IF($J$1="July",W1409,IF($J$1="August",W1410,IF($J$1="August",W1410,IF($J$1="September",W1411,IF($J$1="October",W1412,IF($J$1="November",W1413,IF($J$1="December",W1414)))))))))))))</f>
        <v>0</v>
      </c>
      <c r="H1409" s="48"/>
      <c r="I1409" s="444" t="s">
        <v>74</v>
      </c>
      <c r="J1409" s="445"/>
      <c r="K1409" s="54">
        <f>K1407+K1408</f>
        <v>24274.193548387098</v>
      </c>
      <c r="L1409" s="55"/>
      <c r="M1409" s="31"/>
      <c r="N1409" s="74"/>
      <c r="O1409" s="75" t="s">
        <v>55</v>
      </c>
      <c r="P1409" s="75"/>
      <c r="Q1409" s="75"/>
      <c r="R1409" s="75" t="str">
        <f t="shared" si="282"/>
        <v/>
      </c>
      <c r="S1409" s="79"/>
      <c r="T1409" s="75" t="s">
        <v>55</v>
      </c>
      <c r="U1409" s="123" t="str">
        <f>IF($J$1="June","",Y1408)</f>
        <v/>
      </c>
      <c r="V1409" s="77"/>
      <c r="W1409" s="123" t="str">
        <f t="shared" si="280"/>
        <v/>
      </c>
      <c r="X1409" s="77"/>
      <c r="Y1409" s="123" t="str">
        <f t="shared" si="281"/>
        <v/>
      </c>
      <c r="Z1409" s="80"/>
      <c r="AA1409" s="31"/>
    </row>
    <row r="1410" spans="1:27" s="29" customFormat="1" ht="21" customHeight="1" x14ac:dyDescent="0.2">
      <c r="A1410" s="30"/>
      <c r="B1410" s="49" t="s">
        <v>6</v>
      </c>
      <c r="C1410" s="40">
        <f>IF($J$1="January",Q1403,IF($J$1="February",Q1404,IF($J$1="March",Q1405,IF($J$1="April",Q1406,IF($J$1="May",Q1407,IF($J$1="June",Q1408,IF($J$1="July",Q1409,IF($J$1="August",Q1410,IF($J$1="August",Q1410,IF($J$1="September",Q1411,IF($J$1="October",Q1412,IF($J$1="November",Q1413,IF($J$1="December",Q1414)))))))))))))</f>
        <v>0</v>
      </c>
      <c r="D1410" s="31"/>
      <c r="E1410" s="31"/>
      <c r="F1410" s="49" t="s">
        <v>24</v>
      </c>
      <c r="G1410" s="44">
        <f>IF($J$1="January",X1403,IF($J$1="February",X1404,IF($J$1="March",X1405,IF($J$1="April",X1406,IF($J$1="May",X1407,IF($J$1="June",X1408,IF($J$1="July",X1409,IF($J$1="August",X1410,IF($J$1="August",X1410,IF($J$1="September",X1411,IF($J$1="October",X1412,IF($J$1="November",X1413,IF($J$1="December",X1414)))))))))))))</f>
        <v>0</v>
      </c>
      <c r="H1410" s="48"/>
      <c r="I1410" s="444" t="s">
        <v>75</v>
      </c>
      <c r="J1410" s="445"/>
      <c r="K1410" s="44">
        <f>G1410</f>
        <v>0</v>
      </c>
      <c r="L1410" s="56"/>
      <c r="M1410" s="31"/>
      <c r="N1410" s="74"/>
      <c r="O1410" s="75" t="s">
        <v>56</v>
      </c>
      <c r="P1410" s="75"/>
      <c r="Q1410" s="75"/>
      <c r="R1410" s="75" t="str">
        <f t="shared" si="282"/>
        <v/>
      </c>
      <c r="S1410" s="79"/>
      <c r="T1410" s="75" t="s">
        <v>56</v>
      </c>
      <c r="U1410" s="123" t="str">
        <f>IF($J$1="July","",Y1409)</f>
        <v/>
      </c>
      <c r="V1410" s="77"/>
      <c r="W1410" s="123" t="str">
        <f t="shared" si="280"/>
        <v/>
      </c>
      <c r="X1410" s="77"/>
      <c r="Y1410" s="123" t="str">
        <f t="shared" si="281"/>
        <v/>
      </c>
      <c r="Z1410" s="80"/>
      <c r="AA1410" s="31"/>
    </row>
    <row r="1411" spans="1:27" s="29" customFormat="1" ht="21" customHeight="1" x14ac:dyDescent="0.2">
      <c r="A1411" s="30"/>
      <c r="B1411" s="57" t="s">
        <v>73</v>
      </c>
      <c r="C1411" s="40">
        <f>IF($J$1="January",R1403,IF($J$1="February",R1404,IF($J$1="March",R1405,IF($J$1="April",R1406,IF($J$1="May",R1407,IF($J$1="June",R1408,IF($J$1="July",R1409,IF($J$1="August",R1410,IF($J$1="August",R1410,IF($J$1="September",R1411,IF($J$1="October",R1412,IF($J$1="November",R1413,IF($J$1="December",R1414)))))))))))))</f>
        <v>0</v>
      </c>
      <c r="D1411" s="31"/>
      <c r="E1411" s="31"/>
      <c r="F1411" s="49" t="s">
        <v>72</v>
      </c>
      <c r="G1411" s="44">
        <f>IF($J$1="January",Y1403,IF($J$1="February",Y1404,IF($J$1="March",Y1405,IF($J$1="April",Y1406,IF($J$1="May",Y1407,IF($J$1="June",Y1408,IF($J$1="July",Y1409,IF($J$1="August",Y1410,IF($J$1="August",Y1410,IF($J$1="September",Y1411,IF($J$1="October",Y1412,IF($J$1="November",Y1413,IF($J$1="December",Y1414)))))))))))))</f>
        <v>0</v>
      </c>
      <c r="H1411" s="31"/>
      <c r="I1411" s="435" t="s">
        <v>68</v>
      </c>
      <c r="J1411" s="436"/>
      <c r="K1411" s="58">
        <f>K1409-K1410</f>
        <v>24274.193548387098</v>
      </c>
      <c r="L1411" s="59"/>
      <c r="M1411" s="31"/>
      <c r="N1411" s="74"/>
      <c r="O1411" s="75" t="s">
        <v>61</v>
      </c>
      <c r="P1411" s="75"/>
      <c r="Q1411" s="75"/>
      <c r="R1411" s="75" t="str">
        <f t="shared" si="282"/>
        <v/>
      </c>
      <c r="S1411" s="79"/>
      <c r="T1411" s="75" t="s">
        <v>61</v>
      </c>
      <c r="U1411" s="123" t="str">
        <f>IF($J$1="August","",Y1410)</f>
        <v/>
      </c>
      <c r="V1411" s="77"/>
      <c r="W1411" s="123" t="str">
        <f t="shared" si="280"/>
        <v/>
      </c>
      <c r="X1411" s="77"/>
      <c r="Y1411" s="123" t="str">
        <f t="shared" si="281"/>
        <v/>
      </c>
      <c r="Z1411" s="80"/>
      <c r="AA1411" s="31"/>
    </row>
    <row r="1412" spans="1:27" s="29" customFormat="1" ht="21" customHeight="1" x14ac:dyDescent="0.2">
      <c r="A1412" s="30"/>
      <c r="B1412" s="31"/>
      <c r="C1412" s="31"/>
      <c r="D1412" s="31"/>
      <c r="E1412" s="31"/>
      <c r="F1412" s="31"/>
      <c r="G1412" s="31"/>
      <c r="H1412" s="31"/>
      <c r="I1412" s="31"/>
      <c r="J1412" s="31"/>
      <c r="K1412" s="128"/>
      <c r="L1412" s="47"/>
      <c r="M1412" s="31"/>
      <c r="N1412" s="74"/>
      <c r="O1412" s="75" t="s">
        <v>57</v>
      </c>
      <c r="P1412" s="75"/>
      <c r="Q1412" s="75"/>
      <c r="R1412" s="75" t="str">
        <f t="shared" si="282"/>
        <v/>
      </c>
      <c r="S1412" s="79"/>
      <c r="T1412" s="75" t="s">
        <v>57</v>
      </c>
      <c r="U1412" s="123" t="str">
        <f>IF($J$1="September","",Y1411)</f>
        <v/>
      </c>
      <c r="V1412" s="77"/>
      <c r="W1412" s="123" t="str">
        <f t="shared" si="280"/>
        <v/>
      </c>
      <c r="X1412" s="77"/>
      <c r="Y1412" s="123" t="str">
        <f t="shared" si="281"/>
        <v/>
      </c>
      <c r="Z1412" s="80"/>
      <c r="AA1412" s="31"/>
    </row>
    <row r="1413" spans="1:27" s="29" customFormat="1" ht="21" customHeight="1" x14ac:dyDescent="0.2">
      <c r="A1413" s="30"/>
      <c r="B1413" s="446" t="s">
        <v>101</v>
      </c>
      <c r="C1413" s="446"/>
      <c r="D1413" s="446"/>
      <c r="E1413" s="446"/>
      <c r="F1413" s="446"/>
      <c r="G1413" s="446"/>
      <c r="H1413" s="446"/>
      <c r="I1413" s="446"/>
      <c r="J1413" s="446"/>
      <c r="K1413" s="446"/>
      <c r="L1413" s="47"/>
      <c r="M1413" s="31"/>
      <c r="N1413" s="74"/>
      <c r="O1413" s="75" t="s">
        <v>62</v>
      </c>
      <c r="P1413" s="75"/>
      <c r="Q1413" s="75"/>
      <c r="R1413" s="75" t="str">
        <f t="shared" si="282"/>
        <v/>
      </c>
      <c r="S1413" s="79"/>
      <c r="T1413" s="75" t="s">
        <v>62</v>
      </c>
      <c r="U1413" s="123" t="str">
        <f>IF($J$1="October","",Y1412)</f>
        <v/>
      </c>
      <c r="V1413" s="77"/>
      <c r="W1413" s="123" t="str">
        <f t="shared" si="280"/>
        <v/>
      </c>
      <c r="X1413" s="77"/>
      <c r="Y1413" s="123" t="str">
        <f t="shared" si="281"/>
        <v/>
      </c>
      <c r="Z1413" s="80"/>
      <c r="AA1413" s="31"/>
    </row>
    <row r="1414" spans="1:27" s="29" customFormat="1" ht="21" customHeight="1" x14ac:dyDescent="0.2">
      <c r="A1414" s="30"/>
      <c r="B1414" s="446"/>
      <c r="C1414" s="446"/>
      <c r="D1414" s="446"/>
      <c r="E1414" s="446"/>
      <c r="F1414" s="446"/>
      <c r="G1414" s="446"/>
      <c r="H1414" s="446"/>
      <c r="I1414" s="446"/>
      <c r="J1414" s="446"/>
      <c r="K1414" s="446"/>
      <c r="L1414" s="47"/>
      <c r="M1414" s="31"/>
      <c r="N1414" s="74"/>
      <c r="O1414" s="75" t="s">
        <v>63</v>
      </c>
      <c r="P1414" s="75"/>
      <c r="Q1414" s="75"/>
      <c r="R1414" s="75" t="str">
        <f t="shared" si="282"/>
        <v/>
      </c>
      <c r="S1414" s="79"/>
      <c r="T1414" s="75" t="s">
        <v>63</v>
      </c>
      <c r="U1414" s="123" t="str">
        <f>IF($J$1="November","",Y1413)</f>
        <v/>
      </c>
      <c r="V1414" s="77"/>
      <c r="W1414" s="123" t="str">
        <f t="shared" si="280"/>
        <v/>
      </c>
      <c r="X1414" s="77"/>
      <c r="Y1414" s="123" t="str">
        <f t="shared" si="281"/>
        <v/>
      </c>
      <c r="Z1414" s="80"/>
      <c r="AA1414" s="31"/>
    </row>
    <row r="1415" spans="1:27" s="29" customFormat="1" ht="21" customHeight="1" thickBot="1" x14ac:dyDescent="0.25">
      <c r="A1415" s="60"/>
      <c r="B1415" s="61"/>
      <c r="C1415" s="61"/>
      <c r="D1415" s="61"/>
      <c r="E1415" s="61"/>
      <c r="F1415" s="61"/>
      <c r="G1415" s="61"/>
      <c r="H1415" s="61"/>
      <c r="I1415" s="61"/>
      <c r="J1415" s="61"/>
      <c r="K1415" s="61"/>
      <c r="L1415" s="62"/>
      <c r="N1415" s="81"/>
      <c r="O1415" s="82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  <c r="Z1415" s="83"/>
    </row>
    <row r="1416" spans="1:27" s="29" customFormat="1" ht="21" customHeight="1" thickBot="1" x14ac:dyDescent="0.25">
      <c r="N1416" s="66"/>
      <c r="O1416" s="66"/>
      <c r="P1416" s="66"/>
      <c r="Q1416" s="66"/>
      <c r="R1416" s="66"/>
      <c r="S1416" s="66"/>
      <c r="T1416" s="66"/>
      <c r="U1416" s="66"/>
      <c r="V1416" s="66"/>
      <c r="W1416" s="66"/>
      <c r="X1416" s="66"/>
      <c r="Y1416" s="66"/>
      <c r="Z1416" s="66"/>
    </row>
    <row r="1417" spans="1:27" s="29" customFormat="1" ht="21" customHeight="1" x14ac:dyDescent="0.2">
      <c r="A1417" s="450" t="s">
        <v>45</v>
      </c>
      <c r="B1417" s="451"/>
      <c r="C1417" s="451"/>
      <c r="D1417" s="451"/>
      <c r="E1417" s="451"/>
      <c r="F1417" s="451"/>
      <c r="G1417" s="451"/>
      <c r="H1417" s="451"/>
      <c r="I1417" s="451"/>
      <c r="J1417" s="451"/>
      <c r="K1417" s="451"/>
      <c r="L1417" s="452"/>
      <c r="M1417" s="138"/>
      <c r="N1417" s="67"/>
      <c r="O1417" s="440" t="s">
        <v>47</v>
      </c>
      <c r="P1417" s="441"/>
      <c r="Q1417" s="441"/>
      <c r="R1417" s="442"/>
      <c r="S1417" s="68"/>
      <c r="T1417" s="440" t="s">
        <v>48</v>
      </c>
      <c r="U1417" s="441"/>
      <c r="V1417" s="441"/>
      <c r="W1417" s="441"/>
      <c r="X1417" s="441"/>
      <c r="Y1417" s="442"/>
      <c r="Z1417" s="69"/>
    </row>
    <row r="1418" spans="1:27" s="29" customFormat="1" ht="21" customHeight="1" x14ac:dyDescent="0.2">
      <c r="A1418" s="30"/>
      <c r="B1418" s="31"/>
      <c r="C1418" s="443" t="s">
        <v>99</v>
      </c>
      <c r="D1418" s="443"/>
      <c r="E1418" s="443"/>
      <c r="F1418" s="443"/>
      <c r="G1418" s="32" t="str">
        <f>$J$1</f>
        <v>March</v>
      </c>
      <c r="H1418" s="431">
        <f>$K$1</f>
        <v>2021</v>
      </c>
      <c r="I1418" s="431"/>
      <c r="J1418" s="31"/>
      <c r="K1418" s="33"/>
      <c r="L1418" s="34"/>
      <c r="M1418" s="33"/>
      <c r="N1418" s="70"/>
      <c r="O1418" s="71" t="s">
        <v>58</v>
      </c>
      <c r="P1418" s="71" t="s">
        <v>7</v>
      </c>
      <c r="Q1418" s="71" t="s">
        <v>6</v>
      </c>
      <c r="R1418" s="71" t="s">
        <v>59</v>
      </c>
      <c r="S1418" s="72"/>
      <c r="T1418" s="71" t="s">
        <v>58</v>
      </c>
      <c r="U1418" s="71" t="s">
        <v>60</v>
      </c>
      <c r="V1418" s="71" t="s">
        <v>23</v>
      </c>
      <c r="W1418" s="71" t="s">
        <v>22</v>
      </c>
      <c r="X1418" s="71" t="s">
        <v>24</v>
      </c>
      <c r="Y1418" s="71" t="s">
        <v>64</v>
      </c>
      <c r="Z1418" s="73"/>
    </row>
    <row r="1419" spans="1:27" s="29" customFormat="1" ht="21" customHeight="1" x14ac:dyDescent="0.2">
      <c r="A1419" s="30"/>
      <c r="B1419" s="31"/>
      <c r="C1419" s="31"/>
      <c r="D1419" s="36"/>
      <c r="E1419" s="36"/>
      <c r="F1419" s="36"/>
      <c r="G1419" s="36"/>
      <c r="H1419" s="36"/>
      <c r="I1419" s="31"/>
      <c r="J1419" s="37" t="s">
        <v>1</v>
      </c>
      <c r="K1419" s="38">
        <v>20000</v>
      </c>
      <c r="L1419" s="39"/>
      <c r="M1419" s="31"/>
      <c r="N1419" s="74"/>
      <c r="O1419" s="75" t="s">
        <v>50</v>
      </c>
      <c r="P1419" s="75">
        <v>24</v>
      </c>
      <c r="Q1419" s="75">
        <v>7</v>
      </c>
      <c r="R1419" s="75">
        <f>15-Q1419+5</f>
        <v>13</v>
      </c>
      <c r="S1419" s="76"/>
      <c r="T1419" s="75" t="s">
        <v>50</v>
      </c>
      <c r="U1419" s="77"/>
      <c r="V1419" s="77">
        <f>10000+5000</f>
        <v>15000</v>
      </c>
      <c r="W1419" s="77">
        <f>V1419+U1419</f>
        <v>15000</v>
      </c>
      <c r="X1419" s="77"/>
      <c r="Y1419" s="77">
        <f>W1419-X1419</f>
        <v>15000</v>
      </c>
      <c r="Z1419" s="73"/>
    </row>
    <row r="1420" spans="1:27" s="29" customFormat="1" ht="21" customHeight="1" x14ac:dyDescent="0.2">
      <c r="A1420" s="30"/>
      <c r="B1420" s="31" t="s">
        <v>0</v>
      </c>
      <c r="C1420" s="86" t="s">
        <v>135</v>
      </c>
      <c r="D1420" s="31"/>
      <c r="E1420" s="31"/>
      <c r="F1420" s="31"/>
      <c r="G1420" s="31"/>
      <c r="H1420" s="42"/>
      <c r="I1420" s="36"/>
      <c r="J1420" s="31"/>
      <c r="K1420" s="31"/>
      <c r="L1420" s="43"/>
      <c r="M1420" s="138"/>
      <c r="N1420" s="78"/>
      <c r="O1420" s="75" t="s">
        <v>76</v>
      </c>
      <c r="P1420" s="75">
        <v>26</v>
      </c>
      <c r="Q1420" s="75">
        <v>2</v>
      </c>
      <c r="R1420" s="75">
        <f t="shared" ref="R1420:R1427" si="283">IF(Q1420="","",R1419-Q1420)</f>
        <v>11</v>
      </c>
      <c r="S1420" s="79"/>
      <c r="T1420" s="75" t="s">
        <v>76</v>
      </c>
      <c r="U1420" s="123">
        <f>IF($J$1="January","",Y1419)</f>
        <v>15000</v>
      </c>
      <c r="V1420" s="77">
        <v>200</v>
      </c>
      <c r="W1420" s="123">
        <f>IF(U1420="","",U1420+V1420)</f>
        <v>15200</v>
      </c>
      <c r="X1420" s="77">
        <v>2700</v>
      </c>
      <c r="Y1420" s="123">
        <f>IF(W1420="","",W1420-X1420)</f>
        <v>12500</v>
      </c>
      <c r="Z1420" s="80"/>
    </row>
    <row r="1421" spans="1:27" s="29" customFormat="1" ht="21" customHeight="1" x14ac:dyDescent="0.2">
      <c r="A1421" s="30"/>
      <c r="B1421" s="45" t="s">
        <v>46</v>
      </c>
      <c r="C1421" s="86"/>
      <c r="D1421" s="31"/>
      <c r="E1421" s="31"/>
      <c r="F1421" s="432" t="s">
        <v>48</v>
      </c>
      <c r="G1421" s="432"/>
      <c r="H1421" s="31"/>
      <c r="I1421" s="432" t="s">
        <v>49</v>
      </c>
      <c r="J1421" s="432"/>
      <c r="K1421" s="432"/>
      <c r="L1421" s="47"/>
      <c r="M1421" s="31"/>
      <c r="N1421" s="74"/>
      <c r="O1421" s="75" t="s">
        <v>51</v>
      </c>
      <c r="P1421" s="75">
        <v>31</v>
      </c>
      <c r="Q1421" s="75">
        <v>0</v>
      </c>
      <c r="R1421" s="75">
        <f t="shared" si="283"/>
        <v>11</v>
      </c>
      <c r="S1421" s="79"/>
      <c r="T1421" s="75" t="s">
        <v>51</v>
      </c>
      <c r="U1421" s="123">
        <f>IF($J$1="February","",Y1420)</f>
        <v>12500</v>
      </c>
      <c r="V1421" s="77">
        <v>4000</v>
      </c>
      <c r="W1421" s="123">
        <f t="shared" ref="W1421:W1430" si="284">IF(U1421="","",U1421+V1421)</f>
        <v>16500</v>
      </c>
      <c r="X1421" s="77">
        <v>2500</v>
      </c>
      <c r="Y1421" s="123">
        <f t="shared" ref="Y1421:Y1430" si="285">IF(W1421="","",W1421-X1421)</f>
        <v>14000</v>
      </c>
      <c r="Z1421" s="80"/>
    </row>
    <row r="1422" spans="1:27" s="29" customFormat="1" ht="21" customHeight="1" x14ac:dyDescent="0.2">
      <c r="A1422" s="30"/>
      <c r="B1422" s="31"/>
      <c r="C1422" s="31"/>
      <c r="D1422" s="31"/>
      <c r="E1422" s="31"/>
      <c r="F1422" s="31"/>
      <c r="G1422" s="31"/>
      <c r="H1422" s="48"/>
      <c r="L1422" s="35"/>
      <c r="M1422" s="31"/>
      <c r="N1422" s="74"/>
      <c r="O1422" s="75" t="s">
        <v>52</v>
      </c>
      <c r="P1422" s="75"/>
      <c r="Q1422" s="75"/>
      <c r="R1422" s="75" t="str">
        <f t="shared" si="283"/>
        <v/>
      </c>
      <c r="S1422" s="79"/>
      <c r="T1422" s="75" t="s">
        <v>52</v>
      </c>
      <c r="U1422" s="123" t="str">
        <f>IF($J$1="March","",Y1421)</f>
        <v/>
      </c>
      <c r="V1422" s="77"/>
      <c r="W1422" s="123" t="str">
        <f t="shared" si="284"/>
        <v/>
      </c>
      <c r="X1422" s="77"/>
      <c r="Y1422" s="123" t="str">
        <f t="shared" si="285"/>
        <v/>
      </c>
      <c r="Z1422" s="80"/>
    </row>
    <row r="1423" spans="1:27" s="29" customFormat="1" ht="21" customHeight="1" x14ac:dyDescent="0.2">
      <c r="A1423" s="30"/>
      <c r="B1423" s="433" t="s">
        <v>47</v>
      </c>
      <c r="C1423" s="434"/>
      <c r="D1423" s="31"/>
      <c r="E1423" s="31"/>
      <c r="F1423" s="49" t="s">
        <v>69</v>
      </c>
      <c r="G1423" s="44">
        <f>IF($J$1="January",U1419,IF($J$1="February",U1420,IF($J$1="March",U1421,IF($J$1="April",U1422,IF($J$1="May",U1423,IF($J$1="June",U1424,IF($J$1="July",U1425,IF($J$1="August",U1426,IF($J$1="August",U1426,IF($J$1="September",U1427,IF($J$1="October",U1428,IF($J$1="November",U1429,IF($J$1="December",U1430)))))))))))))</f>
        <v>12500</v>
      </c>
      <c r="H1423" s="48"/>
      <c r="I1423" s="222">
        <f>IF(C1427&gt;0,$K$2,C1425)</f>
        <v>31</v>
      </c>
      <c r="J1423" s="51" t="s">
        <v>66</v>
      </c>
      <c r="K1423" s="52">
        <f>K1419/$K$2*I1423</f>
        <v>20000</v>
      </c>
      <c r="L1423" s="53"/>
      <c r="M1423" s="31"/>
      <c r="N1423" s="74"/>
      <c r="O1423" s="75" t="s">
        <v>53</v>
      </c>
      <c r="P1423" s="75"/>
      <c r="Q1423" s="75"/>
      <c r="R1423" s="75" t="str">
        <f t="shared" si="283"/>
        <v/>
      </c>
      <c r="S1423" s="79"/>
      <c r="T1423" s="75" t="s">
        <v>53</v>
      </c>
      <c r="U1423" s="123" t="str">
        <f>IF($J$1="April","",Y1422)</f>
        <v/>
      </c>
      <c r="V1423" s="77"/>
      <c r="W1423" s="123" t="str">
        <f t="shared" si="284"/>
        <v/>
      </c>
      <c r="X1423" s="77"/>
      <c r="Y1423" s="123" t="str">
        <f t="shared" si="285"/>
        <v/>
      </c>
      <c r="Z1423" s="80"/>
    </row>
    <row r="1424" spans="1:27" s="29" customFormat="1" ht="21" customHeight="1" x14ac:dyDescent="0.2">
      <c r="A1424" s="30"/>
      <c r="B1424" s="40"/>
      <c r="C1424" s="40"/>
      <c r="D1424" s="31"/>
      <c r="E1424" s="31"/>
      <c r="F1424" s="49" t="s">
        <v>23</v>
      </c>
      <c r="G1424" s="44">
        <f>IF($J$1="January",V1419,IF($J$1="February",V1420,IF($J$1="March",V1421,IF($J$1="April",V1422,IF($J$1="May",V1423,IF($J$1="June",V1424,IF($J$1="July",V1425,IF($J$1="August",V1426,IF($J$1="August",V1426,IF($J$1="September",V1427,IF($J$1="October",V1428,IF($J$1="November",V1429,IF($J$1="December",V1430)))))))))))))</f>
        <v>4000</v>
      </c>
      <c r="H1424" s="48"/>
      <c r="I1424" s="93">
        <v>109</v>
      </c>
      <c r="J1424" s="51" t="s">
        <v>67</v>
      </c>
      <c r="K1424" s="54">
        <f>K1419/$K$2/8*I1424</f>
        <v>8790.322580645161</v>
      </c>
      <c r="L1424" s="55"/>
      <c r="M1424" s="31"/>
      <c r="N1424" s="74"/>
      <c r="O1424" s="75" t="s">
        <v>54</v>
      </c>
      <c r="P1424" s="75"/>
      <c r="Q1424" s="75"/>
      <c r="R1424" s="75" t="str">
        <f t="shared" si="283"/>
        <v/>
      </c>
      <c r="S1424" s="79"/>
      <c r="T1424" s="75" t="s">
        <v>54</v>
      </c>
      <c r="U1424" s="123" t="str">
        <f>IF($J$1="May","",Y1423)</f>
        <v/>
      </c>
      <c r="V1424" s="77"/>
      <c r="W1424" s="123" t="str">
        <f t="shared" si="284"/>
        <v/>
      </c>
      <c r="X1424" s="77"/>
      <c r="Y1424" s="123" t="str">
        <f t="shared" si="285"/>
        <v/>
      </c>
      <c r="Z1424" s="80"/>
    </row>
    <row r="1425" spans="1:27" s="29" customFormat="1" ht="21" customHeight="1" x14ac:dyDescent="0.2">
      <c r="A1425" s="30"/>
      <c r="B1425" s="49" t="s">
        <v>7</v>
      </c>
      <c r="C1425" s="40">
        <f>IF($J$1="January",P1419,IF($J$1="February",P1420,IF($J$1="March",P1421,IF($J$1="April",P1422,IF($J$1="May",P1423,IF($J$1="June",P1424,IF($J$1="July",P1425,IF($J$1="August",P1426,IF($J$1="August",P1426,IF($J$1="September",P1427,IF($J$1="October",P1428,IF($J$1="November",P1429,IF($J$1="December",P1430)))))))))))))</f>
        <v>31</v>
      </c>
      <c r="D1425" s="31"/>
      <c r="E1425" s="31"/>
      <c r="F1425" s="49" t="s">
        <v>70</v>
      </c>
      <c r="G1425" s="44">
        <f>IF($J$1="January",W1419,IF($J$1="February",W1420,IF($J$1="March",W1421,IF($J$1="April",W1422,IF($J$1="May",W1423,IF($J$1="June",W1424,IF($J$1="July",W1425,IF($J$1="August",W1426,IF($J$1="August",W1426,IF($J$1="September",W1427,IF($J$1="October",W1428,IF($J$1="November",W1429,IF($J$1="December",W1430)))))))))))))</f>
        <v>16500</v>
      </c>
      <c r="H1425" s="48"/>
      <c r="I1425" s="444" t="s">
        <v>74</v>
      </c>
      <c r="J1425" s="445"/>
      <c r="K1425" s="54">
        <f>K1423+K1424</f>
        <v>28790.322580645159</v>
      </c>
      <c r="L1425" s="55"/>
      <c r="M1425" s="31"/>
      <c r="N1425" s="74"/>
      <c r="O1425" s="75" t="s">
        <v>55</v>
      </c>
      <c r="P1425" s="75"/>
      <c r="Q1425" s="75"/>
      <c r="R1425" s="75" t="str">
        <f t="shared" si="283"/>
        <v/>
      </c>
      <c r="S1425" s="79"/>
      <c r="T1425" s="75" t="s">
        <v>55</v>
      </c>
      <c r="U1425" s="123" t="str">
        <f>IF($J$1="June","",Y1424)</f>
        <v/>
      </c>
      <c r="V1425" s="77"/>
      <c r="W1425" s="123" t="str">
        <f t="shared" si="284"/>
        <v/>
      </c>
      <c r="X1425" s="77"/>
      <c r="Y1425" s="123" t="str">
        <f t="shared" si="285"/>
        <v/>
      </c>
      <c r="Z1425" s="80"/>
    </row>
    <row r="1426" spans="1:27" s="29" customFormat="1" ht="21" customHeight="1" x14ac:dyDescent="0.2">
      <c r="A1426" s="30"/>
      <c r="B1426" s="49" t="s">
        <v>6</v>
      </c>
      <c r="C1426" s="40">
        <f>IF($J$1="January",Q1419,IF($J$1="February",Q1420,IF($J$1="March",Q1421,IF($J$1="April",Q1422,IF($J$1="May",Q1423,IF($J$1="June",Q1424,IF($J$1="July",Q1425,IF($J$1="August",Q1426,IF($J$1="August",Q1426,IF($J$1="September",Q1427,IF($J$1="October",Q1428,IF($J$1="November",Q1429,IF($J$1="December",Q1430)))))))))))))</f>
        <v>0</v>
      </c>
      <c r="D1426" s="31"/>
      <c r="E1426" s="31"/>
      <c r="F1426" s="49" t="s">
        <v>24</v>
      </c>
      <c r="G1426" s="44">
        <f>IF($J$1="January",X1419,IF($J$1="February",X1420,IF($J$1="March",X1421,IF($J$1="April",X1422,IF($J$1="May",X1423,IF($J$1="June",X1424,IF($J$1="July",X1425,IF($J$1="August",X1426,IF($J$1="August",X1426,IF($J$1="September",X1427,IF($J$1="October",X1428,IF($J$1="November",X1429,IF($J$1="December",X1430)))))))))))))</f>
        <v>2500</v>
      </c>
      <c r="H1426" s="48"/>
      <c r="I1426" s="444" t="s">
        <v>75</v>
      </c>
      <c r="J1426" s="445"/>
      <c r="K1426" s="44">
        <f>G1426</f>
        <v>2500</v>
      </c>
      <c r="L1426" s="56"/>
      <c r="M1426" s="31"/>
      <c r="N1426" s="74"/>
      <c r="O1426" s="75" t="s">
        <v>56</v>
      </c>
      <c r="P1426" s="75"/>
      <c r="Q1426" s="75"/>
      <c r="R1426" s="75" t="str">
        <f t="shared" si="283"/>
        <v/>
      </c>
      <c r="S1426" s="79"/>
      <c r="T1426" s="75" t="s">
        <v>56</v>
      </c>
      <c r="U1426" s="123" t="str">
        <f>IF($J$1="July","",Y1425)</f>
        <v/>
      </c>
      <c r="V1426" s="77"/>
      <c r="W1426" s="123" t="str">
        <f t="shared" si="284"/>
        <v/>
      </c>
      <c r="X1426" s="77"/>
      <c r="Y1426" s="123" t="str">
        <f t="shared" si="285"/>
        <v/>
      </c>
      <c r="Z1426" s="80"/>
    </row>
    <row r="1427" spans="1:27" s="29" customFormat="1" ht="21" customHeight="1" x14ac:dyDescent="0.2">
      <c r="A1427" s="30"/>
      <c r="B1427" s="57" t="s">
        <v>73</v>
      </c>
      <c r="C1427" s="40">
        <f>IF($J$1="January",R1419,IF($J$1="February",R1420,IF($J$1="March",R1421,IF($J$1="April",R1422,IF($J$1="May",R1423,IF($J$1="June",R1424,IF($J$1="July",R1425,IF($J$1="August",R1426,IF($J$1="August",R1426,IF($J$1="September",R1427,IF($J$1="October",R1428,IF($J$1="November",R1429,IF($J$1="December",R1430)))))))))))))</f>
        <v>11</v>
      </c>
      <c r="D1427" s="31"/>
      <c r="E1427" s="31"/>
      <c r="F1427" s="49" t="s">
        <v>72</v>
      </c>
      <c r="G1427" s="44">
        <f>IF($J$1="January",Y1419,IF($J$1="February",Y1420,IF($J$1="March",Y1421,IF($J$1="April",Y1422,IF($J$1="May",Y1423,IF($J$1="June",Y1424,IF($J$1="July",Y1425,IF($J$1="August",Y1426,IF($J$1="August",Y1426,IF($J$1="September",Y1427,IF($J$1="October",Y1428,IF($J$1="November",Y1429,IF($J$1="December",Y1430)))))))))))))</f>
        <v>14000</v>
      </c>
      <c r="H1427" s="31"/>
      <c r="I1427" s="435" t="s">
        <v>68</v>
      </c>
      <c r="J1427" s="436"/>
      <c r="K1427" s="58">
        <f>K1425-K1426</f>
        <v>26290.322580645159</v>
      </c>
      <c r="L1427" s="59"/>
      <c r="M1427" s="31"/>
      <c r="N1427" s="74"/>
      <c r="O1427" s="75" t="s">
        <v>61</v>
      </c>
      <c r="P1427" s="75"/>
      <c r="Q1427" s="75"/>
      <c r="R1427" s="75" t="str">
        <f t="shared" si="283"/>
        <v/>
      </c>
      <c r="S1427" s="79"/>
      <c r="T1427" s="75" t="s">
        <v>61</v>
      </c>
      <c r="U1427" s="123" t="str">
        <f>IF($J$1="August","",Y1426)</f>
        <v/>
      </c>
      <c r="V1427" s="77"/>
      <c r="W1427" s="123" t="str">
        <f t="shared" si="284"/>
        <v/>
      </c>
      <c r="X1427" s="77"/>
      <c r="Y1427" s="123" t="str">
        <f t="shared" si="285"/>
        <v/>
      </c>
      <c r="Z1427" s="80"/>
    </row>
    <row r="1428" spans="1:27" s="29" customFormat="1" ht="21" customHeight="1" x14ac:dyDescent="0.2">
      <c r="A1428" s="30"/>
      <c r="B1428" s="31"/>
      <c r="C1428" s="31"/>
      <c r="D1428" s="31"/>
      <c r="E1428" s="31"/>
      <c r="F1428" s="31"/>
      <c r="G1428" s="31"/>
      <c r="H1428" s="31"/>
      <c r="I1428" s="31"/>
      <c r="J1428" s="31"/>
      <c r="K1428" s="128"/>
      <c r="L1428" s="47"/>
      <c r="M1428" s="31"/>
      <c r="N1428" s="74"/>
      <c r="O1428" s="75" t="s">
        <v>57</v>
      </c>
      <c r="P1428" s="75"/>
      <c r="Q1428" s="75"/>
      <c r="R1428" s="75"/>
      <c r="S1428" s="79"/>
      <c r="T1428" s="75" t="s">
        <v>57</v>
      </c>
      <c r="U1428" s="123" t="str">
        <f>IF($J$1="September","",Y1427)</f>
        <v/>
      </c>
      <c r="V1428" s="77"/>
      <c r="W1428" s="123" t="str">
        <f t="shared" si="284"/>
        <v/>
      </c>
      <c r="X1428" s="77"/>
      <c r="Y1428" s="123" t="str">
        <f t="shared" si="285"/>
        <v/>
      </c>
      <c r="Z1428" s="80"/>
    </row>
    <row r="1429" spans="1:27" s="29" customFormat="1" ht="21" customHeight="1" x14ac:dyDescent="0.2">
      <c r="A1429" s="30"/>
      <c r="B1429" s="446" t="s">
        <v>101</v>
      </c>
      <c r="C1429" s="446"/>
      <c r="D1429" s="446"/>
      <c r="E1429" s="446"/>
      <c r="F1429" s="446"/>
      <c r="G1429" s="446"/>
      <c r="H1429" s="446"/>
      <c r="I1429" s="446"/>
      <c r="J1429" s="446"/>
      <c r="K1429" s="446"/>
      <c r="L1429" s="47"/>
      <c r="M1429" s="31"/>
      <c r="N1429" s="74"/>
      <c r="O1429" s="75" t="s">
        <v>62</v>
      </c>
      <c r="P1429" s="75"/>
      <c r="Q1429" s="75"/>
      <c r="R1429" s="75"/>
      <c r="S1429" s="79"/>
      <c r="T1429" s="75" t="s">
        <v>62</v>
      </c>
      <c r="U1429" s="123" t="str">
        <f>IF($J$1="October","",Y1428)</f>
        <v/>
      </c>
      <c r="V1429" s="77"/>
      <c r="W1429" s="123" t="str">
        <f t="shared" si="284"/>
        <v/>
      </c>
      <c r="X1429" s="77"/>
      <c r="Y1429" s="123" t="str">
        <f t="shared" si="285"/>
        <v/>
      </c>
      <c r="Z1429" s="80"/>
    </row>
    <row r="1430" spans="1:27" s="29" customFormat="1" ht="21" customHeight="1" x14ac:dyDescent="0.2">
      <c r="A1430" s="30"/>
      <c r="B1430" s="446"/>
      <c r="C1430" s="446"/>
      <c r="D1430" s="446"/>
      <c r="E1430" s="446"/>
      <c r="F1430" s="446"/>
      <c r="G1430" s="446"/>
      <c r="H1430" s="446"/>
      <c r="I1430" s="446"/>
      <c r="J1430" s="446"/>
      <c r="K1430" s="446"/>
      <c r="L1430" s="47"/>
      <c r="M1430" s="31"/>
      <c r="N1430" s="74"/>
      <c r="O1430" s="75" t="s">
        <v>63</v>
      </c>
      <c r="P1430" s="75"/>
      <c r="Q1430" s="75"/>
      <c r="R1430" s="75" t="str">
        <f t="shared" ref="R1430" si="286">IF(Q1430="","",R1429-Q1430)</f>
        <v/>
      </c>
      <c r="S1430" s="79"/>
      <c r="T1430" s="75" t="s">
        <v>63</v>
      </c>
      <c r="U1430" s="123" t="str">
        <f>IF($J$1="November","",Y1429)</f>
        <v/>
      </c>
      <c r="V1430" s="77"/>
      <c r="W1430" s="123" t="str">
        <f t="shared" si="284"/>
        <v/>
      </c>
      <c r="X1430" s="77"/>
      <c r="Y1430" s="123" t="str">
        <f t="shared" si="285"/>
        <v/>
      </c>
      <c r="Z1430" s="80"/>
    </row>
    <row r="1431" spans="1:27" s="29" customFormat="1" ht="21" customHeight="1" thickBot="1" x14ac:dyDescent="0.25">
      <c r="A1431" s="60"/>
      <c r="B1431" s="61"/>
      <c r="C1431" s="61"/>
      <c r="D1431" s="61"/>
      <c r="E1431" s="61"/>
      <c r="F1431" s="61"/>
      <c r="G1431" s="61"/>
      <c r="H1431" s="61"/>
      <c r="I1431" s="61"/>
      <c r="J1431" s="61"/>
      <c r="K1431" s="61"/>
      <c r="L1431" s="62"/>
      <c r="N1431" s="81"/>
      <c r="O1431" s="82"/>
      <c r="P1431" s="82"/>
      <c r="Q1431" s="82"/>
      <c r="R1431" s="82"/>
      <c r="S1431" s="82"/>
      <c r="T1431" s="82"/>
      <c r="U1431" s="82"/>
      <c r="V1431" s="82"/>
      <c r="W1431" s="82"/>
      <c r="X1431" s="82"/>
      <c r="Y1431" s="82"/>
      <c r="Z1431" s="83"/>
    </row>
    <row r="1432" spans="1:27" ht="15.75" thickBot="1" x14ac:dyDescent="0.3"/>
    <row r="1433" spans="1:27" s="29" customFormat="1" ht="21.4" customHeight="1" x14ac:dyDescent="0.2">
      <c r="A1433" s="447" t="s">
        <v>45</v>
      </c>
      <c r="B1433" s="448"/>
      <c r="C1433" s="448"/>
      <c r="D1433" s="448"/>
      <c r="E1433" s="448"/>
      <c r="F1433" s="448"/>
      <c r="G1433" s="448"/>
      <c r="H1433" s="448"/>
      <c r="I1433" s="448"/>
      <c r="J1433" s="448"/>
      <c r="K1433" s="448"/>
      <c r="L1433" s="449"/>
      <c r="M1433" s="28"/>
      <c r="N1433" s="67"/>
      <c r="O1433" s="440" t="s">
        <v>47</v>
      </c>
      <c r="P1433" s="441"/>
      <c r="Q1433" s="441"/>
      <c r="R1433" s="442"/>
      <c r="S1433" s="68"/>
      <c r="T1433" s="440" t="s">
        <v>48</v>
      </c>
      <c r="U1433" s="441"/>
      <c r="V1433" s="441"/>
      <c r="W1433" s="441"/>
      <c r="X1433" s="441"/>
      <c r="Y1433" s="442"/>
      <c r="Z1433" s="69"/>
      <c r="AA1433" s="28"/>
    </row>
    <row r="1434" spans="1:27" s="29" customFormat="1" ht="21.4" customHeight="1" x14ac:dyDescent="0.2">
      <c r="A1434" s="30"/>
      <c r="B1434" s="31"/>
      <c r="C1434" s="443" t="s">
        <v>99</v>
      </c>
      <c r="D1434" s="443"/>
      <c r="E1434" s="443"/>
      <c r="F1434" s="443"/>
      <c r="G1434" s="32" t="str">
        <f>$J$1</f>
        <v>March</v>
      </c>
      <c r="H1434" s="431">
        <f>$K$1</f>
        <v>2021</v>
      </c>
      <c r="I1434" s="431"/>
      <c r="J1434" s="31"/>
      <c r="K1434" s="33"/>
      <c r="L1434" s="34"/>
      <c r="M1434" s="33"/>
      <c r="N1434" s="70"/>
      <c r="O1434" s="71" t="s">
        <v>58</v>
      </c>
      <c r="P1434" s="71" t="s">
        <v>7</v>
      </c>
      <c r="Q1434" s="71" t="s">
        <v>6</v>
      </c>
      <c r="R1434" s="71" t="s">
        <v>59</v>
      </c>
      <c r="S1434" s="72"/>
      <c r="T1434" s="71" t="s">
        <v>58</v>
      </c>
      <c r="U1434" s="71" t="s">
        <v>60</v>
      </c>
      <c r="V1434" s="71" t="s">
        <v>23</v>
      </c>
      <c r="W1434" s="71" t="s">
        <v>22</v>
      </c>
      <c r="X1434" s="71" t="s">
        <v>24</v>
      </c>
      <c r="Y1434" s="71" t="s">
        <v>64</v>
      </c>
      <c r="Z1434" s="73"/>
      <c r="AA1434" s="33"/>
    </row>
    <row r="1435" spans="1:27" s="29" customFormat="1" ht="21.4" customHeight="1" x14ac:dyDescent="0.2">
      <c r="A1435" s="30"/>
      <c r="B1435" s="31"/>
      <c r="C1435" s="31"/>
      <c r="D1435" s="36"/>
      <c r="E1435" s="36"/>
      <c r="F1435" s="36"/>
      <c r="G1435" s="36"/>
      <c r="H1435" s="36"/>
      <c r="I1435" s="31"/>
      <c r="J1435" s="37" t="s">
        <v>1</v>
      </c>
      <c r="K1435" s="38"/>
      <c r="L1435" s="39"/>
      <c r="M1435" s="31"/>
      <c r="N1435" s="74"/>
      <c r="O1435" s="75" t="s">
        <v>50</v>
      </c>
      <c r="P1435" s="75"/>
      <c r="Q1435" s="75"/>
      <c r="R1435" s="75">
        <f>15-Q1435</f>
        <v>15</v>
      </c>
      <c r="S1435" s="76"/>
      <c r="T1435" s="75" t="s">
        <v>50</v>
      </c>
      <c r="U1435" s="77"/>
      <c r="V1435" s="77"/>
      <c r="W1435" s="77">
        <f>V1435+U1435</f>
        <v>0</v>
      </c>
      <c r="X1435" s="77"/>
      <c r="Y1435" s="77">
        <f>W1435-X1435</f>
        <v>0</v>
      </c>
      <c r="Z1435" s="73"/>
      <c r="AA1435" s="31"/>
    </row>
    <row r="1436" spans="1:27" s="29" customFormat="1" ht="21.4" customHeight="1" x14ac:dyDescent="0.2">
      <c r="A1436" s="30"/>
      <c r="B1436" s="31" t="s">
        <v>0</v>
      </c>
      <c r="C1436" s="41" t="s">
        <v>255</v>
      </c>
      <c r="D1436" s="31"/>
      <c r="E1436" s="31"/>
      <c r="F1436" s="31"/>
      <c r="G1436" s="31"/>
      <c r="H1436" s="42"/>
      <c r="I1436" s="36"/>
      <c r="J1436" s="31"/>
      <c r="K1436" s="31"/>
      <c r="L1436" s="43"/>
      <c r="M1436" s="28"/>
      <c r="N1436" s="78"/>
      <c r="O1436" s="75" t="s">
        <v>76</v>
      </c>
      <c r="P1436" s="75"/>
      <c r="Q1436" s="75"/>
      <c r="R1436" s="75" t="str">
        <f>IF(Q1436="","",R1435-Q1436)</f>
        <v/>
      </c>
      <c r="S1436" s="79"/>
      <c r="T1436" s="75" t="s">
        <v>76</v>
      </c>
      <c r="U1436" s="123">
        <f>Y1435</f>
        <v>0</v>
      </c>
      <c r="V1436" s="77"/>
      <c r="W1436" s="77">
        <f>V1436+U1436</f>
        <v>0</v>
      </c>
      <c r="X1436" s="77"/>
      <c r="Y1436" s="123">
        <f>IF(W1436="","",W1436-X1436)</f>
        <v>0</v>
      </c>
      <c r="Z1436" s="80"/>
      <c r="AA1436" s="28"/>
    </row>
    <row r="1437" spans="1:27" s="29" customFormat="1" ht="21.4" customHeight="1" x14ac:dyDescent="0.2">
      <c r="A1437" s="30"/>
      <c r="B1437" s="45" t="s">
        <v>46</v>
      </c>
      <c r="C1437" s="46"/>
      <c r="D1437" s="31"/>
      <c r="E1437" s="31"/>
      <c r="F1437" s="432" t="s">
        <v>48</v>
      </c>
      <c r="G1437" s="432"/>
      <c r="H1437" s="31"/>
      <c r="I1437" s="432" t="s">
        <v>49</v>
      </c>
      <c r="J1437" s="432"/>
      <c r="K1437" s="432"/>
      <c r="L1437" s="47"/>
      <c r="M1437" s="31"/>
      <c r="N1437" s="74"/>
      <c r="O1437" s="75" t="s">
        <v>51</v>
      </c>
      <c r="P1437" s="75"/>
      <c r="Q1437" s="75"/>
      <c r="R1437" s="75" t="str">
        <f t="shared" ref="R1437:R1444" si="287">IF(Q1437="","",R1436-Q1437)</f>
        <v/>
      </c>
      <c r="S1437" s="79"/>
      <c r="T1437" s="75" t="s">
        <v>51</v>
      </c>
      <c r="U1437" s="123">
        <f>Y1436</f>
        <v>0</v>
      </c>
      <c r="V1437" s="77"/>
      <c r="W1437" s="77">
        <f>V1437+U1437</f>
        <v>0</v>
      </c>
      <c r="X1437" s="77"/>
      <c r="Y1437" s="123">
        <f t="shared" ref="Y1437:Y1446" si="288">IF(W1437="","",W1437-X1437)</f>
        <v>0</v>
      </c>
      <c r="Z1437" s="80"/>
      <c r="AA1437" s="31"/>
    </row>
    <row r="1438" spans="1:27" s="29" customFormat="1" ht="21.4" customHeight="1" x14ac:dyDescent="0.2">
      <c r="A1438" s="30"/>
      <c r="B1438" s="31"/>
      <c r="C1438" s="31"/>
      <c r="D1438" s="31"/>
      <c r="E1438" s="31"/>
      <c r="F1438" s="31"/>
      <c r="G1438" s="31"/>
      <c r="H1438" s="48"/>
      <c r="L1438" s="35"/>
      <c r="M1438" s="31"/>
      <c r="N1438" s="74"/>
      <c r="O1438" s="75" t="s">
        <v>52</v>
      </c>
      <c r="P1438" s="75"/>
      <c r="Q1438" s="75"/>
      <c r="R1438" s="75" t="str">
        <f t="shared" si="287"/>
        <v/>
      </c>
      <c r="S1438" s="79"/>
      <c r="T1438" s="75" t="s">
        <v>52</v>
      </c>
      <c r="U1438" s="123"/>
      <c r="V1438" s="77"/>
      <c r="W1438" s="123" t="str">
        <f t="shared" ref="W1438:W1446" si="289">IF(U1438="","",U1438+V1438)</f>
        <v/>
      </c>
      <c r="X1438" s="77"/>
      <c r="Y1438" s="123" t="str">
        <f t="shared" si="288"/>
        <v/>
      </c>
      <c r="Z1438" s="80"/>
      <c r="AA1438" s="31"/>
    </row>
    <row r="1439" spans="1:27" s="29" customFormat="1" ht="21.4" customHeight="1" x14ac:dyDescent="0.2">
      <c r="A1439" s="30"/>
      <c r="B1439" s="433" t="s">
        <v>47</v>
      </c>
      <c r="C1439" s="434"/>
      <c r="D1439" s="31"/>
      <c r="E1439" s="31"/>
      <c r="F1439" s="49" t="s">
        <v>69</v>
      </c>
      <c r="G1439" s="44">
        <f>IF($J$1="January",U1435,IF($J$1="February",U1436,IF($J$1="March",U1437,IF($J$1="April",U1438,IF($J$1="May",U1439,IF($J$1="June",U1440,IF($J$1="July",U1441,IF($J$1="August",U1442,IF($J$1="August",U1442,IF($J$1="September",U1443,IF($J$1="October",U1444,IF($J$1="November",U1445,IF($J$1="December",U1446)))))))))))))</f>
        <v>0</v>
      </c>
      <c r="H1439" s="48"/>
      <c r="I1439" s="50">
        <v>22</v>
      </c>
      <c r="J1439" s="51" t="s">
        <v>66</v>
      </c>
      <c r="K1439" s="52">
        <f>K1435/$K$2*I1439</f>
        <v>0</v>
      </c>
      <c r="L1439" s="53"/>
      <c r="M1439" s="31"/>
      <c r="N1439" s="74"/>
      <c r="O1439" s="75" t="s">
        <v>53</v>
      </c>
      <c r="P1439" s="75"/>
      <c r="Q1439" s="75"/>
      <c r="R1439" s="75" t="str">
        <f t="shared" si="287"/>
        <v/>
      </c>
      <c r="S1439" s="79"/>
      <c r="T1439" s="75" t="s">
        <v>53</v>
      </c>
      <c r="U1439" s="123" t="str">
        <f t="shared" ref="U1439:U1443" si="290">Y1438</f>
        <v/>
      </c>
      <c r="V1439" s="77"/>
      <c r="W1439" s="123" t="str">
        <f t="shared" si="289"/>
        <v/>
      </c>
      <c r="X1439" s="77"/>
      <c r="Y1439" s="123" t="str">
        <f t="shared" si="288"/>
        <v/>
      </c>
      <c r="Z1439" s="80"/>
      <c r="AA1439" s="31"/>
    </row>
    <row r="1440" spans="1:27" s="29" customFormat="1" ht="21.4" customHeight="1" x14ac:dyDescent="0.2">
      <c r="A1440" s="30"/>
      <c r="B1440" s="40"/>
      <c r="C1440" s="40"/>
      <c r="D1440" s="31"/>
      <c r="E1440" s="31"/>
      <c r="F1440" s="49" t="s">
        <v>23</v>
      </c>
      <c r="G1440" s="44">
        <f>IF($J$1="January",V1435,IF($J$1="February",V1436,IF($J$1="March",V1437,IF($J$1="April",V1438,IF($J$1="May",V1439,IF($J$1="June",V1440,IF($J$1="July",V1441,IF($J$1="August",V1442,IF($J$1="August",V1442,IF($J$1="September",V1443,IF($J$1="October",V1444,IF($J$1="November",V1445,IF($J$1="December",V1446)))))))))))))</f>
        <v>0</v>
      </c>
      <c r="H1440" s="48"/>
      <c r="I1440" s="93"/>
      <c r="J1440" s="51" t="s">
        <v>67</v>
      </c>
      <c r="K1440" s="54">
        <f>K1435/$K$2/8*I1440</f>
        <v>0</v>
      </c>
      <c r="L1440" s="55"/>
      <c r="M1440" s="31"/>
      <c r="N1440" s="74"/>
      <c r="O1440" s="75" t="s">
        <v>54</v>
      </c>
      <c r="P1440" s="75"/>
      <c r="Q1440" s="75"/>
      <c r="R1440" s="75" t="str">
        <f t="shared" si="287"/>
        <v/>
      </c>
      <c r="S1440" s="79"/>
      <c r="T1440" s="75" t="s">
        <v>54</v>
      </c>
      <c r="U1440" s="123" t="str">
        <f t="shared" si="290"/>
        <v/>
      </c>
      <c r="V1440" s="77"/>
      <c r="W1440" s="123" t="str">
        <f t="shared" si="289"/>
        <v/>
      </c>
      <c r="X1440" s="77"/>
      <c r="Y1440" s="123" t="str">
        <f t="shared" si="288"/>
        <v/>
      </c>
      <c r="Z1440" s="80"/>
      <c r="AA1440" s="31"/>
    </row>
    <row r="1441" spans="1:27" s="29" customFormat="1" ht="21.4" customHeight="1" x14ac:dyDescent="0.2">
      <c r="A1441" s="30"/>
      <c r="B1441" s="49" t="s">
        <v>7</v>
      </c>
      <c r="C1441" s="40">
        <f>IF($J$1="January",P1435,IF($J$1="February",P1436,IF($J$1="March",P1437,IF($J$1="April",P1438,IF($J$1="May",P1439,IF($J$1="June",P1440,IF($J$1="July",P1441,IF($J$1="August",P1442,IF($J$1="August",P1442,IF($J$1="September",P1443,IF($J$1="October",P1444,IF($J$1="November",P1445,IF($J$1="December",P1446)))))))))))))</f>
        <v>0</v>
      </c>
      <c r="D1441" s="31"/>
      <c r="E1441" s="31"/>
      <c r="F1441" s="49" t="s">
        <v>70</v>
      </c>
      <c r="G1441" s="130">
        <f>IF($J$1="January",W1435,IF($J$1="February",W1436,IF($J$1="March",W1437,IF($J$1="April",W1438,IF($J$1="May",W1439,IF($J$1="June",W1440,IF($J$1="July",W1441,IF($J$1="August",W1442,IF($J$1="August",W1442,IF($J$1="September",W1443,IF($J$1="October",W1444,IF($J$1="November",W1445,IF($J$1="December",W1446)))))))))))))</f>
        <v>0</v>
      </c>
      <c r="H1441" s="48"/>
      <c r="I1441" s="444" t="s">
        <v>74</v>
      </c>
      <c r="J1441" s="445"/>
      <c r="K1441" s="54">
        <f>K1439+K1440</f>
        <v>0</v>
      </c>
      <c r="L1441" s="55"/>
      <c r="M1441" s="31"/>
      <c r="N1441" s="74"/>
      <c r="O1441" s="75" t="s">
        <v>55</v>
      </c>
      <c r="P1441" s="75"/>
      <c r="Q1441" s="75"/>
      <c r="R1441" s="75" t="str">
        <f t="shared" si="287"/>
        <v/>
      </c>
      <c r="S1441" s="79"/>
      <c r="T1441" s="75" t="s">
        <v>55</v>
      </c>
      <c r="U1441" s="123" t="str">
        <f t="shared" si="290"/>
        <v/>
      </c>
      <c r="V1441" s="77"/>
      <c r="W1441" s="123" t="str">
        <f t="shared" si="289"/>
        <v/>
      </c>
      <c r="X1441" s="77"/>
      <c r="Y1441" s="123" t="str">
        <f t="shared" si="288"/>
        <v/>
      </c>
      <c r="Z1441" s="80"/>
      <c r="AA1441" s="31"/>
    </row>
    <row r="1442" spans="1:27" s="29" customFormat="1" ht="21.4" customHeight="1" x14ac:dyDescent="0.2">
      <c r="A1442" s="30"/>
      <c r="B1442" s="49" t="s">
        <v>6</v>
      </c>
      <c r="C1442" s="40">
        <f>IF($J$1="January",Q1435,IF($J$1="February",Q1436,IF($J$1="March",Q1437,IF($J$1="April",Q1438,IF($J$1="May",Q1439,IF($J$1="June",Q1440,IF($J$1="July",Q1441,IF($J$1="August",Q1442,IF($J$1="August",Q1442,IF($J$1="September",Q1443,IF($J$1="October",Q1444,IF($J$1="November",Q1445,IF($J$1="December",Q1446)))))))))))))</f>
        <v>0</v>
      </c>
      <c r="D1442" s="31"/>
      <c r="E1442" s="31"/>
      <c r="F1442" s="49" t="s">
        <v>24</v>
      </c>
      <c r="G1442" s="130">
        <f>IF($J$1="January",X1435,IF($J$1="February",X1436,IF($J$1="March",X1437,IF($J$1="April",X1438,IF($J$1="May",X1439,IF($J$1="June",X1440,IF($J$1="July",X1441,IF($J$1="August",X1442,IF($J$1="August",X1442,IF($J$1="September",X1443,IF($J$1="October",X1444,IF($J$1="November",X1445,IF($J$1="December",X1446)))))))))))))</f>
        <v>0</v>
      </c>
      <c r="H1442" s="48"/>
      <c r="I1442" s="444" t="s">
        <v>75</v>
      </c>
      <c r="J1442" s="445"/>
      <c r="K1442" s="44">
        <f>G1442</f>
        <v>0</v>
      </c>
      <c r="L1442" s="56"/>
      <c r="M1442" s="31"/>
      <c r="N1442" s="74"/>
      <c r="O1442" s="75" t="s">
        <v>56</v>
      </c>
      <c r="P1442" s="75"/>
      <c r="Q1442" s="75"/>
      <c r="R1442" s="75" t="str">
        <f t="shared" si="287"/>
        <v/>
      </c>
      <c r="S1442" s="79"/>
      <c r="T1442" s="75" t="s">
        <v>56</v>
      </c>
      <c r="U1442" s="123" t="str">
        <f t="shared" si="290"/>
        <v/>
      </c>
      <c r="V1442" s="77"/>
      <c r="W1442" s="123" t="str">
        <f t="shared" si="289"/>
        <v/>
      </c>
      <c r="X1442" s="77"/>
      <c r="Y1442" s="123" t="str">
        <f t="shared" si="288"/>
        <v/>
      </c>
      <c r="Z1442" s="80"/>
      <c r="AA1442" s="31"/>
    </row>
    <row r="1443" spans="1:27" s="29" customFormat="1" ht="21.4" customHeight="1" x14ac:dyDescent="0.2">
      <c r="A1443" s="30"/>
      <c r="B1443" s="57" t="s">
        <v>73</v>
      </c>
      <c r="C1443" s="40" t="str">
        <f>IF($J$1="January",R1435,IF($J$1="February",R1436,IF($J$1="March",R1437,IF($J$1="April",R1438,IF($J$1="May",R1439,IF($J$1="June",R1440,IF($J$1="July",R1441,IF($J$1="August",R1442,IF($J$1="August",R1442,IF($J$1="September",R1443,IF($J$1="October",R1444,IF($J$1="November",R1445,IF($J$1="December",R1446)))))))))))))</f>
        <v/>
      </c>
      <c r="D1443" s="31"/>
      <c r="E1443" s="31"/>
      <c r="F1443" s="49" t="s">
        <v>72</v>
      </c>
      <c r="G1443" s="130">
        <f>IF($J$1="January",Y1435,IF($J$1="February",Y1436,IF($J$1="March",Y1437,IF($J$1="April",Y1438,IF($J$1="May",Y1439,IF($J$1="June",Y1440,IF($J$1="July",Y1441,IF($J$1="August",Y1442,IF($J$1="August",Y1442,IF($J$1="September",Y1443,IF($J$1="October",Y1444,IF($J$1="November",Y1445,IF($J$1="December",Y1446)))))))))))))</f>
        <v>0</v>
      </c>
      <c r="H1443" s="31"/>
      <c r="I1443" s="435" t="s">
        <v>68</v>
      </c>
      <c r="J1443" s="436"/>
      <c r="K1443" s="58">
        <f>K1441-K1442</f>
        <v>0</v>
      </c>
      <c r="L1443" s="59"/>
      <c r="M1443" s="31"/>
      <c r="N1443" s="74"/>
      <c r="O1443" s="75" t="s">
        <v>61</v>
      </c>
      <c r="P1443" s="75"/>
      <c r="Q1443" s="75"/>
      <c r="R1443" s="75" t="str">
        <f t="shared" si="287"/>
        <v/>
      </c>
      <c r="S1443" s="79"/>
      <c r="T1443" s="75" t="s">
        <v>61</v>
      </c>
      <c r="U1443" s="123" t="str">
        <f t="shared" si="290"/>
        <v/>
      </c>
      <c r="V1443" s="77"/>
      <c r="W1443" s="123" t="str">
        <f t="shared" si="289"/>
        <v/>
      </c>
      <c r="X1443" s="77"/>
      <c r="Y1443" s="123" t="str">
        <f t="shared" si="288"/>
        <v/>
      </c>
      <c r="Z1443" s="80"/>
      <c r="AA1443" s="31"/>
    </row>
    <row r="1444" spans="1:27" s="29" customFormat="1" ht="21.4" customHeight="1" x14ac:dyDescent="0.2">
      <c r="A1444" s="30"/>
      <c r="B1444" s="31"/>
      <c r="C1444" s="31"/>
      <c r="D1444" s="31"/>
      <c r="E1444" s="31"/>
      <c r="F1444" s="31"/>
      <c r="G1444" s="31"/>
      <c r="H1444" s="31"/>
      <c r="I1444" s="31"/>
      <c r="J1444" s="31"/>
      <c r="K1444" s="31"/>
      <c r="L1444" s="47"/>
      <c r="M1444" s="31"/>
      <c r="N1444" s="74"/>
      <c r="O1444" s="75" t="s">
        <v>57</v>
      </c>
      <c r="P1444" s="75"/>
      <c r="Q1444" s="75"/>
      <c r="R1444" s="75" t="str">
        <f t="shared" si="287"/>
        <v/>
      </c>
      <c r="S1444" s="79"/>
      <c r="T1444" s="75" t="s">
        <v>57</v>
      </c>
      <c r="U1444" s="123" t="str">
        <f>Y1443</f>
        <v/>
      </c>
      <c r="V1444" s="77"/>
      <c r="W1444" s="123" t="str">
        <f t="shared" si="289"/>
        <v/>
      </c>
      <c r="X1444" s="77"/>
      <c r="Y1444" s="123" t="str">
        <f t="shared" si="288"/>
        <v/>
      </c>
      <c r="Z1444" s="80"/>
      <c r="AA1444" s="31"/>
    </row>
    <row r="1445" spans="1:27" s="29" customFormat="1" ht="21.4" customHeight="1" x14ac:dyDescent="0.2">
      <c r="A1445" s="30"/>
      <c r="B1445" s="446" t="s">
        <v>101</v>
      </c>
      <c r="C1445" s="446"/>
      <c r="D1445" s="446"/>
      <c r="E1445" s="446"/>
      <c r="F1445" s="446"/>
      <c r="G1445" s="446"/>
      <c r="H1445" s="446"/>
      <c r="I1445" s="446"/>
      <c r="J1445" s="446"/>
      <c r="K1445" s="446"/>
      <c r="L1445" s="47"/>
      <c r="M1445" s="31"/>
      <c r="N1445" s="74"/>
      <c r="O1445" s="75" t="s">
        <v>62</v>
      </c>
      <c r="P1445" s="75"/>
      <c r="Q1445" s="75"/>
      <c r="R1445" s="75">
        <v>0</v>
      </c>
      <c r="S1445" s="79"/>
      <c r="T1445" s="75" t="s">
        <v>62</v>
      </c>
      <c r="U1445" s="123" t="str">
        <f>Y1444</f>
        <v/>
      </c>
      <c r="V1445" s="77"/>
      <c r="W1445" s="123" t="str">
        <f t="shared" si="289"/>
        <v/>
      </c>
      <c r="X1445" s="77"/>
      <c r="Y1445" s="123" t="str">
        <f t="shared" si="288"/>
        <v/>
      </c>
      <c r="Z1445" s="80"/>
      <c r="AA1445" s="31"/>
    </row>
    <row r="1446" spans="1:27" s="29" customFormat="1" ht="21.4" customHeight="1" x14ac:dyDescent="0.2">
      <c r="A1446" s="30"/>
      <c r="B1446" s="446"/>
      <c r="C1446" s="446"/>
      <c r="D1446" s="446"/>
      <c r="E1446" s="446"/>
      <c r="F1446" s="446"/>
      <c r="G1446" s="446"/>
      <c r="H1446" s="446"/>
      <c r="I1446" s="446"/>
      <c r="J1446" s="446"/>
      <c r="K1446" s="446"/>
      <c r="L1446" s="47"/>
      <c r="M1446" s="31"/>
      <c r="N1446" s="74"/>
      <c r="O1446" s="75" t="s">
        <v>63</v>
      </c>
      <c r="P1446" s="75"/>
      <c r="Q1446" s="75"/>
      <c r="R1446" s="75">
        <v>0</v>
      </c>
      <c r="S1446" s="79"/>
      <c r="T1446" s="75" t="s">
        <v>63</v>
      </c>
      <c r="U1446" s="123" t="str">
        <f>Y1445</f>
        <v/>
      </c>
      <c r="V1446" s="77"/>
      <c r="W1446" s="123" t="str">
        <f t="shared" si="289"/>
        <v/>
      </c>
      <c r="X1446" s="77"/>
      <c r="Y1446" s="123" t="str">
        <f t="shared" si="288"/>
        <v/>
      </c>
      <c r="Z1446" s="80"/>
      <c r="AA1446" s="31"/>
    </row>
    <row r="1447" spans="1:27" s="29" customFormat="1" ht="21.4" customHeight="1" thickBot="1" x14ac:dyDescent="0.25">
      <c r="A1447" s="60"/>
      <c r="B1447" s="61"/>
      <c r="C1447" s="61"/>
      <c r="D1447" s="61"/>
      <c r="E1447" s="61"/>
      <c r="F1447" s="61"/>
      <c r="G1447" s="61"/>
      <c r="H1447" s="61"/>
      <c r="I1447" s="61"/>
      <c r="J1447" s="61"/>
      <c r="K1447" s="61"/>
      <c r="L1447" s="62"/>
      <c r="N1447" s="81"/>
      <c r="O1447" s="82"/>
      <c r="P1447" s="82"/>
      <c r="Q1447" s="82"/>
      <c r="R1447" s="82"/>
      <c r="S1447" s="82"/>
      <c r="T1447" s="82"/>
      <c r="U1447" s="82"/>
      <c r="V1447" s="82"/>
      <c r="W1447" s="82"/>
      <c r="X1447" s="82"/>
      <c r="Y1447" s="82"/>
      <c r="Z1447" s="83"/>
    </row>
    <row r="1448" spans="1:27" s="29" customFormat="1" ht="21.4" customHeight="1" thickBot="1" x14ac:dyDescent="0.25">
      <c r="A1448" s="30"/>
      <c r="B1448" s="31"/>
      <c r="C1448" s="31"/>
      <c r="D1448" s="31"/>
      <c r="E1448" s="31"/>
      <c r="F1448" s="31"/>
      <c r="G1448" s="31"/>
      <c r="H1448" s="31"/>
      <c r="I1448" s="31"/>
      <c r="J1448" s="31"/>
      <c r="K1448" s="31"/>
      <c r="L1448" s="47"/>
      <c r="N1448" s="74"/>
      <c r="O1448" s="79"/>
      <c r="P1448" s="79"/>
      <c r="Q1448" s="79"/>
      <c r="R1448" s="79"/>
      <c r="S1448" s="79"/>
      <c r="T1448" s="79"/>
      <c r="U1448" s="79"/>
      <c r="V1448" s="79"/>
      <c r="W1448" s="79"/>
      <c r="X1448" s="79"/>
      <c r="Y1448" s="79"/>
      <c r="Z1448" s="94"/>
    </row>
    <row r="1449" spans="1:27" s="29" customFormat="1" ht="21.4" customHeight="1" x14ac:dyDescent="0.2">
      <c r="A1449" s="437" t="s">
        <v>45</v>
      </c>
      <c r="B1449" s="438"/>
      <c r="C1449" s="438"/>
      <c r="D1449" s="438"/>
      <c r="E1449" s="438"/>
      <c r="F1449" s="438"/>
      <c r="G1449" s="438"/>
      <c r="H1449" s="438"/>
      <c r="I1449" s="438"/>
      <c r="J1449" s="438"/>
      <c r="K1449" s="438"/>
      <c r="L1449" s="439"/>
      <c r="M1449" s="138"/>
      <c r="N1449" s="67"/>
      <c r="O1449" s="440" t="s">
        <v>47</v>
      </c>
      <c r="P1449" s="441"/>
      <c r="Q1449" s="441"/>
      <c r="R1449" s="442"/>
      <c r="S1449" s="68"/>
      <c r="T1449" s="440" t="s">
        <v>48</v>
      </c>
      <c r="U1449" s="441"/>
      <c r="V1449" s="441"/>
      <c r="W1449" s="441"/>
      <c r="X1449" s="441"/>
      <c r="Y1449" s="442"/>
      <c r="Z1449" s="69"/>
    </row>
    <row r="1450" spans="1:27" s="29" customFormat="1" ht="21.4" customHeight="1" x14ac:dyDescent="0.2">
      <c r="A1450" s="30"/>
      <c r="B1450" s="31"/>
      <c r="C1450" s="443" t="s">
        <v>99</v>
      </c>
      <c r="D1450" s="443"/>
      <c r="E1450" s="443"/>
      <c r="F1450" s="443"/>
      <c r="G1450" s="32" t="str">
        <f>$J$1</f>
        <v>March</v>
      </c>
      <c r="H1450" s="431">
        <f>$K$1</f>
        <v>2021</v>
      </c>
      <c r="I1450" s="431"/>
      <c r="J1450" s="31"/>
      <c r="K1450" s="33"/>
      <c r="L1450" s="34"/>
      <c r="M1450" s="33"/>
      <c r="N1450" s="70"/>
      <c r="O1450" s="71" t="s">
        <v>58</v>
      </c>
      <c r="P1450" s="71" t="s">
        <v>7</v>
      </c>
      <c r="Q1450" s="71" t="s">
        <v>6</v>
      </c>
      <c r="R1450" s="71" t="s">
        <v>59</v>
      </c>
      <c r="S1450" s="72"/>
      <c r="T1450" s="71" t="s">
        <v>58</v>
      </c>
      <c r="U1450" s="71" t="s">
        <v>60</v>
      </c>
      <c r="V1450" s="71" t="s">
        <v>23</v>
      </c>
      <c r="W1450" s="71" t="s">
        <v>22</v>
      </c>
      <c r="X1450" s="71" t="s">
        <v>24</v>
      </c>
      <c r="Y1450" s="71" t="s">
        <v>64</v>
      </c>
      <c r="Z1450" s="73"/>
    </row>
    <row r="1451" spans="1:27" s="29" customFormat="1" ht="21.4" customHeight="1" x14ac:dyDescent="0.2">
      <c r="A1451" s="30"/>
      <c r="B1451" s="31"/>
      <c r="C1451" s="31"/>
      <c r="D1451" s="36"/>
      <c r="E1451" s="36"/>
      <c r="F1451" s="36"/>
      <c r="G1451" s="36"/>
      <c r="H1451" s="36"/>
      <c r="I1451" s="31"/>
      <c r="J1451" s="37" t="s">
        <v>1</v>
      </c>
      <c r="K1451" s="38">
        <v>18000</v>
      </c>
      <c r="L1451" s="39"/>
      <c r="M1451" s="31"/>
      <c r="N1451" s="74"/>
      <c r="O1451" s="75" t="s">
        <v>50</v>
      </c>
      <c r="P1451" s="75">
        <v>5</v>
      </c>
      <c r="Q1451" s="75">
        <v>26</v>
      </c>
      <c r="R1451" s="75">
        <v>0</v>
      </c>
      <c r="S1451" s="76"/>
      <c r="T1451" s="75" t="s">
        <v>50</v>
      </c>
      <c r="U1451" s="77"/>
      <c r="V1451" s="77"/>
      <c r="W1451" s="77">
        <f>V1451+U1451</f>
        <v>0</v>
      </c>
      <c r="X1451" s="77"/>
      <c r="Y1451" s="77">
        <f>W1451-X1451</f>
        <v>0</v>
      </c>
      <c r="Z1451" s="73"/>
    </row>
    <row r="1452" spans="1:27" s="29" customFormat="1" ht="21.4" customHeight="1" x14ac:dyDescent="0.2">
      <c r="A1452" s="30"/>
      <c r="B1452" s="31" t="s">
        <v>0</v>
      </c>
      <c r="C1452" s="86" t="s">
        <v>235</v>
      </c>
      <c r="D1452" s="31"/>
      <c r="E1452" s="31"/>
      <c r="F1452" s="31"/>
      <c r="G1452" s="31"/>
      <c r="H1452" s="42"/>
      <c r="I1452" s="36"/>
      <c r="J1452" s="31"/>
      <c r="K1452" s="31"/>
      <c r="L1452" s="43"/>
      <c r="M1452" s="138"/>
      <c r="N1452" s="78"/>
      <c r="O1452" s="75" t="s">
        <v>76</v>
      </c>
      <c r="P1452" s="75">
        <v>18</v>
      </c>
      <c r="Q1452" s="75">
        <v>10</v>
      </c>
      <c r="R1452" s="75">
        <v>0</v>
      </c>
      <c r="S1452" s="79"/>
      <c r="T1452" s="75" t="s">
        <v>76</v>
      </c>
      <c r="U1452" s="123">
        <f>Y1451</f>
        <v>0</v>
      </c>
      <c r="V1452" s="77">
        <v>500</v>
      </c>
      <c r="W1452" s="123">
        <f>IF(U1452="","",U1452+V1452)</f>
        <v>500</v>
      </c>
      <c r="X1452" s="77">
        <v>500</v>
      </c>
      <c r="Y1452" s="123">
        <f>IF(W1452="","",W1452-X1452)</f>
        <v>0</v>
      </c>
      <c r="Z1452" s="80"/>
    </row>
    <row r="1453" spans="1:27" s="29" customFormat="1" ht="21.4" customHeight="1" x14ac:dyDescent="0.2">
      <c r="A1453" s="30"/>
      <c r="B1453" s="45" t="s">
        <v>46</v>
      </c>
      <c r="C1453" s="86"/>
      <c r="D1453" s="31"/>
      <c r="E1453" s="31"/>
      <c r="F1453" s="432" t="s">
        <v>48</v>
      </c>
      <c r="G1453" s="432"/>
      <c r="H1453" s="31"/>
      <c r="I1453" s="432" t="s">
        <v>49</v>
      </c>
      <c r="J1453" s="432"/>
      <c r="K1453" s="432"/>
      <c r="L1453" s="47"/>
      <c r="M1453" s="31"/>
      <c r="N1453" s="74"/>
      <c r="O1453" s="75" t="s">
        <v>51</v>
      </c>
      <c r="P1453" s="75">
        <v>19</v>
      </c>
      <c r="Q1453" s="75">
        <v>12</v>
      </c>
      <c r="R1453" s="75">
        <v>0</v>
      </c>
      <c r="S1453" s="79"/>
      <c r="T1453" s="75" t="s">
        <v>51</v>
      </c>
      <c r="U1453" s="123">
        <f>IF($J$1="April",Y1452,Y1452)</f>
        <v>0</v>
      </c>
      <c r="V1453" s="77"/>
      <c r="W1453" s="123">
        <f t="shared" ref="W1453:W1462" si="291">IF(U1453="","",U1453+V1453)</f>
        <v>0</v>
      </c>
      <c r="X1453" s="77"/>
      <c r="Y1453" s="123">
        <f t="shared" ref="Y1453:Y1462" si="292">IF(W1453="","",W1453-X1453)</f>
        <v>0</v>
      </c>
      <c r="Z1453" s="80"/>
    </row>
    <row r="1454" spans="1:27" s="29" customFormat="1" ht="21.4" customHeight="1" x14ac:dyDescent="0.2">
      <c r="A1454" s="30"/>
      <c r="B1454" s="31"/>
      <c r="C1454" s="31"/>
      <c r="D1454" s="31"/>
      <c r="E1454" s="31"/>
      <c r="F1454" s="31"/>
      <c r="G1454" s="31"/>
      <c r="H1454" s="48"/>
      <c r="L1454" s="35"/>
      <c r="M1454" s="31"/>
      <c r="N1454" s="74"/>
      <c r="O1454" s="75" t="s">
        <v>52</v>
      </c>
      <c r="P1454" s="75"/>
      <c r="Q1454" s="75"/>
      <c r="R1454" s="75">
        <v>0</v>
      </c>
      <c r="S1454" s="79"/>
      <c r="T1454" s="75" t="s">
        <v>52</v>
      </c>
      <c r="U1454" s="123">
        <f>IF($J$1="April",Y1453,Y1453)</f>
        <v>0</v>
      </c>
      <c r="V1454" s="77"/>
      <c r="W1454" s="123">
        <f t="shared" si="291"/>
        <v>0</v>
      </c>
      <c r="X1454" s="77"/>
      <c r="Y1454" s="123">
        <f t="shared" si="292"/>
        <v>0</v>
      </c>
      <c r="Z1454" s="80"/>
    </row>
    <row r="1455" spans="1:27" s="29" customFormat="1" ht="21.4" customHeight="1" x14ac:dyDescent="0.2">
      <c r="A1455" s="30"/>
      <c r="B1455" s="433" t="s">
        <v>47</v>
      </c>
      <c r="C1455" s="434"/>
      <c r="D1455" s="31"/>
      <c r="E1455" s="31"/>
      <c r="F1455" s="49" t="s">
        <v>69</v>
      </c>
      <c r="G1455" s="44">
        <f>IF($J$1="January",U1451,IF($J$1="February",U1452,IF($J$1="March",U1453,IF($J$1="April",U1454,IF($J$1="May",U1455,IF($J$1="June",U1456,IF($J$1="July",U1457,IF($J$1="August",U1458,IF($J$1="August",U1458,IF($J$1="September",U1459,IF($J$1="October",U1460,IF($J$1="November",U1461,IF($J$1="December",U1462)))))))))))))</f>
        <v>0</v>
      </c>
      <c r="H1455" s="48"/>
      <c r="I1455" s="50">
        <f>IF(C1459&gt;0,$K$2,C1457)</f>
        <v>19</v>
      </c>
      <c r="J1455" s="51" t="s">
        <v>66</v>
      </c>
      <c r="K1455" s="52">
        <f>K1451/$K$2*I1455</f>
        <v>11032.258064516129</v>
      </c>
      <c r="L1455" s="53"/>
      <c r="M1455" s="31"/>
      <c r="N1455" s="74"/>
      <c r="O1455" s="75" t="s">
        <v>53</v>
      </c>
      <c r="P1455" s="75"/>
      <c r="Q1455" s="75"/>
      <c r="R1455" s="75">
        <v>0</v>
      </c>
      <c r="S1455" s="79"/>
      <c r="T1455" s="75" t="s">
        <v>53</v>
      </c>
      <c r="U1455" s="123">
        <f>IF($J$1="May",Y1454,Y1454)</f>
        <v>0</v>
      </c>
      <c r="V1455" s="77"/>
      <c r="W1455" s="123">
        <f t="shared" si="291"/>
        <v>0</v>
      </c>
      <c r="X1455" s="77"/>
      <c r="Y1455" s="123">
        <f t="shared" si="292"/>
        <v>0</v>
      </c>
      <c r="Z1455" s="80"/>
    </row>
    <row r="1456" spans="1:27" s="29" customFormat="1" ht="21.4" customHeight="1" x14ac:dyDescent="0.2">
      <c r="A1456" s="30"/>
      <c r="B1456" s="40"/>
      <c r="C1456" s="40"/>
      <c r="D1456" s="31"/>
      <c r="E1456" s="31"/>
      <c r="F1456" s="49" t="s">
        <v>23</v>
      </c>
      <c r="G1456" s="44">
        <f>IF($J$1="January",V1451,IF($J$1="February",V1452,IF($J$1="March",V1453,IF($J$1="April",V1454,IF($J$1="May",V1455,IF($J$1="June",V1456,IF($J$1="July",V1457,IF($J$1="August",V1458,IF($J$1="August",V1458,IF($J$1="September",V1459,IF($J$1="October",V1460,IF($J$1="November",V1461,IF($J$1="December",V1462)))))))))))))</f>
        <v>0</v>
      </c>
      <c r="H1456" s="48"/>
      <c r="I1456" s="93"/>
      <c r="J1456" s="51" t="s">
        <v>67</v>
      </c>
      <c r="K1456" s="54">
        <f>K1451/$K$2/8*I1456</f>
        <v>0</v>
      </c>
      <c r="L1456" s="55"/>
      <c r="M1456" s="31"/>
      <c r="N1456" s="74"/>
      <c r="O1456" s="75" t="s">
        <v>54</v>
      </c>
      <c r="P1456" s="75"/>
      <c r="Q1456" s="75"/>
      <c r="R1456" s="75">
        <v>0</v>
      </c>
      <c r="S1456" s="79"/>
      <c r="T1456" s="75" t="s">
        <v>54</v>
      </c>
      <c r="U1456" s="123">
        <f>IF($J$1="May",Y1455,Y1455)</f>
        <v>0</v>
      </c>
      <c r="V1456" s="77"/>
      <c r="W1456" s="123">
        <f t="shared" si="291"/>
        <v>0</v>
      </c>
      <c r="X1456" s="77"/>
      <c r="Y1456" s="123">
        <f t="shared" si="292"/>
        <v>0</v>
      </c>
      <c r="Z1456" s="80"/>
    </row>
    <row r="1457" spans="1:26" s="29" customFormat="1" ht="21.4" customHeight="1" x14ac:dyDescent="0.2">
      <c r="A1457" s="30"/>
      <c r="B1457" s="49" t="s">
        <v>7</v>
      </c>
      <c r="C1457" s="40">
        <f>IF($J$1="January",P1451,IF($J$1="February",P1452,IF($J$1="March",P1453,IF($J$1="April",P1454,IF($J$1="May",P1455,IF($J$1="June",P1456,IF($J$1="July",P1457,IF($J$1="August",P1458,IF($J$1="August",P1458,IF($J$1="September",P1459,IF($J$1="October",P1460,IF($J$1="November",P1461,IF($J$1="December",P1462)))))))))))))</f>
        <v>19</v>
      </c>
      <c r="D1457" s="31"/>
      <c r="E1457" s="31"/>
      <c r="F1457" s="49" t="s">
        <v>70</v>
      </c>
      <c r="G1457" s="44">
        <f>IF($J$1="January",W1451,IF($J$1="February",W1452,IF($J$1="March",W1453,IF($J$1="April",W1454,IF($J$1="May",W1455,IF($J$1="June",W1456,IF($J$1="July",W1457,IF($J$1="August",W1458,IF($J$1="August",W1458,IF($J$1="September",W1459,IF($J$1="October",W1460,IF($J$1="November",W1461,IF($J$1="December",W1462)))))))))))))</f>
        <v>0</v>
      </c>
      <c r="H1457" s="48"/>
      <c r="I1457" s="444" t="s">
        <v>74</v>
      </c>
      <c r="J1457" s="445"/>
      <c r="K1457" s="54">
        <f>K1455+K1456</f>
        <v>11032.258064516129</v>
      </c>
      <c r="L1457" s="55"/>
      <c r="M1457" s="31"/>
      <c r="N1457" s="74"/>
      <c r="O1457" s="75" t="s">
        <v>55</v>
      </c>
      <c r="P1457" s="75"/>
      <c r="Q1457" s="75"/>
      <c r="R1457" s="75">
        <v>0</v>
      </c>
      <c r="S1457" s="79"/>
      <c r="T1457" s="75" t="s">
        <v>55</v>
      </c>
      <c r="U1457" s="123" t="str">
        <f>IF($J$1="July",Y1456,"")</f>
        <v/>
      </c>
      <c r="V1457" s="77"/>
      <c r="W1457" s="123" t="str">
        <f t="shared" si="291"/>
        <v/>
      </c>
      <c r="X1457" s="77"/>
      <c r="Y1457" s="123" t="str">
        <f t="shared" si="292"/>
        <v/>
      </c>
      <c r="Z1457" s="80"/>
    </row>
    <row r="1458" spans="1:26" s="29" customFormat="1" ht="21.4" customHeight="1" x14ac:dyDescent="0.2">
      <c r="A1458" s="30"/>
      <c r="B1458" s="49" t="s">
        <v>6</v>
      </c>
      <c r="C1458" s="40">
        <f>IF($J$1="January",Q1451,IF($J$1="February",Q1452,IF($J$1="March",Q1453,IF($J$1="April",Q1454,IF($J$1="May",Q1455,IF($J$1="June",Q1456,IF($J$1="July",Q1457,IF($J$1="August",Q1458,IF($J$1="August",Q1458,IF($J$1="September",Q1459,IF($J$1="October",Q1460,IF($J$1="November",Q1461,IF($J$1="December",Q1462)))))))))))))</f>
        <v>12</v>
      </c>
      <c r="D1458" s="31"/>
      <c r="E1458" s="31"/>
      <c r="F1458" s="49" t="s">
        <v>24</v>
      </c>
      <c r="G1458" s="44">
        <f>IF($J$1="January",X1451,IF($J$1="February",X1452,IF($J$1="March",X1453,IF($J$1="April",X1454,IF($J$1="May",X1455,IF($J$1="June",X1456,IF($J$1="July",X1457,IF($J$1="August",X1458,IF($J$1="August",X1458,IF($J$1="September",X1459,IF($J$1="October",X1460,IF($J$1="November",X1461,IF($J$1="December",X1462)))))))))))))</f>
        <v>0</v>
      </c>
      <c r="H1458" s="48"/>
      <c r="I1458" s="444" t="s">
        <v>75</v>
      </c>
      <c r="J1458" s="445"/>
      <c r="K1458" s="44">
        <f>G1458</f>
        <v>0</v>
      </c>
      <c r="L1458" s="56"/>
      <c r="M1458" s="31"/>
      <c r="N1458" s="74"/>
      <c r="O1458" s="75" t="s">
        <v>56</v>
      </c>
      <c r="P1458" s="75"/>
      <c r="Q1458" s="75"/>
      <c r="R1458" s="75">
        <v>0</v>
      </c>
      <c r="S1458" s="79"/>
      <c r="T1458" s="75" t="s">
        <v>56</v>
      </c>
      <c r="U1458" s="123" t="str">
        <f>IF($J$1="September",Y1457,"")</f>
        <v/>
      </c>
      <c r="V1458" s="77"/>
      <c r="W1458" s="123" t="str">
        <f t="shared" si="291"/>
        <v/>
      </c>
      <c r="X1458" s="77"/>
      <c r="Y1458" s="123" t="str">
        <f t="shared" si="292"/>
        <v/>
      </c>
      <c r="Z1458" s="80"/>
    </row>
    <row r="1459" spans="1:26" s="29" customFormat="1" ht="21.4" customHeight="1" x14ac:dyDescent="0.2">
      <c r="A1459" s="30"/>
      <c r="B1459" s="57" t="s">
        <v>73</v>
      </c>
      <c r="C1459" s="40">
        <f>IF($J$1="January",R1451,IF($J$1="February",R1452,IF($J$1="March",R1453,IF($J$1="April",R1454,IF($J$1="May",R1455,IF($J$1="June",R1456,IF($J$1="July",R1457,IF($J$1="August",R1458,IF($J$1="August",R1458,IF($J$1="September",R1459,IF($J$1="October",R1460,IF($J$1="November",R1461,IF($J$1="December",R1462)))))))))))))</f>
        <v>0</v>
      </c>
      <c r="D1459" s="31"/>
      <c r="E1459" s="31"/>
      <c r="F1459" s="49" t="s">
        <v>72</v>
      </c>
      <c r="G1459" s="44">
        <f>IF($J$1="January",Y1451,IF($J$1="February",Y1452,IF($J$1="March",Y1453,IF($J$1="April",Y1454,IF($J$1="May",Y1455,IF($J$1="June",Y1456,IF($J$1="July",Y1457,IF($J$1="August",Y1458,IF($J$1="August",Y1458,IF($J$1="September",Y1459,IF($J$1="October",Y1460,IF($J$1="November",Y1461,IF($J$1="December",Y1462)))))))))))))</f>
        <v>0</v>
      </c>
      <c r="H1459" s="31"/>
      <c r="I1459" s="435" t="s">
        <v>68</v>
      </c>
      <c r="J1459" s="436"/>
      <c r="K1459" s="58">
        <f>K1457-K1458</f>
        <v>11032.258064516129</v>
      </c>
      <c r="L1459" s="59"/>
      <c r="M1459" s="31"/>
      <c r="N1459" s="74"/>
      <c r="O1459" s="75" t="s">
        <v>61</v>
      </c>
      <c r="P1459" s="75"/>
      <c r="Q1459" s="75"/>
      <c r="R1459" s="75">
        <v>0</v>
      </c>
      <c r="S1459" s="79"/>
      <c r="T1459" s="75" t="s">
        <v>61</v>
      </c>
      <c r="U1459" s="123" t="str">
        <f>IF($J$1="September",Y1458,"")</f>
        <v/>
      </c>
      <c r="V1459" s="77"/>
      <c r="W1459" s="123" t="str">
        <f t="shared" si="291"/>
        <v/>
      </c>
      <c r="X1459" s="77"/>
      <c r="Y1459" s="123" t="str">
        <f t="shared" si="292"/>
        <v/>
      </c>
      <c r="Z1459" s="80"/>
    </row>
    <row r="1460" spans="1:26" s="29" customFormat="1" ht="21.4" customHeight="1" x14ac:dyDescent="0.2">
      <c r="A1460" s="30"/>
      <c r="B1460" s="31"/>
      <c r="C1460" s="31"/>
      <c r="D1460" s="31"/>
      <c r="E1460" s="31"/>
      <c r="F1460" s="31"/>
      <c r="G1460" s="31"/>
      <c r="H1460" s="31"/>
      <c r="I1460" s="31"/>
      <c r="J1460" s="31"/>
      <c r="K1460" s="31"/>
      <c r="L1460" s="47"/>
      <c r="M1460" s="31"/>
      <c r="N1460" s="74"/>
      <c r="O1460" s="75" t="s">
        <v>57</v>
      </c>
      <c r="P1460" s="75"/>
      <c r="Q1460" s="75"/>
      <c r="R1460" s="75" t="str">
        <f>IF(Q1460="","",R1459-Q1460)</f>
        <v/>
      </c>
      <c r="S1460" s="79"/>
      <c r="T1460" s="75" t="s">
        <v>57</v>
      </c>
      <c r="U1460" s="123" t="str">
        <f>IF($J$1="October",Y1459,"")</f>
        <v/>
      </c>
      <c r="V1460" s="77"/>
      <c r="W1460" s="123" t="str">
        <f t="shared" si="291"/>
        <v/>
      </c>
      <c r="X1460" s="77"/>
      <c r="Y1460" s="123" t="str">
        <f t="shared" si="292"/>
        <v/>
      </c>
      <c r="Z1460" s="80"/>
    </row>
    <row r="1461" spans="1:26" s="29" customFormat="1" ht="21.4" customHeight="1" x14ac:dyDescent="0.2">
      <c r="A1461" s="30"/>
      <c r="B1461" s="446" t="s">
        <v>101</v>
      </c>
      <c r="C1461" s="446"/>
      <c r="D1461" s="446"/>
      <c r="E1461" s="446"/>
      <c r="F1461" s="446"/>
      <c r="G1461" s="446"/>
      <c r="H1461" s="446"/>
      <c r="I1461" s="446"/>
      <c r="J1461" s="446"/>
      <c r="K1461" s="446"/>
      <c r="L1461" s="47"/>
      <c r="M1461" s="31"/>
      <c r="N1461" s="74"/>
      <c r="O1461" s="75" t="s">
        <v>62</v>
      </c>
      <c r="P1461" s="75"/>
      <c r="Q1461" s="75"/>
      <c r="R1461" s="75">
        <v>0</v>
      </c>
      <c r="S1461" s="79"/>
      <c r="T1461" s="75" t="s">
        <v>62</v>
      </c>
      <c r="U1461" s="123" t="str">
        <f>IF($J$1="November",Y1460,"")</f>
        <v/>
      </c>
      <c r="V1461" s="77"/>
      <c r="W1461" s="123" t="str">
        <f t="shared" si="291"/>
        <v/>
      </c>
      <c r="X1461" s="77"/>
      <c r="Y1461" s="123" t="str">
        <f t="shared" si="292"/>
        <v/>
      </c>
      <c r="Z1461" s="80"/>
    </row>
    <row r="1462" spans="1:26" s="29" customFormat="1" ht="21.4" customHeight="1" x14ac:dyDescent="0.2">
      <c r="A1462" s="30"/>
      <c r="B1462" s="446"/>
      <c r="C1462" s="446"/>
      <c r="D1462" s="446"/>
      <c r="E1462" s="446"/>
      <c r="F1462" s="446"/>
      <c r="G1462" s="446"/>
      <c r="H1462" s="446"/>
      <c r="I1462" s="446"/>
      <c r="J1462" s="446"/>
      <c r="K1462" s="446"/>
      <c r="L1462" s="47"/>
      <c r="M1462" s="31"/>
      <c r="N1462" s="74"/>
      <c r="O1462" s="75" t="s">
        <v>63</v>
      </c>
      <c r="P1462" s="75"/>
      <c r="Q1462" s="75"/>
      <c r="R1462" s="75">
        <v>0</v>
      </c>
      <c r="S1462" s="79"/>
      <c r="T1462" s="75" t="s">
        <v>63</v>
      </c>
      <c r="U1462" s="123" t="str">
        <f>IF($J$1="Dec",Y1461,"")</f>
        <v/>
      </c>
      <c r="V1462" s="77"/>
      <c r="W1462" s="123" t="str">
        <f t="shared" si="291"/>
        <v/>
      </c>
      <c r="X1462" s="77"/>
      <c r="Y1462" s="123" t="str">
        <f t="shared" si="292"/>
        <v/>
      </c>
      <c r="Z1462" s="80"/>
    </row>
    <row r="1463" spans="1:26" s="29" customFormat="1" ht="21.4" customHeight="1" thickBot="1" x14ac:dyDescent="0.25">
      <c r="A1463" s="60"/>
      <c r="B1463" s="61"/>
      <c r="C1463" s="61"/>
      <c r="D1463" s="61"/>
      <c r="E1463" s="61"/>
      <c r="F1463" s="61"/>
      <c r="G1463" s="61"/>
      <c r="H1463" s="61"/>
      <c r="I1463" s="61"/>
      <c r="J1463" s="61"/>
      <c r="K1463" s="61"/>
      <c r="L1463" s="62"/>
      <c r="N1463" s="81"/>
      <c r="O1463" s="82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  <c r="Z1463" s="83"/>
    </row>
  </sheetData>
  <mergeCells count="1099">
    <mergeCell ref="O1337:R1337"/>
    <mergeCell ref="O1321:R1321"/>
    <mergeCell ref="T1321:Y1321"/>
    <mergeCell ref="C1322:F1322"/>
    <mergeCell ref="H1322:I1322"/>
    <mergeCell ref="I175:J175"/>
    <mergeCell ref="I176:J176"/>
    <mergeCell ref="T1289:Y1289"/>
    <mergeCell ref="B1279:C1279"/>
    <mergeCell ref="A1273:L1273"/>
    <mergeCell ref="O1273:R1273"/>
    <mergeCell ref="T1273:Y1273"/>
    <mergeCell ref="H1290:I1290"/>
    <mergeCell ref="F1293:G1293"/>
    <mergeCell ref="I1293:K1293"/>
    <mergeCell ref="B1295:C1295"/>
    <mergeCell ref="I1297:J1297"/>
    <mergeCell ref="I1298:J1298"/>
    <mergeCell ref="I1299:J1299"/>
    <mergeCell ref="O1305:R1305"/>
    <mergeCell ref="T1305:Y1305"/>
    <mergeCell ref="I1282:J1282"/>
    <mergeCell ref="H1306:I1306"/>
    <mergeCell ref="F1309:G1309"/>
    <mergeCell ref="I1309:K1309"/>
    <mergeCell ref="O759:R759"/>
    <mergeCell ref="T968:Y968"/>
    <mergeCell ref="I1136:J1136"/>
    <mergeCell ref="H1064:I1064"/>
    <mergeCell ref="O1063:R1063"/>
    <mergeCell ref="A1095:L1095"/>
    <mergeCell ref="O1095:R1095"/>
    <mergeCell ref="A167:L167"/>
    <mergeCell ref="O167:R167"/>
    <mergeCell ref="T167:Y167"/>
    <mergeCell ref="I1251:J1251"/>
    <mergeCell ref="T984:Y984"/>
    <mergeCell ref="T1000:Y1000"/>
    <mergeCell ref="T1063:Y1063"/>
    <mergeCell ref="O1015:R1015"/>
    <mergeCell ref="T1015:Y1015"/>
    <mergeCell ref="T953:Y953"/>
    <mergeCell ref="I1032:K1032"/>
    <mergeCell ref="B1034:C1034"/>
    <mergeCell ref="I1036:J1036"/>
    <mergeCell ref="I976:J976"/>
    <mergeCell ref="A937:L937"/>
    <mergeCell ref="O1031:R1031"/>
    <mergeCell ref="H938:I938"/>
    <mergeCell ref="B388:K389"/>
    <mergeCell ref="O842:R842"/>
    <mergeCell ref="B171:C171"/>
    <mergeCell ref="B187:D187"/>
    <mergeCell ref="I353:J353"/>
    <mergeCell ref="T842:Y842"/>
    <mergeCell ref="B848:C848"/>
    <mergeCell ref="O777:R777"/>
    <mergeCell ref="I861:K861"/>
    <mergeCell ref="O889:R889"/>
    <mergeCell ref="B805:K806"/>
    <mergeCell ref="I851:J851"/>
    <mergeCell ref="I852:J852"/>
    <mergeCell ref="I817:J817"/>
    <mergeCell ref="A857:L857"/>
    <mergeCell ref="F1262:G1262"/>
    <mergeCell ref="T1210:Y1210"/>
    <mergeCell ref="B1180:C1180"/>
    <mergeCell ref="A1174:L1174"/>
    <mergeCell ref="C1175:F1175"/>
    <mergeCell ref="H1243:I1243"/>
    <mergeCell ref="T921:Y921"/>
    <mergeCell ref="T937:Y937"/>
    <mergeCell ref="I941:K941"/>
    <mergeCell ref="O937:R937"/>
    <mergeCell ref="I962:J962"/>
    <mergeCell ref="A1063:L1063"/>
    <mergeCell ref="A968:L968"/>
    <mergeCell ref="I929:J929"/>
    <mergeCell ref="B933:K934"/>
    <mergeCell ref="F941:G941"/>
    <mergeCell ref="F925:G925"/>
    <mergeCell ref="I925:K925"/>
    <mergeCell ref="B927:C927"/>
    <mergeCell ref="I978:J978"/>
    <mergeCell ref="I1051:K1051"/>
    <mergeCell ref="T1031:Y1031"/>
    <mergeCell ref="O1047:R1047"/>
    <mergeCell ref="T1047:Y1047"/>
    <mergeCell ref="O984:R984"/>
    <mergeCell ref="O1127:R1127"/>
    <mergeCell ref="T1127:Y1127"/>
    <mergeCell ref="A1142:L1142"/>
    <mergeCell ref="T1095:Y1095"/>
    <mergeCell ref="B1186:K1187"/>
    <mergeCell ref="F1178:G1178"/>
    <mergeCell ref="I1178:K1178"/>
    <mergeCell ref="I128:J128"/>
    <mergeCell ref="I129:J129"/>
    <mergeCell ref="B131:K132"/>
    <mergeCell ref="I256:J256"/>
    <mergeCell ref="I257:J257"/>
    <mergeCell ref="I258:J258"/>
    <mergeCell ref="C249:F249"/>
    <mergeCell ref="H249:I249"/>
    <mergeCell ref="H582:I582"/>
    <mergeCell ref="B587:C587"/>
    <mergeCell ref="I573:J573"/>
    <mergeCell ref="I574:J574"/>
    <mergeCell ref="I575:J575"/>
    <mergeCell ref="A581:L581"/>
    <mergeCell ref="A953:L953"/>
    <mergeCell ref="I899:J899"/>
    <mergeCell ref="A905:L905"/>
    <mergeCell ref="F616:G616"/>
    <mergeCell ref="I616:K616"/>
    <mergeCell ref="B461:C461"/>
    <mergeCell ref="I463:J463"/>
    <mergeCell ref="I914:J914"/>
    <mergeCell ref="C456:F456"/>
    <mergeCell ref="H456:I456"/>
    <mergeCell ref="F459:G459"/>
    <mergeCell ref="I459:K459"/>
    <mergeCell ref="I897:J897"/>
    <mergeCell ref="I893:K893"/>
    <mergeCell ref="A503:L503"/>
    <mergeCell ref="F412:G412"/>
    <mergeCell ref="I412:K412"/>
    <mergeCell ref="B499:K500"/>
    <mergeCell ref="T1385:Y1385"/>
    <mergeCell ref="C1386:F1386"/>
    <mergeCell ref="H1386:I1386"/>
    <mergeCell ref="H1143:I1143"/>
    <mergeCell ref="F1146:G1146"/>
    <mergeCell ref="I1146:K1146"/>
    <mergeCell ref="B1148:C1148"/>
    <mergeCell ref="I1150:J1150"/>
    <mergeCell ref="I1151:J1151"/>
    <mergeCell ref="I1204:J1204"/>
    <mergeCell ref="B1206:K1207"/>
    <mergeCell ref="A1194:L1194"/>
    <mergeCell ref="C858:F858"/>
    <mergeCell ref="H858:I858"/>
    <mergeCell ref="F861:G861"/>
    <mergeCell ref="B854:K855"/>
    <mergeCell ref="C843:F843"/>
    <mergeCell ref="H843:I843"/>
    <mergeCell ref="T889:Y889"/>
    <mergeCell ref="F1246:G1246"/>
    <mergeCell ref="I1246:K1246"/>
    <mergeCell ref="B1248:C1248"/>
    <mergeCell ref="I1250:J1250"/>
    <mergeCell ref="A1289:L1289"/>
    <mergeCell ref="O1289:R1289"/>
    <mergeCell ref="A1226:L1226"/>
    <mergeCell ref="T1226:Y1226"/>
    <mergeCell ref="C1211:F1211"/>
    <mergeCell ref="H1227:I1227"/>
    <mergeCell ref="F1230:G1230"/>
    <mergeCell ref="O857:R857"/>
    <mergeCell ref="I850:J850"/>
    <mergeCell ref="T793:Y793"/>
    <mergeCell ref="O809:R809"/>
    <mergeCell ref="A873:L873"/>
    <mergeCell ref="C826:F826"/>
    <mergeCell ref="H826:I826"/>
    <mergeCell ref="T777:Y777"/>
    <mergeCell ref="B821:K822"/>
    <mergeCell ref="I802:J802"/>
    <mergeCell ref="I803:J803"/>
    <mergeCell ref="C794:F794"/>
    <mergeCell ref="C874:F874"/>
    <mergeCell ref="O793:R793"/>
    <mergeCell ref="T873:Y873"/>
    <mergeCell ref="A842:L842"/>
    <mergeCell ref="I834:J834"/>
    <mergeCell ref="I865:J865"/>
    <mergeCell ref="B783:C783"/>
    <mergeCell ref="I543:J543"/>
    <mergeCell ref="T759:Y759"/>
    <mergeCell ref="T809:Y809"/>
    <mergeCell ref="I868:J868"/>
    <mergeCell ref="B869:K870"/>
    <mergeCell ref="T825:Y825"/>
    <mergeCell ref="C810:F810"/>
    <mergeCell ref="H810:I810"/>
    <mergeCell ref="I818:J818"/>
    <mergeCell ref="I819:J819"/>
    <mergeCell ref="T857:Y857"/>
    <mergeCell ref="I866:J866"/>
    <mergeCell ref="I867:J867"/>
    <mergeCell ref="F475:G475"/>
    <mergeCell ref="B308:K309"/>
    <mergeCell ref="I528:J528"/>
    <mergeCell ref="C281:F281"/>
    <mergeCell ref="H281:I281"/>
    <mergeCell ref="F284:G284"/>
    <mergeCell ref="I746:K746"/>
    <mergeCell ref="B748:C748"/>
    <mergeCell ref="F554:G554"/>
    <mergeCell ref="I554:K554"/>
    <mergeCell ref="B556:C556"/>
    <mergeCell ref="I558:J558"/>
    <mergeCell ref="I559:J559"/>
    <mergeCell ref="I306:J306"/>
    <mergeCell ref="I428:K428"/>
    <mergeCell ref="B430:C430"/>
    <mergeCell ref="I481:J481"/>
    <mergeCell ref="B483:K484"/>
    <mergeCell ref="I432:J432"/>
    <mergeCell ref="B1445:K1446"/>
    <mergeCell ref="A38:L38"/>
    <mergeCell ref="O38:R38"/>
    <mergeCell ref="I1120:J1120"/>
    <mergeCell ref="A1111:L1111"/>
    <mergeCell ref="O1111:R1111"/>
    <mergeCell ref="O119:R119"/>
    <mergeCell ref="B754:K755"/>
    <mergeCell ref="I750:J750"/>
    <mergeCell ref="I751:J751"/>
    <mergeCell ref="I752:J752"/>
    <mergeCell ref="C743:F743"/>
    <mergeCell ref="H743:I743"/>
    <mergeCell ref="F746:G746"/>
    <mergeCell ref="B350:C350"/>
    <mergeCell ref="I1055:J1055"/>
    <mergeCell ref="I1056:J1056"/>
    <mergeCell ref="I1057:J1057"/>
    <mergeCell ref="C1048:F1048"/>
    <mergeCell ref="B420:K421"/>
    <mergeCell ref="C663:F663"/>
    <mergeCell ref="I475:K475"/>
    <mergeCell ref="A793:L793"/>
    <mergeCell ref="B706:K707"/>
    <mergeCell ref="B652:C652"/>
    <mergeCell ref="I686:J686"/>
    <mergeCell ref="A646:L646"/>
    <mergeCell ref="I687:J687"/>
    <mergeCell ref="I688:J688"/>
    <mergeCell ref="F650:G650"/>
    <mergeCell ref="H663:I663"/>
    <mergeCell ref="A694:L694"/>
    <mergeCell ref="O312:R312"/>
    <mergeCell ref="B895:C895"/>
    <mergeCell ref="A424:L424"/>
    <mergeCell ref="B414:C414"/>
    <mergeCell ref="I416:J416"/>
    <mergeCell ref="F797:G797"/>
    <mergeCell ref="I797:K797"/>
    <mergeCell ref="I785:J785"/>
    <mergeCell ref="B863:C863"/>
    <mergeCell ref="B398:C398"/>
    <mergeCell ref="B195:K196"/>
    <mergeCell ref="I479:J479"/>
    <mergeCell ref="A471:L471"/>
    <mergeCell ref="A710:L710"/>
    <mergeCell ref="I513:J513"/>
    <mergeCell ref="B684:C684"/>
    <mergeCell ref="B577:K578"/>
    <mergeCell ref="I767:J767"/>
    <mergeCell ref="A678:L678"/>
    <mergeCell ref="I666:K666"/>
    <mergeCell ref="B562:K563"/>
    <mergeCell ref="I620:J620"/>
    <mergeCell ref="I621:J621"/>
    <mergeCell ref="I672:J672"/>
    <mergeCell ref="A519:L519"/>
    <mergeCell ref="C647:F647"/>
    <mergeCell ref="H647:I647"/>
    <mergeCell ref="B668:C668"/>
    <mergeCell ref="I622:J622"/>
    <mergeCell ref="A612:L612"/>
    <mergeCell ref="I507:K507"/>
    <mergeCell ref="A487:L487"/>
    <mergeCell ref="B146:K147"/>
    <mergeCell ref="I142:J142"/>
    <mergeCell ref="B244:K245"/>
    <mergeCell ref="I304:J304"/>
    <mergeCell ref="I305:J305"/>
    <mergeCell ref="I434:J434"/>
    <mergeCell ref="B436:K437"/>
    <mergeCell ref="A440:L440"/>
    <mergeCell ref="I418:J418"/>
    <mergeCell ref="C441:F441"/>
    <mergeCell ref="A328:L328"/>
    <mergeCell ref="I786:J786"/>
    <mergeCell ref="A119:L119"/>
    <mergeCell ref="O344:R344"/>
    <mergeCell ref="T344:Y344"/>
    <mergeCell ref="B189:C189"/>
    <mergeCell ref="I191:J191"/>
    <mergeCell ref="C265:F265"/>
    <mergeCell ref="O455:R455"/>
    <mergeCell ref="B509:C509"/>
    <mergeCell ref="B547:K548"/>
    <mergeCell ref="A535:L535"/>
    <mergeCell ref="I544:J544"/>
    <mergeCell ref="F539:G539"/>
    <mergeCell ref="B738:K739"/>
    <mergeCell ref="I720:J720"/>
    <mergeCell ref="A550:L550"/>
    <mergeCell ref="A726:L726"/>
    <mergeCell ref="F730:G730"/>
    <mergeCell ref="C566:F566"/>
    <mergeCell ref="H566:I566"/>
    <mergeCell ref="H711:I711"/>
    <mergeCell ref="O1079:R1079"/>
    <mergeCell ref="T1079:Y1079"/>
    <mergeCell ref="O264:R264"/>
    <mergeCell ref="T264:Y264"/>
    <mergeCell ref="I1073:J1073"/>
    <mergeCell ref="B1075:K1076"/>
    <mergeCell ref="I787:J787"/>
    <mergeCell ref="C778:F778"/>
    <mergeCell ref="H778:I778"/>
    <mergeCell ref="F781:G781"/>
    <mergeCell ref="I781:K781"/>
    <mergeCell ref="H679:I679"/>
    <mergeCell ref="I354:J354"/>
    <mergeCell ref="I336:J336"/>
    <mergeCell ref="H409:I409"/>
    <mergeCell ref="I511:J511"/>
    <mergeCell ref="B716:C716"/>
    <mergeCell ref="B603:C603"/>
    <mergeCell ref="A597:L597"/>
    <mergeCell ref="I496:J496"/>
    <mergeCell ref="I497:J497"/>
    <mergeCell ref="A392:L392"/>
    <mergeCell ref="B372:K373"/>
    <mergeCell ref="B789:K790"/>
    <mergeCell ref="I560:J560"/>
    <mergeCell ref="H425:I425"/>
    <mergeCell ref="B356:K357"/>
    <mergeCell ref="F348:G348"/>
    <mergeCell ref="H727:I727"/>
    <mergeCell ref="H345:I345"/>
    <mergeCell ref="F893:G893"/>
    <mergeCell ref="H377:I377"/>
    <mergeCell ref="F428:G428"/>
    <mergeCell ref="C954:F954"/>
    <mergeCell ref="F585:G585"/>
    <mergeCell ref="I585:K585"/>
    <mergeCell ref="F569:G569"/>
    <mergeCell ref="B446:C446"/>
    <mergeCell ref="I1104:J1104"/>
    <mergeCell ref="I1105:J1105"/>
    <mergeCell ref="F1277:G1277"/>
    <mergeCell ref="A1158:L1158"/>
    <mergeCell ref="A296:L296"/>
    <mergeCell ref="B318:C318"/>
    <mergeCell ref="I320:J320"/>
    <mergeCell ref="A344:L344"/>
    <mergeCell ref="B640:K641"/>
    <mergeCell ref="I589:J589"/>
    <mergeCell ref="I590:J590"/>
    <mergeCell ref="H1048:I1048"/>
    <mergeCell ref="F1051:G1051"/>
    <mergeCell ref="B690:K691"/>
    <mergeCell ref="B634:C634"/>
    <mergeCell ref="B593:K594"/>
    <mergeCell ref="I569:K569"/>
    <mergeCell ref="B618:C618"/>
    <mergeCell ref="F632:G632"/>
    <mergeCell ref="I632:K632"/>
    <mergeCell ref="A662:L662"/>
    <mergeCell ref="B609:K610"/>
    <mergeCell ref="I607:J607"/>
    <mergeCell ref="I636:J636"/>
    <mergeCell ref="F682:G682"/>
    <mergeCell ref="F1162:G1162"/>
    <mergeCell ref="O360:R360"/>
    <mergeCell ref="F829:G829"/>
    <mergeCell ref="I829:K829"/>
    <mergeCell ref="I448:J448"/>
    <mergeCell ref="I702:J702"/>
    <mergeCell ref="I703:J703"/>
    <mergeCell ref="I704:J704"/>
    <mergeCell ref="I449:J449"/>
    <mergeCell ref="I450:J450"/>
    <mergeCell ref="B452:K453"/>
    <mergeCell ref="B799:C799"/>
    <mergeCell ref="F316:G316"/>
    <mergeCell ref="O1401:R1401"/>
    <mergeCell ref="B1375:C1375"/>
    <mergeCell ref="I1373:K1373"/>
    <mergeCell ref="A1385:L1385"/>
    <mergeCell ref="B1101:C1101"/>
    <mergeCell ref="F1115:G1115"/>
    <mergeCell ref="I1115:K1115"/>
    <mergeCell ref="O1194:R1194"/>
    <mergeCell ref="O1385:R1385"/>
    <mergeCell ref="I883:J883"/>
    <mergeCell ref="H874:I874"/>
    <mergeCell ref="I1023:J1023"/>
    <mergeCell ref="I961:J961"/>
    <mergeCell ref="I913:J913"/>
    <mergeCell ref="F909:G909"/>
    <mergeCell ref="I909:K909"/>
    <mergeCell ref="B879:C879"/>
    <mergeCell ref="A889:L889"/>
    <mergeCell ref="B965:K966"/>
    <mergeCell ref="B1059:K1060"/>
    <mergeCell ref="T1111:Y1111"/>
    <mergeCell ref="T1369:Y1369"/>
    <mergeCell ref="C1370:F1370"/>
    <mergeCell ref="H1370:I1370"/>
    <mergeCell ref="F1373:G1373"/>
    <mergeCell ref="T1158:Y1158"/>
    <mergeCell ref="I1281:J1281"/>
    <mergeCell ref="T535:Y535"/>
    <mergeCell ref="C536:F536"/>
    <mergeCell ref="H536:I536"/>
    <mergeCell ref="I1198:K1198"/>
    <mergeCell ref="I177:J177"/>
    <mergeCell ref="B179:K180"/>
    <mergeCell ref="I545:J545"/>
    <mergeCell ref="I931:J931"/>
    <mergeCell ref="C999:F999"/>
    <mergeCell ref="H999:I999"/>
    <mergeCell ref="F1002:G1002"/>
    <mergeCell ref="I1002:K1002"/>
    <mergeCell ref="B1004:C1004"/>
    <mergeCell ref="I1006:J1006"/>
    <mergeCell ref="I1007:J1007"/>
    <mergeCell ref="B1010:K1011"/>
    <mergeCell ref="I1038:J1038"/>
    <mergeCell ref="B1040:K1041"/>
    <mergeCell ref="O1174:R1174"/>
    <mergeCell ref="T1174:Y1174"/>
    <mergeCell ref="I1182:J1182"/>
    <mergeCell ref="O1142:R1142"/>
    <mergeCell ref="T1142:Y1142"/>
    <mergeCell ref="T1242:Y1242"/>
    <mergeCell ref="C1243:F1243"/>
    <mergeCell ref="T1194:Y1194"/>
    <mergeCell ref="C168:F168"/>
    <mergeCell ref="H168:I168"/>
    <mergeCell ref="O535:R535"/>
    <mergeCell ref="I539:K539"/>
    <mergeCell ref="B541:C541"/>
    <mergeCell ref="B1200:C1200"/>
    <mergeCell ref="I1202:J1202"/>
    <mergeCell ref="I1099:K1099"/>
    <mergeCell ref="I1103:J1103"/>
    <mergeCell ref="A1043:L1043"/>
    <mergeCell ref="C1044:F1044"/>
    <mergeCell ref="H1044:I1044"/>
    <mergeCell ref="A1013:L1013"/>
    <mergeCell ref="B943:C943"/>
    <mergeCell ref="I1008:J1008"/>
    <mergeCell ref="B949:K950"/>
    <mergeCell ref="I977:J977"/>
    <mergeCell ref="F957:G957"/>
    <mergeCell ref="I992:J992"/>
    <mergeCell ref="O905:R905"/>
    <mergeCell ref="O953:R953"/>
    <mergeCell ref="I930:J930"/>
    <mergeCell ref="I671:J671"/>
    <mergeCell ref="I957:K957"/>
    <mergeCell ref="B959:C959"/>
    <mergeCell ref="B1053:C1053"/>
    <mergeCell ref="C1064:F1064"/>
    <mergeCell ref="B1019:C1019"/>
    <mergeCell ref="I1137:J1137"/>
    <mergeCell ref="H922:I922"/>
    <mergeCell ref="I882:J882"/>
    <mergeCell ref="T1353:Y1353"/>
    <mergeCell ref="C1354:F1354"/>
    <mergeCell ref="H1354:I1354"/>
    <mergeCell ref="F1357:G1357"/>
    <mergeCell ref="I1357:K1357"/>
    <mergeCell ref="B1359:C1359"/>
    <mergeCell ref="I1361:J1361"/>
    <mergeCell ref="I1362:J1362"/>
    <mergeCell ref="I1234:J1234"/>
    <mergeCell ref="H1211:I1211"/>
    <mergeCell ref="F1214:G1214"/>
    <mergeCell ref="I1214:K1214"/>
    <mergeCell ref="B1216:C1216"/>
    <mergeCell ref="I1218:J1218"/>
    <mergeCell ref="O1226:R1226"/>
    <mergeCell ref="C1227:F1227"/>
    <mergeCell ref="I1203:J1203"/>
    <mergeCell ref="B1301:K1302"/>
    <mergeCell ref="A1305:L1305"/>
    <mergeCell ref="I1266:J1266"/>
    <mergeCell ref="T1337:Y1337"/>
    <mergeCell ref="C1338:F1338"/>
    <mergeCell ref="H1338:I1338"/>
    <mergeCell ref="F1341:G1341"/>
    <mergeCell ref="I1341:K1341"/>
    <mergeCell ref="B1343:C1343"/>
    <mergeCell ref="I1345:J1345"/>
    <mergeCell ref="I1346:J1346"/>
    <mergeCell ref="I1230:K1230"/>
    <mergeCell ref="B1232:C1232"/>
    <mergeCell ref="O1258:R1258"/>
    <mergeCell ref="T1258:Y1258"/>
    <mergeCell ref="T726:Y726"/>
    <mergeCell ref="T710:Y710"/>
    <mergeCell ref="T905:Y905"/>
    <mergeCell ref="I915:J915"/>
    <mergeCell ref="C906:F906"/>
    <mergeCell ref="I714:K714"/>
    <mergeCell ref="O726:R726"/>
    <mergeCell ref="O873:R873"/>
    <mergeCell ref="A825:L825"/>
    <mergeCell ref="I963:J963"/>
    <mergeCell ref="I1219:J1219"/>
    <mergeCell ref="I1131:K1131"/>
    <mergeCell ref="I1283:J1283"/>
    <mergeCell ref="I1135:J1135"/>
    <mergeCell ref="B1133:C1133"/>
    <mergeCell ref="I1121:J1121"/>
    <mergeCell ref="A1127:L1127"/>
    <mergeCell ref="I1087:J1087"/>
    <mergeCell ref="H1175:I1175"/>
    <mergeCell ref="C969:F969"/>
    <mergeCell ref="H969:I969"/>
    <mergeCell ref="C1195:F1195"/>
    <mergeCell ref="H1195:I1195"/>
    <mergeCell ref="F1198:G1198"/>
    <mergeCell ref="O968:R968"/>
    <mergeCell ref="O825:R825"/>
    <mergeCell ref="I993:J993"/>
    <mergeCell ref="O1210:R1210"/>
    <mergeCell ref="A809:L809"/>
    <mergeCell ref="I945:J945"/>
    <mergeCell ref="I1262:K1262"/>
    <mergeCell ref="B1154:K1155"/>
    <mergeCell ref="T612:Y612"/>
    <mergeCell ref="C613:F613"/>
    <mergeCell ref="H613:I613"/>
    <mergeCell ref="O597:R597"/>
    <mergeCell ref="T597:Y597"/>
    <mergeCell ref="C598:F598"/>
    <mergeCell ref="I654:J654"/>
    <mergeCell ref="I655:J655"/>
    <mergeCell ref="I656:J656"/>
    <mergeCell ref="B658:K659"/>
    <mergeCell ref="I650:K650"/>
    <mergeCell ref="A628:L628"/>
    <mergeCell ref="I638:J638"/>
    <mergeCell ref="T662:Y662"/>
    <mergeCell ref="T628:Y628"/>
    <mergeCell ref="O710:R710"/>
    <mergeCell ref="O678:R678"/>
    <mergeCell ref="T678:Y678"/>
    <mergeCell ref="I670:J670"/>
    <mergeCell ref="H598:I598"/>
    <mergeCell ref="F601:G601"/>
    <mergeCell ref="C679:F679"/>
    <mergeCell ref="B700:C700"/>
    <mergeCell ref="I682:K682"/>
    <mergeCell ref="F666:G666"/>
    <mergeCell ref="C629:F629"/>
    <mergeCell ref="C329:F329"/>
    <mergeCell ref="O376:R376"/>
    <mergeCell ref="I338:J338"/>
    <mergeCell ref="B340:K341"/>
    <mergeCell ref="A408:L408"/>
    <mergeCell ref="O565:R565"/>
    <mergeCell ref="I512:J512"/>
    <mergeCell ref="B531:K532"/>
    <mergeCell ref="H629:I629"/>
    <mergeCell ref="T581:Y581"/>
    <mergeCell ref="T565:Y565"/>
    <mergeCell ref="F714:G714"/>
    <mergeCell ref="C711:F711"/>
    <mergeCell ref="I718:J718"/>
    <mergeCell ref="I719:J719"/>
    <mergeCell ref="T440:Y440"/>
    <mergeCell ref="H441:I441"/>
    <mergeCell ref="H504:I504"/>
    <mergeCell ref="C551:F551"/>
    <mergeCell ref="T471:Y471"/>
    <mergeCell ref="T455:Y455"/>
    <mergeCell ref="O471:R471"/>
    <mergeCell ref="O662:R662"/>
    <mergeCell ref="C582:F582"/>
    <mergeCell ref="I623:J623"/>
    <mergeCell ref="I624:J624"/>
    <mergeCell ref="I605:J605"/>
    <mergeCell ref="B571:C571"/>
    <mergeCell ref="A565:L565"/>
    <mergeCell ref="A455:L455"/>
    <mergeCell ref="B467:K468"/>
    <mergeCell ref="O612:R612"/>
    <mergeCell ref="B276:K277"/>
    <mergeCell ref="C297:F297"/>
    <mergeCell ref="H297:I297"/>
    <mergeCell ref="F444:G444"/>
    <mergeCell ref="C1434:F1434"/>
    <mergeCell ref="C184:F184"/>
    <mergeCell ref="H184:I184"/>
    <mergeCell ref="F187:G187"/>
    <mergeCell ref="O581:R581"/>
    <mergeCell ref="I591:J591"/>
    <mergeCell ref="I637:J637"/>
    <mergeCell ref="I160:J160"/>
    <mergeCell ref="A312:L312"/>
    <mergeCell ref="I601:K601"/>
    <mergeCell ref="C520:F520"/>
    <mergeCell ref="H520:I520"/>
    <mergeCell ref="F523:G523"/>
    <mergeCell ref="I523:K523"/>
    <mergeCell ref="B525:C525"/>
    <mergeCell ref="I527:J527"/>
    <mergeCell ref="B382:C382"/>
    <mergeCell ref="A376:L376"/>
    <mergeCell ref="C472:F472"/>
    <mergeCell ref="H472:I472"/>
    <mergeCell ref="I529:J529"/>
    <mergeCell ref="O248:R248"/>
    <mergeCell ref="O183:R183"/>
    <mergeCell ref="O392:R392"/>
    <mergeCell ref="O440:R440"/>
    <mergeCell ref="H1434:I1434"/>
    <mergeCell ref="A264:L264"/>
    <mergeCell ref="O328:R328"/>
    <mergeCell ref="T232:Y232"/>
    <mergeCell ref="C233:F233"/>
    <mergeCell ref="H233:I233"/>
    <mergeCell ref="F236:G236"/>
    <mergeCell ref="I289:J289"/>
    <mergeCell ref="B292:K293"/>
    <mergeCell ref="I290:J290"/>
    <mergeCell ref="T1433:Y1433"/>
    <mergeCell ref="C345:F345"/>
    <mergeCell ref="I284:K284"/>
    <mergeCell ref="O1433:R1433"/>
    <mergeCell ref="I1443:J1443"/>
    <mergeCell ref="F1437:G1437"/>
    <mergeCell ref="I1437:K1437"/>
    <mergeCell ref="I352:J352"/>
    <mergeCell ref="I348:K348"/>
    <mergeCell ref="I1441:J1441"/>
    <mergeCell ref="I1442:J1442"/>
    <mergeCell ref="I272:J272"/>
    <mergeCell ref="I273:J273"/>
    <mergeCell ref="I274:J274"/>
    <mergeCell ref="I241:J241"/>
    <mergeCell ref="O280:R280"/>
    <mergeCell ref="T280:Y280"/>
    <mergeCell ref="A1433:L1433"/>
    <mergeCell ref="I236:K236"/>
    <mergeCell ref="B238:C238"/>
    <mergeCell ref="T312:Y312"/>
    <mergeCell ref="B286:C286"/>
    <mergeCell ref="B302:C302"/>
    <mergeCell ref="C313:F313"/>
    <mergeCell ref="H313:I313"/>
    <mergeCell ref="T519:Y519"/>
    <mergeCell ref="I384:J384"/>
    <mergeCell ref="I385:J385"/>
    <mergeCell ref="I491:K491"/>
    <mergeCell ref="B493:C493"/>
    <mergeCell ref="I495:J495"/>
    <mergeCell ref="O503:R503"/>
    <mergeCell ref="T503:Y503"/>
    <mergeCell ref="C504:F504"/>
    <mergeCell ref="O487:R487"/>
    <mergeCell ref="T424:Y424"/>
    <mergeCell ref="C425:F425"/>
    <mergeCell ref="O296:R296"/>
    <mergeCell ref="T296:Y296"/>
    <mergeCell ref="O408:R408"/>
    <mergeCell ref="T408:Y408"/>
    <mergeCell ref="T487:Y487"/>
    <mergeCell ref="C488:F488"/>
    <mergeCell ref="H488:I488"/>
    <mergeCell ref="F491:G491"/>
    <mergeCell ref="T392:Y392"/>
    <mergeCell ref="I480:J480"/>
    <mergeCell ref="T328:Y328"/>
    <mergeCell ref="B324:K325"/>
    <mergeCell ref="T376:Y376"/>
    <mergeCell ref="T360:Y360"/>
    <mergeCell ref="I321:J321"/>
    <mergeCell ref="I322:J322"/>
    <mergeCell ref="F380:G380"/>
    <mergeCell ref="I380:K380"/>
    <mergeCell ref="B404:K405"/>
    <mergeCell ref="B477:C477"/>
    <mergeCell ref="T550:Y550"/>
    <mergeCell ref="B515:K516"/>
    <mergeCell ref="O54:R54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F507:G507"/>
    <mergeCell ref="T248:Y248"/>
    <mergeCell ref="I192:J192"/>
    <mergeCell ref="H329:I329"/>
    <mergeCell ref="F332:G332"/>
    <mergeCell ref="I332:K332"/>
    <mergeCell ref="O424:R424"/>
    <mergeCell ref="I337:J337"/>
    <mergeCell ref="T183:Y183"/>
    <mergeCell ref="B270:C270"/>
    <mergeCell ref="B1439:C1439"/>
    <mergeCell ref="I203:K203"/>
    <mergeCell ref="C120:F120"/>
    <mergeCell ref="B125:C125"/>
    <mergeCell ref="I127:J127"/>
    <mergeCell ref="B260:K261"/>
    <mergeCell ref="I242:J242"/>
    <mergeCell ref="A216:L216"/>
    <mergeCell ref="C217:F217"/>
    <mergeCell ref="H217:I217"/>
    <mergeCell ref="F220:G220"/>
    <mergeCell ref="I220:K220"/>
    <mergeCell ref="B222:C222"/>
    <mergeCell ref="I370:J370"/>
    <mergeCell ref="C361:F361"/>
    <mergeCell ref="I386:J386"/>
    <mergeCell ref="H361:I361"/>
    <mergeCell ref="F364:G364"/>
    <mergeCell ref="I364:K364"/>
    <mergeCell ref="I143:J143"/>
    <mergeCell ref="I144:J144"/>
    <mergeCell ref="C135:F135"/>
    <mergeCell ref="H135:I135"/>
    <mergeCell ref="F138:G138"/>
    <mergeCell ref="I138:K138"/>
    <mergeCell ref="B163:K164"/>
    <mergeCell ref="B205:C205"/>
    <mergeCell ref="I288:J288"/>
    <mergeCell ref="C377:F377"/>
    <mergeCell ref="I193:J193"/>
    <mergeCell ref="I316:K316"/>
    <mergeCell ref="F42:G42"/>
    <mergeCell ref="B66:K67"/>
    <mergeCell ref="I64:J64"/>
    <mergeCell ref="I226:J226"/>
    <mergeCell ref="B228:K229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216:R216"/>
    <mergeCell ref="T216:Y216"/>
    <mergeCell ref="I224:J224"/>
    <mergeCell ref="I225:J225"/>
    <mergeCell ref="A199:L199"/>
    <mergeCell ref="O199:R199"/>
    <mergeCell ref="T199:Y199"/>
    <mergeCell ref="C200:F200"/>
    <mergeCell ref="A134:L134"/>
    <mergeCell ref="O102:R102"/>
    <mergeCell ref="T102:Y102"/>
    <mergeCell ref="C103:F103"/>
    <mergeCell ref="H103:I103"/>
    <mergeCell ref="F106:G106"/>
    <mergeCell ref="I106:K106"/>
    <mergeCell ref="H200:I200"/>
    <mergeCell ref="I207:J207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C55:F55"/>
    <mergeCell ref="H55:I55"/>
    <mergeCell ref="B76:C76"/>
    <mergeCell ref="I94:J94"/>
    <mergeCell ref="I95:J95"/>
    <mergeCell ref="A183:L183"/>
    <mergeCell ref="F300:G300"/>
    <mergeCell ref="I300:K300"/>
    <mergeCell ref="B334:C334"/>
    <mergeCell ref="A280:L280"/>
    <mergeCell ref="F252:G252"/>
    <mergeCell ref="I252:K252"/>
    <mergeCell ref="B254:C254"/>
    <mergeCell ref="A151:L151"/>
    <mergeCell ref="H120:I120"/>
    <mergeCell ref="F123:G123"/>
    <mergeCell ref="I123:K123"/>
    <mergeCell ref="I171:K171"/>
    <mergeCell ref="B173:C173"/>
    <mergeCell ref="I96:J96"/>
    <mergeCell ref="C87:F87"/>
    <mergeCell ref="H87:I87"/>
    <mergeCell ref="F90:G90"/>
    <mergeCell ref="I90:K90"/>
    <mergeCell ref="I240:J240"/>
    <mergeCell ref="A232:L232"/>
    <mergeCell ref="B211:K212"/>
    <mergeCell ref="I208:J208"/>
    <mergeCell ref="I161:J161"/>
    <mergeCell ref="C152:F152"/>
    <mergeCell ref="H152:I152"/>
    <mergeCell ref="F155:G155"/>
    <mergeCell ref="I209:J209"/>
    <mergeCell ref="F203:G203"/>
    <mergeCell ref="T646:Y646"/>
    <mergeCell ref="O694:R694"/>
    <mergeCell ref="O628:R628"/>
    <mergeCell ref="T694:Y694"/>
    <mergeCell ref="C695:F695"/>
    <mergeCell ref="H695:I695"/>
    <mergeCell ref="F698:G698"/>
    <mergeCell ref="I698:K698"/>
    <mergeCell ref="B674:K675"/>
    <mergeCell ref="O646:R646"/>
    <mergeCell ref="I606:J606"/>
    <mergeCell ref="B92:C92"/>
    <mergeCell ref="A86:L86"/>
    <mergeCell ref="B82:K83"/>
    <mergeCell ref="B98:K99"/>
    <mergeCell ref="I400:J400"/>
    <mergeCell ref="I401:J401"/>
    <mergeCell ref="I402:J402"/>
    <mergeCell ref="I464:J464"/>
    <mergeCell ref="B366:C366"/>
    <mergeCell ref="O232:R232"/>
    <mergeCell ref="B157:C157"/>
    <mergeCell ref="O134:R134"/>
    <mergeCell ref="T134:Y134"/>
    <mergeCell ref="B140:C140"/>
    <mergeCell ref="B114:K115"/>
    <mergeCell ref="A248:L248"/>
    <mergeCell ref="H265:I265"/>
    <mergeCell ref="F268:G268"/>
    <mergeCell ref="I268:K268"/>
    <mergeCell ref="O1353:R1353"/>
    <mergeCell ref="O742:R742"/>
    <mergeCell ref="F1131:G1131"/>
    <mergeCell ref="F877:G877"/>
    <mergeCell ref="I877:K877"/>
    <mergeCell ref="A742:L742"/>
    <mergeCell ref="I991:J991"/>
    <mergeCell ref="B995:K996"/>
    <mergeCell ref="B837:K838"/>
    <mergeCell ref="C409:F409"/>
    <mergeCell ref="I1329:J1329"/>
    <mergeCell ref="B1311:C1311"/>
    <mergeCell ref="I1313:J1313"/>
    <mergeCell ref="B1349:K1350"/>
    <mergeCell ref="I1314:J1314"/>
    <mergeCell ref="I1315:J1315"/>
    <mergeCell ref="B1317:K1318"/>
    <mergeCell ref="A1353:L1353"/>
    <mergeCell ref="C1306:F1306"/>
    <mergeCell ref="B1285:K1286"/>
    <mergeCell ref="I1277:K1277"/>
    <mergeCell ref="I1252:J1252"/>
    <mergeCell ref="B1254:K1255"/>
    <mergeCell ref="A1258:L1258"/>
    <mergeCell ref="I1330:J1330"/>
    <mergeCell ref="I444:K444"/>
    <mergeCell ref="O550:R550"/>
    <mergeCell ref="O519:R519"/>
    <mergeCell ref="I417:J417"/>
    <mergeCell ref="I433:J433"/>
    <mergeCell ref="I465:J465"/>
    <mergeCell ref="I1220:J1220"/>
    <mergeCell ref="I1457:J1457"/>
    <mergeCell ref="F1421:G1421"/>
    <mergeCell ref="I1421:K1421"/>
    <mergeCell ref="B1423:C1423"/>
    <mergeCell ref="I1409:J1409"/>
    <mergeCell ref="C1274:F1274"/>
    <mergeCell ref="H1274:I1274"/>
    <mergeCell ref="H1402:I1402"/>
    <mergeCell ref="I1235:J1235"/>
    <mergeCell ref="I1236:J1236"/>
    <mergeCell ref="C1290:F1290"/>
    <mergeCell ref="B1381:K1382"/>
    <mergeCell ref="I1377:J1377"/>
    <mergeCell ref="I1378:J1378"/>
    <mergeCell ref="I1379:J1379"/>
    <mergeCell ref="F1389:G1389"/>
    <mergeCell ref="H1418:I1418"/>
    <mergeCell ref="B1413:K1414"/>
    <mergeCell ref="A1242:L1242"/>
    <mergeCell ref="I1331:J1331"/>
    <mergeCell ref="B1333:K1334"/>
    <mergeCell ref="A1337:L1337"/>
    <mergeCell ref="I1347:J1347"/>
    <mergeCell ref="F1325:G1325"/>
    <mergeCell ref="I1325:K1325"/>
    <mergeCell ref="B1327:C1327"/>
    <mergeCell ref="F1453:G1453"/>
    <mergeCell ref="I1453:K1453"/>
    <mergeCell ref="B1455:C1455"/>
    <mergeCell ref="A1369:L1369"/>
    <mergeCell ref="I1427:J1427"/>
    <mergeCell ref="B1429:K1430"/>
    <mergeCell ref="I1458:J1458"/>
    <mergeCell ref="I1459:J1459"/>
    <mergeCell ref="B1461:K1462"/>
    <mergeCell ref="A1417:L1417"/>
    <mergeCell ref="O1417:R1417"/>
    <mergeCell ref="T1417:Y1417"/>
    <mergeCell ref="C1418:F1418"/>
    <mergeCell ref="I1426:J1426"/>
    <mergeCell ref="I1425:J1425"/>
    <mergeCell ref="B1085:C1085"/>
    <mergeCell ref="I898:J898"/>
    <mergeCell ref="O1242:R1242"/>
    <mergeCell ref="B1107:K1108"/>
    <mergeCell ref="O921:R921"/>
    <mergeCell ref="I1067:K1067"/>
    <mergeCell ref="A998:L998"/>
    <mergeCell ref="O1000:R1000"/>
    <mergeCell ref="O1158:R1158"/>
    <mergeCell ref="C1096:F1096"/>
    <mergeCell ref="I1037:J1037"/>
    <mergeCell ref="T1401:Y1401"/>
    <mergeCell ref="A1401:L1401"/>
    <mergeCell ref="B901:K902"/>
    <mergeCell ref="A921:L921"/>
    <mergeCell ref="C984:F984"/>
    <mergeCell ref="H984:I984"/>
    <mergeCell ref="F987:G987"/>
    <mergeCell ref="I987:K987"/>
    <mergeCell ref="A1321:L1321"/>
    <mergeCell ref="F1405:G1405"/>
    <mergeCell ref="I1405:K1405"/>
    <mergeCell ref="B1407:C1407"/>
    <mergeCell ref="T742:Y742"/>
    <mergeCell ref="I187:K187"/>
    <mergeCell ref="I833:J833"/>
    <mergeCell ref="H551:I551"/>
    <mergeCell ref="A777:L777"/>
    <mergeCell ref="B722:K723"/>
    <mergeCell ref="I734:J734"/>
    <mergeCell ref="I735:J735"/>
    <mergeCell ref="B765:C765"/>
    <mergeCell ref="A759:L759"/>
    <mergeCell ref="I768:J768"/>
    <mergeCell ref="I769:J769"/>
    <mergeCell ref="B771:K772"/>
    <mergeCell ref="C760:F760"/>
    <mergeCell ref="H760:I760"/>
    <mergeCell ref="B989:C989"/>
    <mergeCell ref="C922:F922"/>
    <mergeCell ref="I881:J881"/>
    <mergeCell ref="H906:I906"/>
    <mergeCell ref="B917:K918"/>
    <mergeCell ref="B911:C911"/>
    <mergeCell ref="I368:J368"/>
    <mergeCell ref="I369:J369"/>
    <mergeCell ref="A360:L360"/>
    <mergeCell ref="C393:F393"/>
    <mergeCell ref="H393:I393"/>
    <mergeCell ref="F396:G396"/>
    <mergeCell ref="I396:K396"/>
    <mergeCell ref="I736:J736"/>
    <mergeCell ref="C727:F727"/>
    <mergeCell ref="I730:K730"/>
    <mergeCell ref="B732:C732"/>
    <mergeCell ref="F171:G171"/>
    <mergeCell ref="B1264:C1264"/>
    <mergeCell ref="F813:G813"/>
    <mergeCell ref="I813:K813"/>
    <mergeCell ref="B815:C815"/>
    <mergeCell ref="F763:G763"/>
    <mergeCell ref="I763:K763"/>
    <mergeCell ref="I801:J801"/>
    <mergeCell ref="I835:J835"/>
    <mergeCell ref="B1025:K1026"/>
    <mergeCell ref="A1028:L1028"/>
    <mergeCell ref="C1029:F1029"/>
    <mergeCell ref="H1029:I1029"/>
    <mergeCell ref="F1032:G1032"/>
    <mergeCell ref="I1083:K1083"/>
    <mergeCell ref="A1047:L1047"/>
    <mergeCell ref="H954:I954"/>
    <mergeCell ref="H794:I794"/>
    <mergeCell ref="C1080:F1080"/>
    <mergeCell ref="I1152:J1152"/>
    <mergeCell ref="H1159:I1159"/>
    <mergeCell ref="H1096:I1096"/>
    <mergeCell ref="F1099:G1099"/>
    <mergeCell ref="B1222:K1223"/>
    <mergeCell ref="A1210:L1210"/>
    <mergeCell ref="I1183:J1183"/>
    <mergeCell ref="I1184:J1184"/>
    <mergeCell ref="I1162:K1162"/>
    <mergeCell ref="C1143:F1143"/>
    <mergeCell ref="C1112:F1112"/>
    <mergeCell ref="H1112:I1112"/>
    <mergeCell ref="B1123:K1124"/>
    <mergeCell ref="I1389:K1389"/>
    <mergeCell ref="B1391:C1391"/>
    <mergeCell ref="I1393:J1393"/>
    <mergeCell ref="I1021:J1021"/>
    <mergeCell ref="I1022:J1022"/>
    <mergeCell ref="I1089:J1089"/>
    <mergeCell ref="B1091:K1092"/>
    <mergeCell ref="A1079:L1079"/>
    <mergeCell ref="I1071:J1071"/>
    <mergeCell ref="I1072:J1072"/>
    <mergeCell ref="C1128:F1128"/>
    <mergeCell ref="I1088:J1088"/>
    <mergeCell ref="A983:L983"/>
    <mergeCell ref="F846:G846"/>
    <mergeCell ref="I846:K846"/>
    <mergeCell ref="B885:K886"/>
    <mergeCell ref="C890:F890"/>
    <mergeCell ref="H890:I890"/>
    <mergeCell ref="I1267:J1267"/>
    <mergeCell ref="I1268:J1268"/>
    <mergeCell ref="B1270:K1271"/>
    <mergeCell ref="B1164:C1164"/>
    <mergeCell ref="B1139:K1140"/>
    <mergeCell ref="B1170:K1171"/>
    <mergeCell ref="I1166:J1166"/>
    <mergeCell ref="I1168:J1168"/>
    <mergeCell ref="C1159:F1159"/>
    <mergeCell ref="B1117:C1117"/>
    <mergeCell ref="I1119:J1119"/>
    <mergeCell ref="B1238:K1239"/>
    <mergeCell ref="C1259:F1259"/>
    <mergeCell ref="H1259:I1259"/>
    <mergeCell ref="H1080:I1080"/>
    <mergeCell ref="F1067:G1067"/>
    <mergeCell ref="B1069:C1069"/>
    <mergeCell ref="I947:J947"/>
    <mergeCell ref="B831:C831"/>
    <mergeCell ref="A1449:L1449"/>
    <mergeCell ref="O1449:R1449"/>
    <mergeCell ref="T1449:Y1449"/>
    <mergeCell ref="C1450:F1450"/>
    <mergeCell ref="H1450:I1450"/>
    <mergeCell ref="B974:C974"/>
    <mergeCell ref="C938:F938"/>
    <mergeCell ref="O1369:R1369"/>
    <mergeCell ref="I946:J946"/>
    <mergeCell ref="B980:K981"/>
    <mergeCell ref="F972:G972"/>
    <mergeCell ref="F1083:G1083"/>
    <mergeCell ref="H1128:I1128"/>
    <mergeCell ref="C1014:F1014"/>
    <mergeCell ref="H1014:I1014"/>
    <mergeCell ref="F1017:G1017"/>
    <mergeCell ref="I1017:K1017"/>
    <mergeCell ref="I972:K972"/>
    <mergeCell ref="I1167:J1167"/>
    <mergeCell ref="B1397:K1398"/>
    <mergeCell ref="I1394:J1394"/>
    <mergeCell ref="I1395:J1395"/>
    <mergeCell ref="I1411:J1411"/>
    <mergeCell ref="I1410:J1410"/>
    <mergeCell ref="C1402:F1402"/>
    <mergeCell ref="B1365:K1366"/>
    <mergeCell ref="I1363:J1363"/>
  </mergeCells>
  <phoneticPr fontId="3" type="noConversion"/>
  <printOptions horizontalCentered="1"/>
  <pageMargins left="0" right="0" top="0" bottom="0" header="0.5" footer="0.5"/>
  <pageSetup paperSize="9" scale="81" fitToHeight="0" orientation="portrait" r:id="rId1"/>
  <headerFooter alignWithMargins="0"/>
  <rowBreaks count="15" manualBreakCount="15">
    <brk id="246" max="11" man="1"/>
    <brk id="342" max="11" man="1"/>
    <brk id="406" max="11" man="1"/>
    <brk id="485" max="11" man="1"/>
    <brk id="533" max="11" man="1"/>
    <brk id="642" max="11" man="1"/>
    <brk id="708" max="11" man="1"/>
    <brk id="871" max="11" man="1"/>
    <brk id="935" max="11" man="1"/>
    <brk id="1061" max="11" man="1"/>
    <brk id="1256" max="11" man="1"/>
    <brk id="1303" max="11" man="1"/>
    <brk id="1351" max="11" man="1"/>
    <brk id="1399" max="11" man="1"/>
    <brk id="1447" max="11" man="1"/>
  </rowBreaks>
  <colBreaks count="1" manualBreakCount="1">
    <brk id="12" min="198" max="148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503">
        <v>44136</v>
      </c>
      <c r="B4" s="503"/>
      <c r="C4" s="503"/>
      <c r="D4" s="503"/>
      <c r="E4" s="503"/>
      <c r="F4" s="503"/>
      <c r="G4" s="503"/>
    </row>
    <row r="5" spans="1:7" ht="21" x14ac:dyDescent="0.35">
      <c r="A5" s="504" t="s">
        <v>138</v>
      </c>
      <c r="B5" s="504"/>
      <c r="C5" s="504"/>
      <c r="D5" s="504"/>
      <c r="E5" s="504"/>
      <c r="F5" s="504"/>
      <c r="G5" s="504"/>
    </row>
    <row r="6" spans="1:7" ht="15" x14ac:dyDescent="0.25">
      <c r="A6" s="154" t="s">
        <v>0</v>
      </c>
      <c r="B6" s="154" t="s">
        <v>1</v>
      </c>
      <c r="C6" s="154" t="s">
        <v>139</v>
      </c>
      <c r="D6" s="154" t="s">
        <v>140</v>
      </c>
      <c r="E6" s="154" t="s">
        <v>141</v>
      </c>
      <c r="F6" s="154" t="s">
        <v>142</v>
      </c>
      <c r="G6" s="154" t="s">
        <v>143</v>
      </c>
    </row>
    <row r="7" spans="1:7" x14ac:dyDescent="0.2">
      <c r="A7" s="144" t="s">
        <v>144</v>
      </c>
      <c r="B7" s="142">
        <v>25000</v>
      </c>
      <c r="C7" s="142">
        <v>15</v>
      </c>
      <c r="D7" s="142">
        <v>-5</v>
      </c>
      <c r="E7" s="142">
        <f>B7/31*C7</f>
        <v>12096.774193548388</v>
      </c>
      <c r="F7" s="142">
        <f>B7/30/8*D7</f>
        <v>-520.83333333333337</v>
      </c>
      <c r="G7" s="142">
        <f>E7+F7</f>
        <v>11575.940860215054</v>
      </c>
    </row>
    <row r="8" spans="1:7" x14ac:dyDescent="0.2">
      <c r="A8" s="144" t="s">
        <v>145</v>
      </c>
      <c r="B8" s="142">
        <v>600</v>
      </c>
      <c r="C8" s="142">
        <v>15</v>
      </c>
      <c r="D8" s="142">
        <v>-13</v>
      </c>
      <c r="E8" s="142">
        <f>B8*C8</f>
        <v>9000</v>
      </c>
      <c r="F8" s="142">
        <f>B8/8*D8</f>
        <v>-975</v>
      </c>
      <c r="G8" s="142">
        <f>E8+F8</f>
        <v>8025</v>
      </c>
    </row>
    <row r="9" spans="1:7" x14ac:dyDescent="0.2">
      <c r="A9" s="144" t="s">
        <v>227</v>
      </c>
      <c r="B9" s="142">
        <v>600</v>
      </c>
      <c r="C9" s="142">
        <v>15</v>
      </c>
      <c r="D9" s="142">
        <v>-14</v>
      </c>
      <c r="E9" s="142">
        <f t="shared" ref="E9" si="0">B9*C9</f>
        <v>9000</v>
      </c>
      <c r="F9" s="142">
        <f>B9/8*D9</f>
        <v>-1050</v>
      </c>
      <c r="G9" s="142">
        <f t="shared" ref="G9" si="1">E9+F9</f>
        <v>7950</v>
      </c>
    </row>
    <row r="10" spans="1:7" ht="18.75" x14ac:dyDescent="0.3">
      <c r="A10" s="505" t="s">
        <v>143</v>
      </c>
      <c r="B10" s="505"/>
      <c r="C10" s="505"/>
      <c r="D10" s="505"/>
      <c r="E10" s="505"/>
      <c r="F10" s="505"/>
      <c r="G10" s="155">
        <f>SUM(G7:G9)</f>
        <v>27550.940860215054</v>
      </c>
    </row>
    <row r="13" spans="1:7" ht="26.25" x14ac:dyDescent="0.4">
      <c r="A13" s="503">
        <v>44105</v>
      </c>
      <c r="B13" s="503"/>
      <c r="C13" s="503"/>
      <c r="D13" s="503"/>
      <c r="E13" s="503"/>
      <c r="F13" s="503"/>
      <c r="G13" s="503"/>
    </row>
    <row r="14" spans="1:7" ht="21" x14ac:dyDescent="0.35">
      <c r="A14" s="504" t="s">
        <v>138</v>
      </c>
      <c r="B14" s="504"/>
      <c r="C14" s="504"/>
      <c r="D14" s="504"/>
      <c r="E14" s="504"/>
      <c r="F14" s="504"/>
      <c r="G14" s="504"/>
    </row>
    <row r="15" spans="1:7" ht="15" x14ac:dyDescent="0.25">
      <c r="A15" s="154" t="s">
        <v>0</v>
      </c>
      <c r="B15" s="154" t="s">
        <v>1</v>
      </c>
      <c r="C15" s="154" t="s">
        <v>139</v>
      </c>
      <c r="D15" s="154" t="s">
        <v>140</v>
      </c>
      <c r="E15" s="154" t="s">
        <v>141</v>
      </c>
      <c r="F15" s="154" t="s">
        <v>142</v>
      </c>
      <c r="G15" s="154" t="s">
        <v>143</v>
      </c>
    </row>
    <row r="16" spans="1:7" x14ac:dyDescent="0.2">
      <c r="A16" s="144" t="s">
        <v>144</v>
      </c>
      <c r="B16" s="142">
        <v>25000</v>
      </c>
      <c r="C16" s="142">
        <v>20</v>
      </c>
      <c r="D16" s="142"/>
      <c r="E16" s="142">
        <f>B16/31*C16</f>
        <v>16129.032258064517</v>
      </c>
      <c r="F16" s="142">
        <v>0</v>
      </c>
      <c r="G16" s="142">
        <f>E16+F16</f>
        <v>16129.032258064517</v>
      </c>
    </row>
    <row r="17" spans="1:9" x14ac:dyDescent="0.2">
      <c r="A17" s="144" t="s">
        <v>145</v>
      </c>
      <c r="B17" s="142">
        <v>600</v>
      </c>
      <c r="C17" s="142">
        <v>17</v>
      </c>
      <c r="D17" s="142"/>
      <c r="E17" s="142">
        <f>B17*C17</f>
        <v>10200</v>
      </c>
      <c r="F17" s="142">
        <f>B17/8*D17</f>
        <v>0</v>
      </c>
      <c r="G17" s="142">
        <f>E17+F17</f>
        <v>10200</v>
      </c>
    </row>
    <row r="18" spans="1:9" x14ac:dyDescent="0.2">
      <c r="A18" s="144" t="s">
        <v>147</v>
      </c>
      <c r="B18" s="142">
        <v>600</v>
      </c>
      <c r="C18" s="142">
        <v>17</v>
      </c>
      <c r="D18" s="142"/>
      <c r="E18" s="142">
        <f t="shared" ref="E18" si="2">B18*C18</f>
        <v>10200</v>
      </c>
      <c r="F18" s="142">
        <f t="shared" ref="F18" si="3">B18/8*D18</f>
        <v>0</v>
      </c>
      <c r="G18" s="142">
        <f t="shared" ref="G18" si="4">E18+F18</f>
        <v>10200</v>
      </c>
    </row>
    <row r="19" spans="1:9" ht="18.75" x14ac:dyDescent="0.3">
      <c r="A19" s="505" t="s">
        <v>143</v>
      </c>
      <c r="B19" s="505"/>
      <c r="C19" s="505"/>
      <c r="D19" s="505"/>
      <c r="E19" s="505"/>
      <c r="F19" s="505"/>
      <c r="G19" s="155">
        <f>SUM(G16:G18)</f>
        <v>36529.032258064515</v>
      </c>
    </row>
    <row r="27" spans="1:9" ht="26.25" x14ac:dyDescent="0.4">
      <c r="A27" s="503">
        <v>43862</v>
      </c>
      <c r="B27" s="503"/>
      <c r="C27" s="503"/>
      <c r="D27" s="503"/>
      <c r="E27" s="503"/>
      <c r="F27" s="503"/>
      <c r="G27" s="503"/>
    </row>
    <row r="28" spans="1:9" ht="21" x14ac:dyDescent="0.35">
      <c r="A28" s="504" t="s">
        <v>138</v>
      </c>
      <c r="B28" s="504"/>
      <c r="C28" s="504"/>
      <c r="D28" s="504"/>
      <c r="E28" s="504"/>
      <c r="F28" s="504"/>
      <c r="G28" s="504"/>
      <c r="H28" s="160"/>
      <c r="I28" s="160"/>
    </row>
    <row r="29" spans="1:9" ht="15" x14ac:dyDescent="0.25">
      <c r="A29" s="154" t="s">
        <v>0</v>
      </c>
      <c r="B29" s="154" t="s">
        <v>1</v>
      </c>
      <c r="C29" s="154" t="s">
        <v>139</v>
      </c>
      <c r="D29" s="154" t="s">
        <v>140</v>
      </c>
      <c r="E29" s="154" t="s">
        <v>141</v>
      </c>
      <c r="F29" s="154" t="s">
        <v>142</v>
      </c>
      <c r="G29" s="154" t="s">
        <v>143</v>
      </c>
    </row>
    <row r="30" spans="1:9" x14ac:dyDescent="0.2">
      <c r="A30" s="144" t="s">
        <v>144</v>
      </c>
      <c r="B30" s="142">
        <v>30000</v>
      </c>
      <c r="C30" s="142">
        <v>21</v>
      </c>
      <c r="D30" s="142">
        <v>1</v>
      </c>
      <c r="E30" s="142">
        <f>B30/31*C30</f>
        <v>20322.580645161292</v>
      </c>
      <c r="F30" s="142">
        <f>B30/30/8*D30</f>
        <v>125</v>
      </c>
      <c r="G30" s="142">
        <f>E30+F30</f>
        <v>20447.580645161292</v>
      </c>
    </row>
    <row r="31" spans="1:9" x14ac:dyDescent="0.2">
      <c r="A31" s="144" t="s">
        <v>145</v>
      </c>
      <c r="B31" s="142">
        <v>800</v>
      </c>
      <c r="C31" s="142">
        <v>14</v>
      </c>
      <c r="D31" s="142">
        <v>1</v>
      </c>
      <c r="E31" s="142">
        <f>B31*C31</f>
        <v>11200</v>
      </c>
      <c r="F31" s="142">
        <f>B31/8*D31</f>
        <v>100</v>
      </c>
      <c r="G31" s="142">
        <f>E31+F31</f>
        <v>11300</v>
      </c>
    </row>
    <row r="32" spans="1:9" x14ac:dyDescent="0.2">
      <c r="A32" s="144" t="s">
        <v>147</v>
      </c>
      <c r="B32" s="142">
        <v>800</v>
      </c>
      <c r="C32" s="142">
        <v>13</v>
      </c>
      <c r="D32" s="142">
        <v>1</v>
      </c>
      <c r="E32" s="142">
        <f t="shared" ref="E32" si="5">B32*C32</f>
        <v>10400</v>
      </c>
      <c r="F32" s="142">
        <f t="shared" ref="F32" si="6">B32/8*D32</f>
        <v>100</v>
      </c>
      <c r="G32" s="142">
        <f t="shared" ref="G32" si="7">E32+F32</f>
        <v>10500</v>
      </c>
    </row>
    <row r="33" spans="1:10" ht="18.75" x14ac:dyDescent="0.3">
      <c r="A33" s="505" t="s">
        <v>143</v>
      </c>
      <c r="B33" s="505"/>
      <c r="C33" s="505"/>
      <c r="D33" s="505"/>
      <c r="E33" s="505"/>
      <c r="F33" s="505"/>
      <c r="G33" s="155">
        <f>SUM(G30:G32)</f>
        <v>42247.580645161288</v>
      </c>
    </row>
    <row r="34" spans="1:10" ht="18.75" x14ac:dyDescent="0.3">
      <c r="A34" s="163"/>
      <c r="B34" s="163"/>
      <c r="C34" s="163"/>
      <c r="D34" s="163"/>
      <c r="E34" s="163"/>
      <c r="F34" s="163"/>
      <c r="G34" s="164"/>
    </row>
    <row r="35" spans="1:10" ht="26.25" x14ac:dyDescent="0.4">
      <c r="A35" s="503">
        <v>43831</v>
      </c>
      <c r="B35" s="503"/>
      <c r="C35" s="503"/>
      <c r="D35" s="503"/>
      <c r="E35" s="503"/>
      <c r="F35" s="503"/>
      <c r="G35" s="503"/>
    </row>
    <row r="36" spans="1:10" ht="21" x14ac:dyDescent="0.35">
      <c r="A36" s="504" t="s">
        <v>138</v>
      </c>
      <c r="B36" s="504"/>
      <c r="C36" s="504"/>
      <c r="D36" s="504"/>
      <c r="E36" s="504"/>
      <c r="F36" s="504"/>
      <c r="G36" s="504"/>
      <c r="H36" s="160" t="s">
        <v>158</v>
      </c>
      <c r="I36" s="160">
        <v>5000</v>
      </c>
    </row>
    <row r="37" spans="1:10" ht="15" x14ac:dyDescent="0.25">
      <c r="A37" s="154" t="s">
        <v>0</v>
      </c>
      <c r="B37" s="154" t="s">
        <v>1</v>
      </c>
      <c r="C37" s="154" t="s">
        <v>139</v>
      </c>
      <c r="D37" s="154" t="s">
        <v>140</v>
      </c>
      <c r="E37" s="154" t="s">
        <v>141</v>
      </c>
      <c r="F37" s="154" t="s">
        <v>142</v>
      </c>
      <c r="G37" s="154" t="s">
        <v>143</v>
      </c>
    </row>
    <row r="38" spans="1:10" x14ac:dyDescent="0.2">
      <c r="A38" s="144" t="s">
        <v>144</v>
      </c>
      <c r="B38" s="142">
        <v>30000</v>
      </c>
      <c r="C38" s="142">
        <f>31-3</f>
        <v>28</v>
      </c>
      <c r="D38" s="142">
        <v>-6</v>
      </c>
      <c r="E38" s="142">
        <f>B38/31*C38</f>
        <v>27096.774193548386</v>
      </c>
      <c r="F38" s="142">
        <f>B38/30/8*D38</f>
        <v>-750</v>
      </c>
      <c r="G38" s="142">
        <f>E38+F38</f>
        <v>26346.774193548386</v>
      </c>
    </row>
    <row r="39" spans="1:10" x14ac:dyDescent="0.2">
      <c r="A39" s="144" t="s">
        <v>145</v>
      </c>
      <c r="B39" s="142">
        <v>800</v>
      </c>
      <c r="C39" s="142">
        <v>23</v>
      </c>
      <c r="D39" s="142">
        <v>-22</v>
      </c>
      <c r="E39" s="142">
        <f>B39*C39</f>
        <v>18400</v>
      </c>
      <c r="F39" s="142">
        <f>B39/8*D39</f>
        <v>-2200</v>
      </c>
      <c r="G39" s="142">
        <f>E39+F39</f>
        <v>16200</v>
      </c>
      <c r="H39">
        <v>2</v>
      </c>
    </row>
    <row r="40" spans="1:10" x14ac:dyDescent="0.2">
      <c r="A40" s="144" t="s">
        <v>147</v>
      </c>
      <c r="B40" s="142">
        <v>800</v>
      </c>
      <c r="C40" s="142">
        <v>24</v>
      </c>
      <c r="D40" s="142">
        <v>-11</v>
      </c>
      <c r="E40" s="142">
        <f t="shared" ref="E40" si="8">B40*C40</f>
        <v>19200</v>
      </c>
      <c r="F40" s="142">
        <f t="shared" ref="F40" si="9">B40/8*D40</f>
        <v>-1100</v>
      </c>
      <c r="G40" s="142">
        <f t="shared" ref="G40" si="10">E40+F40</f>
        <v>18100</v>
      </c>
    </row>
    <row r="41" spans="1:10" ht="18.75" x14ac:dyDescent="0.3">
      <c r="A41" s="505" t="s">
        <v>143</v>
      </c>
      <c r="B41" s="505"/>
      <c r="C41" s="505"/>
      <c r="D41" s="505"/>
      <c r="E41" s="505"/>
      <c r="F41" s="505"/>
      <c r="G41" s="155">
        <f>SUM(G38:G40)</f>
        <v>60646.774193548386</v>
      </c>
    </row>
    <row r="42" spans="1:10" ht="18.75" x14ac:dyDescent="0.3">
      <c r="A42" s="505" t="s">
        <v>159</v>
      </c>
      <c r="B42" s="505"/>
      <c r="C42" s="505"/>
      <c r="D42" s="505"/>
      <c r="E42" s="505"/>
      <c r="F42" s="505"/>
      <c r="G42" s="155">
        <v>5000</v>
      </c>
    </row>
    <row r="43" spans="1:10" ht="18.75" x14ac:dyDescent="0.3">
      <c r="A43" s="505" t="s">
        <v>143</v>
      </c>
      <c r="B43" s="505"/>
      <c r="C43" s="505"/>
      <c r="D43" s="505"/>
      <c r="E43" s="505"/>
      <c r="F43" s="505"/>
      <c r="G43" s="155">
        <f>G41-G42</f>
        <v>55646.774193548386</v>
      </c>
    </row>
    <row r="44" spans="1:10" ht="18.75" x14ac:dyDescent="0.3">
      <c r="A44" s="505"/>
      <c r="B44" s="505"/>
      <c r="C44" s="505"/>
      <c r="D44" s="505"/>
      <c r="E44" s="505"/>
      <c r="F44" s="505"/>
      <c r="G44" s="155"/>
      <c r="H44" s="14"/>
      <c r="J44" s="159"/>
    </row>
    <row r="45" spans="1:10" ht="26.25" x14ac:dyDescent="0.4">
      <c r="A45" s="503" t="s">
        <v>155</v>
      </c>
      <c r="B45" s="503"/>
      <c r="C45" s="503"/>
      <c r="D45" s="503"/>
      <c r="E45" s="503"/>
      <c r="F45" s="503"/>
      <c r="G45" s="503"/>
    </row>
    <row r="46" spans="1:10" ht="21" x14ac:dyDescent="0.35">
      <c r="A46" s="504" t="s">
        <v>138</v>
      </c>
      <c r="B46" s="504"/>
      <c r="C46" s="504"/>
      <c r="D46" s="504"/>
      <c r="E46" s="504"/>
      <c r="F46" s="504"/>
      <c r="G46" s="504"/>
    </row>
    <row r="47" spans="1:10" ht="15" x14ac:dyDescent="0.25">
      <c r="A47" s="154" t="s">
        <v>0</v>
      </c>
      <c r="B47" s="154" t="s">
        <v>1</v>
      </c>
      <c r="C47" s="154" t="s">
        <v>139</v>
      </c>
      <c r="D47" s="154" t="s">
        <v>140</v>
      </c>
      <c r="E47" s="154" t="s">
        <v>141</v>
      </c>
      <c r="F47" s="154" t="s">
        <v>142</v>
      </c>
      <c r="G47" s="154" t="s">
        <v>143</v>
      </c>
    </row>
    <row r="48" spans="1:10" x14ac:dyDescent="0.2">
      <c r="A48" s="144" t="s">
        <v>144</v>
      </c>
      <c r="B48" s="142">
        <v>30000</v>
      </c>
      <c r="C48" s="142">
        <v>27</v>
      </c>
      <c r="D48" s="142">
        <v>-14</v>
      </c>
      <c r="E48" s="142">
        <f>B48/31*C48</f>
        <v>26129.032258064515</v>
      </c>
      <c r="F48" s="142">
        <f>B48/30/8*D48</f>
        <v>-1750</v>
      </c>
      <c r="G48" s="142">
        <f>E48+F48</f>
        <v>24379.032258064515</v>
      </c>
    </row>
    <row r="49" spans="1:10" x14ac:dyDescent="0.2">
      <c r="A49" s="144" t="s">
        <v>145</v>
      </c>
      <c r="B49" s="142">
        <v>800</v>
      </c>
      <c r="C49" s="142">
        <v>19</v>
      </c>
      <c r="D49" s="142">
        <v>-25</v>
      </c>
      <c r="E49" s="142">
        <f>B49*C49</f>
        <v>15200</v>
      </c>
      <c r="F49" s="142">
        <f>B49/8*D49</f>
        <v>-2500</v>
      </c>
      <c r="G49" s="142">
        <f>E49+F49</f>
        <v>12700</v>
      </c>
      <c r="H49">
        <v>2</v>
      </c>
    </row>
    <row r="50" spans="1:10" x14ac:dyDescent="0.2">
      <c r="A50" s="144" t="s">
        <v>147</v>
      </c>
      <c r="B50" s="142">
        <v>800</v>
      </c>
      <c r="C50" s="142">
        <v>21</v>
      </c>
      <c r="D50" s="142">
        <v>-15.5</v>
      </c>
      <c r="E50" s="142">
        <f t="shared" ref="E50" si="11">B50*C50</f>
        <v>16800</v>
      </c>
      <c r="F50" s="142">
        <f t="shared" ref="F50" si="12">B50/8*D50</f>
        <v>-1550</v>
      </c>
      <c r="G50" s="142">
        <f t="shared" ref="G50" si="13">E50+F50</f>
        <v>15250</v>
      </c>
    </row>
    <row r="51" spans="1:10" ht="18.75" x14ac:dyDescent="0.3">
      <c r="A51" s="505" t="s">
        <v>143</v>
      </c>
      <c r="B51" s="505"/>
      <c r="C51" s="505"/>
      <c r="D51" s="505"/>
      <c r="E51" s="505"/>
      <c r="F51" s="505"/>
      <c r="G51" s="155">
        <f>SUM(G48:G50)</f>
        <v>52329.032258064515</v>
      </c>
    </row>
    <row r="52" spans="1:10" ht="18.75" x14ac:dyDescent="0.3">
      <c r="A52" s="505" t="s">
        <v>149</v>
      </c>
      <c r="B52" s="505"/>
      <c r="C52" s="505"/>
      <c r="D52" s="505"/>
      <c r="E52" s="505"/>
      <c r="F52" s="505"/>
      <c r="G52" s="155"/>
      <c r="I52" s="8" t="e">
        <f>F48+F49+#REF!+F50+#REF!</f>
        <v>#REF!</v>
      </c>
      <c r="J52">
        <v>3605</v>
      </c>
    </row>
    <row r="53" spans="1:10" ht="18.75" x14ac:dyDescent="0.3">
      <c r="A53" s="505" t="s">
        <v>143</v>
      </c>
      <c r="B53" s="505"/>
      <c r="C53" s="505"/>
      <c r="D53" s="505"/>
      <c r="E53" s="505"/>
      <c r="F53" s="505"/>
      <c r="G53" s="155">
        <f>G51+G52</f>
        <v>52329.032258064515</v>
      </c>
      <c r="H53" s="14" t="s">
        <v>157</v>
      </c>
      <c r="J53" s="159">
        <v>43844</v>
      </c>
    </row>
    <row r="54" spans="1:10" ht="26.25" x14ac:dyDescent="0.4">
      <c r="A54" s="503" t="s">
        <v>154</v>
      </c>
      <c r="B54" s="503"/>
      <c r="C54" s="503"/>
      <c r="D54" s="503"/>
      <c r="E54" s="503"/>
      <c r="F54" s="503"/>
      <c r="G54" s="503"/>
    </row>
    <row r="55" spans="1:10" ht="21" x14ac:dyDescent="0.35">
      <c r="A55" s="504" t="s">
        <v>138</v>
      </c>
      <c r="B55" s="504"/>
      <c r="C55" s="504"/>
      <c r="D55" s="504"/>
      <c r="E55" s="504"/>
      <c r="F55" s="504"/>
      <c r="G55" s="504"/>
    </row>
    <row r="56" spans="1:10" ht="15" x14ac:dyDescent="0.25">
      <c r="A56" s="154" t="s">
        <v>0</v>
      </c>
      <c r="B56" s="154" t="s">
        <v>1</v>
      </c>
      <c r="C56" s="154" t="s">
        <v>139</v>
      </c>
      <c r="D56" s="154" t="s">
        <v>140</v>
      </c>
      <c r="E56" s="154" t="s">
        <v>141</v>
      </c>
      <c r="F56" s="154" t="s">
        <v>142</v>
      </c>
      <c r="G56" s="154" t="s">
        <v>143</v>
      </c>
    </row>
    <row r="57" spans="1:10" x14ac:dyDescent="0.2">
      <c r="A57" s="144" t="s">
        <v>144</v>
      </c>
      <c r="B57" s="142">
        <v>30000</v>
      </c>
      <c r="C57" s="142">
        <v>20</v>
      </c>
      <c r="D57" s="142">
        <v>-5</v>
      </c>
      <c r="E57" s="142">
        <f>B57/31*C57</f>
        <v>19354.83870967742</v>
      </c>
      <c r="F57" s="142">
        <f>B57/30/8*D57</f>
        <v>-625</v>
      </c>
      <c r="G57" s="142">
        <f>E57+F57</f>
        <v>18729.83870967742</v>
      </c>
    </row>
    <row r="58" spans="1:10" x14ac:dyDescent="0.2">
      <c r="A58" s="144" t="s">
        <v>145</v>
      </c>
      <c r="B58" s="142">
        <v>800</v>
      </c>
      <c r="C58" s="142">
        <v>5</v>
      </c>
      <c r="D58" s="142">
        <v>-8</v>
      </c>
      <c r="E58" s="142">
        <f>B58*C58</f>
        <v>4000</v>
      </c>
      <c r="F58" s="142">
        <f>B58/8*D58</f>
        <v>-800</v>
      </c>
      <c r="G58" s="142">
        <f>E58+F58</f>
        <v>3200</v>
      </c>
      <c r="H58">
        <v>2</v>
      </c>
    </row>
    <row r="59" spans="1:10" x14ac:dyDescent="0.2">
      <c r="A59" s="144" t="s">
        <v>146</v>
      </c>
      <c r="B59" s="142">
        <v>800</v>
      </c>
      <c r="C59" s="142">
        <v>5</v>
      </c>
      <c r="D59" s="142">
        <v>-8</v>
      </c>
      <c r="E59" s="142">
        <f t="shared" ref="E59:E61" si="14">B59*C59</f>
        <v>4000</v>
      </c>
      <c r="F59" s="142">
        <f t="shared" ref="F59:F61" si="15">B59/8*D59</f>
        <v>-800</v>
      </c>
      <c r="G59" s="142">
        <f t="shared" ref="G59:G61" si="16">E59+F59</f>
        <v>3200</v>
      </c>
      <c r="H59">
        <v>2</v>
      </c>
    </row>
    <row r="60" spans="1:10" x14ac:dyDescent="0.2">
      <c r="A60" s="144" t="s">
        <v>147</v>
      </c>
      <c r="B60" s="142">
        <v>800</v>
      </c>
      <c r="C60" s="142">
        <v>19</v>
      </c>
      <c r="D60" s="142">
        <v>-7</v>
      </c>
      <c r="E60" s="142">
        <f t="shared" si="14"/>
        <v>15200</v>
      </c>
      <c r="F60" s="142">
        <f t="shared" si="15"/>
        <v>-700</v>
      </c>
      <c r="G60" s="142">
        <f t="shared" si="16"/>
        <v>14500</v>
      </c>
    </row>
    <row r="61" spans="1:10" x14ac:dyDescent="0.2">
      <c r="A61" s="144" t="s">
        <v>148</v>
      </c>
      <c r="B61" s="142">
        <v>800</v>
      </c>
      <c r="C61" s="142">
        <v>19</v>
      </c>
      <c r="D61" s="142">
        <v>-7</v>
      </c>
      <c r="E61" s="142">
        <f t="shared" si="14"/>
        <v>15200</v>
      </c>
      <c r="F61" s="142">
        <f t="shared" si="15"/>
        <v>-700</v>
      </c>
      <c r="G61" s="142">
        <f t="shared" si="16"/>
        <v>14500</v>
      </c>
    </row>
    <row r="62" spans="1:10" ht="18.75" x14ac:dyDescent="0.3">
      <c r="A62" s="505" t="s">
        <v>143</v>
      </c>
      <c r="B62" s="505"/>
      <c r="C62" s="505"/>
      <c r="D62" s="505"/>
      <c r="E62" s="505"/>
      <c r="F62" s="505"/>
      <c r="G62" s="155">
        <f>SUM(G57:G61)</f>
        <v>54129.838709677424</v>
      </c>
    </row>
    <row r="63" spans="1:10" ht="18.75" x14ac:dyDescent="0.3">
      <c r="A63" s="505" t="s">
        <v>149</v>
      </c>
      <c r="B63" s="505"/>
      <c r="C63" s="505"/>
      <c r="D63" s="505"/>
      <c r="E63" s="505"/>
      <c r="F63" s="505"/>
      <c r="G63" s="155">
        <f>J63/2</f>
        <v>1802.5</v>
      </c>
      <c r="I63" s="8">
        <f>F57+F58+F59+F60+F61</f>
        <v>-3625</v>
      </c>
      <c r="J63">
        <v>3605</v>
      </c>
    </row>
    <row r="64" spans="1:10" ht="18.75" x14ac:dyDescent="0.3">
      <c r="A64" s="505" t="s">
        <v>143</v>
      </c>
      <c r="B64" s="505"/>
      <c r="C64" s="505"/>
      <c r="D64" s="505"/>
      <c r="E64" s="505"/>
      <c r="F64" s="505"/>
      <c r="G64" s="155">
        <f>G62+G63</f>
        <v>55932.338709677424</v>
      </c>
      <c r="H64" s="14"/>
    </row>
    <row r="65" spans="1:10" ht="26.25" x14ac:dyDescent="0.4">
      <c r="A65" s="503" t="s">
        <v>57</v>
      </c>
      <c r="B65" s="503"/>
      <c r="C65" s="503"/>
      <c r="D65" s="503"/>
      <c r="E65" s="503"/>
      <c r="F65" s="503"/>
      <c r="G65" s="503"/>
    </row>
    <row r="66" spans="1:10" ht="21" x14ac:dyDescent="0.35">
      <c r="A66" s="504" t="s">
        <v>138</v>
      </c>
      <c r="B66" s="504"/>
      <c r="C66" s="504"/>
      <c r="D66" s="504"/>
      <c r="E66" s="504"/>
      <c r="F66" s="504"/>
      <c r="G66" s="504"/>
    </row>
    <row r="67" spans="1:10" ht="15" x14ac:dyDescent="0.25">
      <c r="A67" s="154" t="s">
        <v>0</v>
      </c>
      <c r="B67" s="154" t="s">
        <v>1</v>
      </c>
      <c r="C67" s="154" t="s">
        <v>139</v>
      </c>
      <c r="D67" s="154" t="s">
        <v>140</v>
      </c>
      <c r="E67" s="154" t="s">
        <v>141</v>
      </c>
      <c r="F67" s="154" t="s">
        <v>142</v>
      </c>
      <c r="G67" s="154" t="s">
        <v>143</v>
      </c>
    </row>
    <row r="68" spans="1:10" x14ac:dyDescent="0.2">
      <c r="A68" s="144" t="s">
        <v>144</v>
      </c>
      <c r="B68" s="142">
        <v>30000</v>
      </c>
      <c r="C68" s="142">
        <v>30</v>
      </c>
      <c r="D68" s="142">
        <v>-22</v>
      </c>
      <c r="E68" s="142">
        <f>B68/31*C68</f>
        <v>29032.258064516129</v>
      </c>
      <c r="F68" s="142">
        <f>B68/31/8*D68</f>
        <v>-2661.2903225806454</v>
      </c>
      <c r="G68" s="142">
        <f>E68+F68</f>
        <v>26370.967741935485</v>
      </c>
    </row>
    <row r="69" spans="1:10" x14ac:dyDescent="0.2">
      <c r="A69" s="144" t="s">
        <v>145</v>
      </c>
      <c r="B69" s="142">
        <v>800</v>
      </c>
      <c r="C69" s="142">
        <v>28</v>
      </c>
      <c r="D69" s="142">
        <v>-42</v>
      </c>
      <c r="E69" s="142">
        <f>B69*C69</f>
        <v>22400</v>
      </c>
      <c r="F69" s="142">
        <f>B69/8*D69</f>
        <v>-4200</v>
      </c>
      <c r="G69" s="142">
        <f>E69+F69</f>
        <v>18200</v>
      </c>
      <c r="H69">
        <v>2</v>
      </c>
    </row>
    <row r="70" spans="1:10" x14ac:dyDescent="0.2">
      <c r="A70" s="144" t="s">
        <v>146</v>
      </c>
      <c r="B70" s="142">
        <v>800</v>
      </c>
      <c r="C70" s="142">
        <v>24</v>
      </c>
      <c r="D70" s="142">
        <v>-38.5</v>
      </c>
      <c r="E70" s="142">
        <f t="shared" ref="E70:E72" si="17">B70*C70</f>
        <v>19200</v>
      </c>
      <c r="F70" s="142">
        <f t="shared" ref="F70:F72" si="18">B70/8*D70</f>
        <v>-3850</v>
      </c>
      <c r="G70" s="142">
        <f t="shared" ref="G70:G72" si="19">E70+F70</f>
        <v>15350</v>
      </c>
      <c r="H70">
        <v>2</v>
      </c>
    </row>
    <row r="71" spans="1:10" x14ac:dyDescent="0.2">
      <c r="A71" s="144" t="s">
        <v>147</v>
      </c>
      <c r="B71" s="142">
        <v>800</v>
      </c>
      <c r="C71" s="142">
        <v>20</v>
      </c>
      <c r="D71" s="142">
        <v>-18</v>
      </c>
      <c r="E71" s="142">
        <f t="shared" si="17"/>
        <v>16000</v>
      </c>
      <c r="F71" s="142">
        <f t="shared" si="18"/>
        <v>-1800</v>
      </c>
      <c r="G71" s="142">
        <f t="shared" si="19"/>
        <v>14200</v>
      </c>
    </row>
    <row r="72" spans="1:10" x14ac:dyDescent="0.2">
      <c r="A72" s="144" t="s">
        <v>148</v>
      </c>
      <c r="B72" s="142">
        <v>800</v>
      </c>
      <c r="C72" s="142">
        <v>22</v>
      </c>
      <c r="D72" s="142">
        <v>-19</v>
      </c>
      <c r="E72" s="142">
        <f t="shared" si="17"/>
        <v>17600</v>
      </c>
      <c r="F72" s="142">
        <f t="shared" si="18"/>
        <v>-1900</v>
      </c>
      <c r="G72" s="142">
        <f t="shared" si="19"/>
        <v>15700</v>
      </c>
    </row>
    <row r="73" spans="1:10" ht="18.75" x14ac:dyDescent="0.3">
      <c r="A73" s="505" t="s">
        <v>143</v>
      </c>
      <c r="B73" s="505"/>
      <c r="C73" s="505"/>
      <c r="D73" s="505"/>
      <c r="E73" s="505"/>
      <c r="F73" s="505"/>
      <c r="G73" s="155">
        <f>SUM(G68:G72)</f>
        <v>89820.967741935485</v>
      </c>
    </row>
    <row r="74" spans="1:10" ht="18.75" x14ac:dyDescent="0.3">
      <c r="A74" s="505" t="s">
        <v>149</v>
      </c>
      <c r="B74" s="505"/>
      <c r="C74" s="505"/>
      <c r="D74" s="505"/>
      <c r="E74" s="505"/>
      <c r="F74" s="505"/>
      <c r="G74" s="155">
        <f>J74/2</f>
        <v>7205.5</v>
      </c>
      <c r="I74" s="8">
        <f>F68+F69+F70+F71+F72</f>
        <v>-14411.290322580646</v>
      </c>
      <c r="J74">
        <v>14411</v>
      </c>
    </row>
    <row r="75" spans="1:10" ht="18.75" x14ac:dyDescent="0.3">
      <c r="A75" s="505" t="s">
        <v>143</v>
      </c>
      <c r="B75" s="505"/>
      <c r="C75" s="505"/>
      <c r="D75" s="505"/>
      <c r="E75" s="505"/>
      <c r="F75" s="505"/>
      <c r="G75" s="155">
        <f>G73+G74</f>
        <v>97026.467741935485</v>
      </c>
      <c r="H75" s="14" t="s">
        <v>152</v>
      </c>
    </row>
    <row r="76" spans="1:10" ht="18.75" x14ac:dyDescent="0.3">
      <c r="A76" s="156"/>
      <c r="B76" s="156"/>
      <c r="C76" s="156"/>
      <c r="D76" s="156"/>
      <c r="E76" s="156"/>
      <c r="F76" s="156"/>
      <c r="G76" s="155"/>
    </row>
    <row r="77" spans="1:10" ht="18.75" x14ac:dyDescent="0.3">
      <c r="A77" s="156"/>
      <c r="B77" s="156"/>
      <c r="C77" s="156"/>
      <c r="D77" s="156"/>
      <c r="E77" s="156"/>
      <c r="F77" s="156"/>
      <c r="G77" s="155"/>
    </row>
    <row r="78" spans="1:10" ht="18.75" x14ac:dyDescent="0.3">
      <c r="A78" s="156"/>
      <c r="B78" s="156"/>
      <c r="C78" s="156"/>
      <c r="D78" s="156"/>
      <c r="E78" s="156"/>
      <c r="F78" s="156"/>
      <c r="G78" s="155"/>
    </row>
    <row r="79" spans="1:10" ht="21" x14ac:dyDescent="0.35">
      <c r="A79" s="504" t="s">
        <v>138</v>
      </c>
      <c r="B79" s="504"/>
      <c r="C79" s="504"/>
      <c r="D79" s="504"/>
      <c r="E79" s="504"/>
      <c r="F79" s="504"/>
      <c r="G79" s="504"/>
    </row>
    <row r="80" spans="1:10" ht="15" x14ac:dyDescent="0.25">
      <c r="A80" s="154" t="s">
        <v>0</v>
      </c>
      <c r="B80" s="154" t="s">
        <v>1</v>
      </c>
      <c r="C80" s="154" t="s">
        <v>139</v>
      </c>
      <c r="D80" s="154" t="s">
        <v>140</v>
      </c>
      <c r="E80" s="154" t="s">
        <v>141</v>
      </c>
      <c r="F80" s="154" t="s">
        <v>142</v>
      </c>
      <c r="G80" s="154" t="s">
        <v>143</v>
      </c>
    </row>
    <row r="81" spans="1:11" x14ac:dyDescent="0.2">
      <c r="A81" s="144" t="s">
        <v>144</v>
      </c>
      <c r="B81" s="142"/>
      <c r="C81" s="142">
        <v>10</v>
      </c>
      <c r="D81" s="142">
        <v>-7.5</v>
      </c>
      <c r="E81" s="142">
        <f>B81/30*C81</f>
        <v>0</v>
      </c>
      <c r="F81" s="142"/>
      <c r="G81" s="142">
        <f>E81+F81</f>
        <v>0</v>
      </c>
    </row>
    <row r="82" spans="1:11" x14ac:dyDescent="0.2">
      <c r="A82" s="144" t="s">
        <v>145</v>
      </c>
      <c r="B82" s="142">
        <v>800</v>
      </c>
      <c r="C82" s="142">
        <v>16</v>
      </c>
      <c r="D82" s="142">
        <v>-23</v>
      </c>
      <c r="E82" s="142">
        <f>B82*C82</f>
        <v>12800</v>
      </c>
      <c r="F82" s="142">
        <f>B82/8*D82</f>
        <v>-2300</v>
      </c>
      <c r="G82" s="142">
        <f>E82+F82</f>
        <v>10500</v>
      </c>
    </row>
    <row r="83" spans="1:11" x14ac:dyDescent="0.2">
      <c r="A83" s="144" t="s">
        <v>146</v>
      </c>
      <c r="B83" s="142">
        <v>800</v>
      </c>
      <c r="C83" s="142">
        <v>14</v>
      </c>
      <c r="D83" s="142">
        <v>-21</v>
      </c>
      <c r="E83" s="142">
        <f>B83*C83</f>
        <v>11200</v>
      </c>
      <c r="F83" s="142">
        <f>B83/8*D83</f>
        <v>-2100</v>
      </c>
      <c r="G83" s="142">
        <f>E83+F83</f>
        <v>9100</v>
      </c>
    </row>
    <row r="84" spans="1:11" x14ac:dyDescent="0.2">
      <c r="A84" s="144" t="s">
        <v>147</v>
      </c>
      <c r="B84" s="142">
        <v>800</v>
      </c>
      <c r="C84" s="142">
        <v>10</v>
      </c>
      <c r="D84" s="142">
        <v>-7.5</v>
      </c>
      <c r="E84" s="142">
        <f>B84*C84</f>
        <v>8000</v>
      </c>
      <c r="F84" s="142">
        <f>B84/8*D84</f>
        <v>-750</v>
      </c>
      <c r="G84" s="142">
        <f>E84+F84</f>
        <v>7250</v>
      </c>
    </row>
    <row r="85" spans="1:11" x14ac:dyDescent="0.2">
      <c r="A85" s="144" t="s">
        <v>150</v>
      </c>
      <c r="B85" s="142">
        <v>650</v>
      </c>
      <c r="C85" s="142">
        <v>1</v>
      </c>
      <c r="D85" s="142"/>
      <c r="E85" s="142">
        <f>B85*C85</f>
        <v>650</v>
      </c>
      <c r="F85" s="142">
        <f>B85/8*D85</f>
        <v>0</v>
      </c>
      <c r="G85" s="142">
        <f>E85+F85</f>
        <v>650</v>
      </c>
    </row>
    <row r="86" spans="1:11" ht="18.75" x14ac:dyDescent="0.3">
      <c r="A86" s="505" t="s">
        <v>143</v>
      </c>
      <c r="B86" s="505"/>
      <c r="C86" s="505"/>
      <c r="D86" s="505"/>
      <c r="E86" s="505"/>
      <c r="F86" s="505"/>
      <c r="G86" s="155">
        <f>SUM(G81:G85)</f>
        <v>27500</v>
      </c>
    </row>
    <row r="87" spans="1:11" x14ac:dyDescent="0.2">
      <c r="G87" s="8">
        <v>2575</v>
      </c>
    </row>
    <row r="88" spans="1:11" x14ac:dyDescent="0.2">
      <c r="G88" s="8">
        <f>G87+G86</f>
        <v>30075</v>
      </c>
      <c r="H88" s="14" t="s">
        <v>153</v>
      </c>
      <c r="K88" s="8">
        <f>F82+F83+F84</f>
        <v>-5150</v>
      </c>
    </row>
    <row r="89" spans="1:11" x14ac:dyDescent="0.2">
      <c r="K89" s="8">
        <f>K88/2</f>
        <v>-2575</v>
      </c>
    </row>
    <row r="90" spans="1:11" ht="26.25" x14ac:dyDescent="0.4">
      <c r="A90" s="506" t="s">
        <v>151</v>
      </c>
      <c r="B90" s="507"/>
      <c r="C90" s="507"/>
      <c r="D90" s="507"/>
      <c r="E90" s="507"/>
      <c r="F90" s="507"/>
      <c r="G90" s="507"/>
    </row>
    <row r="91" spans="1:11" x14ac:dyDescent="0.2">
      <c r="A91" s="144" t="s">
        <v>144</v>
      </c>
      <c r="B91" s="142">
        <v>30000</v>
      </c>
      <c r="C91" s="142">
        <v>10</v>
      </c>
      <c r="D91" s="142">
        <v>-8</v>
      </c>
      <c r="E91" s="142">
        <f>B91/30*C91</f>
        <v>10000</v>
      </c>
      <c r="F91" s="142"/>
      <c r="G91" s="142">
        <f>E91+F91</f>
        <v>10000</v>
      </c>
    </row>
    <row r="93" spans="1:11" ht="26.25" x14ac:dyDescent="0.4">
      <c r="A93" s="506" t="s">
        <v>56</v>
      </c>
      <c r="B93" s="507"/>
      <c r="C93" s="507"/>
      <c r="D93" s="507"/>
      <c r="E93" s="507"/>
      <c r="F93" s="507"/>
      <c r="G93" s="507"/>
    </row>
    <row r="94" spans="1:11" x14ac:dyDescent="0.2">
      <c r="A94" s="144" t="s">
        <v>144</v>
      </c>
      <c r="B94" s="142">
        <v>30000</v>
      </c>
      <c r="C94" s="142">
        <v>22</v>
      </c>
      <c r="D94" s="142"/>
      <c r="E94" s="142">
        <f>B94/30*C94</f>
        <v>22000</v>
      </c>
      <c r="F94" s="142"/>
      <c r="G94" s="142">
        <f>E94+F94</f>
        <v>22000</v>
      </c>
    </row>
    <row r="97" spans="1:7" ht="26.25" x14ac:dyDescent="0.4">
      <c r="A97" s="506" t="s">
        <v>55</v>
      </c>
      <c r="B97" s="507"/>
      <c r="C97" s="507"/>
      <c r="D97" s="507"/>
      <c r="E97" s="507"/>
      <c r="F97" s="507"/>
      <c r="G97" s="507"/>
    </row>
    <row r="98" spans="1:7" x14ac:dyDescent="0.2">
      <c r="A98" s="144" t="s">
        <v>144</v>
      </c>
      <c r="B98" s="142">
        <v>30000</v>
      </c>
      <c r="C98" s="142">
        <v>26</v>
      </c>
      <c r="D98" s="142"/>
      <c r="E98" s="142">
        <f>B98/30*C98</f>
        <v>26000</v>
      </c>
      <c r="F98" s="142"/>
      <c r="G98" s="142">
        <f>E98+F98</f>
        <v>26000</v>
      </c>
    </row>
    <row r="103" spans="1:7" x14ac:dyDescent="0.2">
      <c r="G103" s="8">
        <f>G98+G94+G91</f>
        <v>58000</v>
      </c>
    </row>
  </sheetData>
  <mergeCells count="35">
    <mergeCell ref="A13:G13"/>
    <mergeCell ref="A14:G14"/>
    <mergeCell ref="A19:F19"/>
    <mergeCell ref="A27:G27"/>
    <mergeCell ref="A28:G28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51:F51"/>
    <mergeCell ref="A52:F52"/>
    <mergeCell ref="A53:F53"/>
    <mergeCell ref="A54:G54"/>
    <mergeCell ref="A55:G55"/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O14" sqref="O14"/>
    </sheetView>
  </sheetViews>
  <sheetFormatPr defaultRowHeight="12.75" x14ac:dyDescent="0.2"/>
  <cols>
    <col min="1" max="1" width="23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5" width="15.7109375" customWidth="1"/>
    <col min="16" max="16" width="22" customWidth="1"/>
  </cols>
  <sheetData>
    <row r="1" spans="1:24" ht="26.25" x14ac:dyDescent="0.4">
      <c r="A1" s="508" t="s">
        <v>239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</row>
    <row r="2" spans="1:24" ht="48.75" customHeight="1" x14ac:dyDescent="0.2">
      <c r="A2" s="232" t="s">
        <v>123</v>
      </c>
      <c r="B2" s="233" t="s">
        <v>166</v>
      </c>
      <c r="C2" s="233" t="s">
        <v>164</v>
      </c>
      <c r="D2" s="233" t="s">
        <v>165</v>
      </c>
      <c r="E2" s="233" t="s">
        <v>167</v>
      </c>
      <c r="F2" s="233" t="s">
        <v>168</v>
      </c>
      <c r="G2" s="233" t="s">
        <v>170</v>
      </c>
      <c r="H2" s="234" t="s">
        <v>174</v>
      </c>
      <c r="I2" s="234" t="s">
        <v>213</v>
      </c>
      <c r="J2" s="234" t="s">
        <v>226</v>
      </c>
      <c r="K2" s="234" t="s">
        <v>236</v>
      </c>
      <c r="L2" s="234" t="s">
        <v>237</v>
      </c>
      <c r="M2" s="234" t="s">
        <v>238</v>
      </c>
      <c r="N2" s="234" t="s">
        <v>251</v>
      </c>
      <c r="O2" s="234" t="s">
        <v>256</v>
      </c>
      <c r="P2" s="238" t="s">
        <v>240</v>
      </c>
      <c r="Q2" s="2"/>
      <c r="R2" s="14"/>
      <c r="S2" s="2"/>
      <c r="T2" s="2"/>
      <c r="U2" s="139"/>
      <c r="V2" s="2"/>
      <c r="W2" s="2"/>
    </row>
    <row r="3" spans="1:24" ht="20.25" customHeight="1" x14ac:dyDescent="0.25">
      <c r="A3" s="236" t="s">
        <v>124</v>
      </c>
      <c r="B3" s="226">
        <v>100000</v>
      </c>
      <c r="C3" s="227">
        <v>100000</v>
      </c>
      <c r="D3" s="227">
        <v>100000</v>
      </c>
      <c r="E3" s="227">
        <v>100000</v>
      </c>
      <c r="F3" s="227">
        <v>100000</v>
      </c>
      <c r="G3" s="227">
        <v>100000</v>
      </c>
      <c r="H3" s="239">
        <v>100000</v>
      </c>
      <c r="I3" s="239">
        <v>100000</v>
      </c>
      <c r="J3" s="239">
        <v>100000</v>
      </c>
      <c r="K3" s="239">
        <v>0</v>
      </c>
      <c r="L3" s="239">
        <v>100000</v>
      </c>
      <c r="M3" s="239">
        <v>100000</v>
      </c>
      <c r="N3" s="239">
        <v>100000</v>
      </c>
      <c r="O3" s="239">
        <v>100000</v>
      </c>
      <c r="P3" s="239">
        <f t="shared" ref="P3:P13" si="0">O3-N3</f>
        <v>0</v>
      </c>
      <c r="Q3" s="2"/>
      <c r="R3" s="14"/>
      <c r="S3" s="2"/>
      <c r="T3" s="2"/>
      <c r="U3" s="139"/>
      <c r="V3" s="2"/>
      <c r="W3" s="2"/>
      <c r="X3" s="8"/>
    </row>
    <row r="4" spans="1:24" ht="20.25" customHeight="1" x14ac:dyDescent="0.25">
      <c r="A4" s="237" t="s">
        <v>41</v>
      </c>
      <c r="B4" s="228">
        <v>60000</v>
      </c>
      <c r="C4" s="229">
        <v>60000</v>
      </c>
      <c r="D4" s="229">
        <v>60000</v>
      </c>
      <c r="E4" s="229">
        <v>60000</v>
      </c>
      <c r="F4" s="229">
        <v>60000</v>
      </c>
      <c r="G4" s="229">
        <v>60000</v>
      </c>
      <c r="H4" s="240">
        <v>60000</v>
      </c>
      <c r="I4" s="240">
        <v>60000</v>
      </c>
      <c r="J4" s="240">
        <v>60000</v>
      </c>
      <c r="K4" s="240">
        <v>60000</v>
      </c>
      <c r="L4" s="239">
        <v>60000</v>
      </c>
      <c r="M4" s="239">
        <v>60000</v>
      </c>
      <c r="N4" s="239">
        <v>60000</v>
      </c>
      <c r="O4" s="239">
        <v>62000</v>
      </c>
      <c r="P4" s="239">
        <f t="shared" si="0"/>
        <v>2000</v>
      </c>
      <c r="Q4" s="2"/>
      <c r="R4" s="139"/>
      <c r="S4" s="2"/>
      <c r="T4" s="2"/>
      <c r="U4" s="139"/>
      <c r="V4" s="2"/>
      <c r="W4" s="2"/>
    </row>
    <row r="5" spans="1:24" ht="20.25" customHeight="1" x14ac:dyDescent="0.25">
      <c r="A5" s="235" t="s">
        <v>39</v>
      </c>
      <c r="B5" s="230">
        <v>73206</v>
      </c>
      <c r="C5" s="229">
        <v>87000</v>
      </c>
      <c r="D5" s="229">
        <v>65000</v>
      </c>
      <c r="E5" s="229">
        <v>67000</v>
      </c>
      <c r="F5" s="229">
        <v>65000</v>
      </c>
      <c r="G5" s="229">
        <v>66000</v>
      </c>
      <c r="H5" s="240">
        <v>88000</v>
      </c>
      <c r="I5" s="240">
        <v>103489.58333333333</v>
      </c>
      <c r="J5" s="240">
        <v>87822.580645161288</v>
      </c>
      <c r="K5" s="240">
        <v>84933.333333333328</v>
      </c>
      <c r="L5" s="239">
        <v>66000</v>
      </c>
      <c r="M5" s="239">
        <v>103483.87096774194</v>
      </c>
      <c r="N5" s="239">
        <v>118000</v>
      </c>
      <c r="O5" s="239">
        <v>117387.09677419355</v>
      </c>
      <c r="P5" s="239">
        <f t="shared" si="0"/>
        <v>-612.90322580645443</v>
      </c>
      <c r="Q5" s="2"/>
      <c r="R5" s="139"/>
      <c r="S5" s="2"/>
      <c r="T5" s="2"/>
      <c r="U5" s="139"/>
      <c r="V5" s="2"/>
      <c r="W5" s="2"/>
    </row>
    <row r="6" spans="1:24" ht="20.25" customHeight="1" x14ac:dyDescent="0.25">
      <c r="A6" s="235" t="s">
        <v>125</v>
      </c>
      <c r="B6" s="230">
        <v>147448.27586206896</v>
      </c>
      <c r="C6" s="229">
        <v>116709.67741935482</v>
      </c>
      <c r="D6" s="229">
        <v>32250</v>
      </c>
      <c r="E6" s="229">
        <v>32250</v>
      </c>
      <c r="F6" s="229">
        <v>32250</v>
      </c>
      <c r="G6" s="229">
        <v>32250</v>
      </c>
      <c r="H6" s="240">
        <v>32250</v>
      </c>
      <c r="I6" s="240">
        <v>29300</v>
      </c>
      <c r="J6" s="240">
        <v>31750</v>
      </c>
      <c r="K6" s="240">
        <v>40875</v>
      </c>
      <c r="L6" s="239">
        <v>31500</v>
      </c>
      <c r="M6" s="239">
        <v>31500</v>
      </c>
      <c r="N6" s="239">
        <v>31500</v>
      </c>
      <c r="O6" s="239">
        <v>31500</v>
      </c>
      <c r="P6" s="239">
        <f t="shared" si="0"/>
        <v>0</v>
      </c>
      <c r="Q6" s="139"/>
      <c r="R6" s="14"/>
      <c r="S6" s="2"/>
      <c r="T6" s="2"/>
      <c r="U6" s="139"/>
      <c r="V6" s="2"/>
      <c r="W6" s="2"/>
    </row>
    <row r="7" spans="1:24" ht="20.25" customHeight="1" x14ac:dyDescent="0.25">
      <c r="A7" s="235" t="s">
        <v>126</v>
      </c>
      <c r="B7" s="230">
        <v>132799.31034482759</v>
      </c>
      <c r="C7" s="229">
        <v>63387.096774193546</v>
      </c>
      <c r="D7" s="229">
        <v>41481.25</v>
      </c>
      <c r="E7" s="229">
        <v>53254.032258064515</v>
      </c>
      <c r="F7" s="229">
        <v>42143.75</v>
      </c>
      <c r="G7" s="229">
        <v>30919.354838709678</v>
      </c>
      <c r="H7" s="240">
        <v>35761.088709677424</v>
      </c>
      <c r="I7" s="240">
        <v>99415.625</v>
      </c>
      <c r="J7" s="240">
        <v>97959.677419354834</v>
      </c>
      <c r="K7" s="240">
        <v>54868.75</v>
      </c>
      <c r="L7" s="239">
        <v>52703.629032258061</v>
      </c>
      <c r="M7" s="239">
        <v>53987.145161290318</v>
      </c>
      <c r="N7" s="239">
        <v>92420.758928571435</v>
      </c>
      <c r="O7" s="239">
        <v>81163.548387096773</v>
      </c>
      <c r="P7" s="239">
        <f t="shared" si="0"/>
        <v>-11257.210541474662</v>
      </c>
      <c r="Q7" s="139"/>
      <c r="R7" s="14"/>
      <c r="S7" s="148"/>
      <c r="T7" s="148"/>
      <c r="U7" s="148"/>
      <c r="V7" s="148"/>
      <c r="W7" s="2"/>
    </row>
    <row r="8" spans="1:24" ht="20.25" customHeight="1" x14ac:dyDescent="0.25">
      <c r="A8" s="235" t="s">
        <v>40</v>
      </c>
      <c r="B8" s="230">
        <v>372668.96551724145</v>
      </c>
      <c r="C8" s="229">
        <v>306071.05846774194</v>
      </c>
      <c r="D8" s="229">
        <v>205928.33333333331</v>
      </c>
      <c r="E8" s="229">
        <v>255428.46774193548</v>
      </c>
      <c r="F8" s="229">
        <v>285739.58333333343</v>
      </c>
      <c r="G8" s="229">
        <v>169628.98387096776</v>
      </c>
      <c r="H8" s="240">
        <v>214618.54838709679</v>
      </c>
      <c r="I8" s="240">
        <v>263865.91666666669</v>
      </c>
      <c r="J8" s="240">
        <v>288039.31451612909</v>
      </c>
      <c r="K8" s="240">
        <v>261683.95833333337</v>
      </c>
      <c r="L8" s="239">
        <v>193254.97580645161</v>
      </c>
      <c r="M8" s="239">
        <v>212582.85483870967</v>
      </c>
      <c r="N8" s="239">
        <v>232213.1696428571</v>
      </c>
      <c r="O8" s="239">
        <v>241484.47580645161</v>
      </c>
      <c r="P8" s="239">
        <f t="shared" si="0"/>
        <v>9271.3061635945051</v>
      </c>
      <c r="Q8" s="139"/>
      <c r="R8" s="14"/>
      <c r="S8" s="2"/>
      <c r="T8" s="2"/>
      <c r="U8" s="139"/>
      <c r="V8" s="2"/>
      <c r="W8" s="2"/>
    </row>
    <row r="9" spans="1:24" ht="20.25" customHeight="1" x14ac:dyDescent="0.25">
      <c r="A9" s="235" t="s">
        <v>127</v>
      </c>
      <c r="B9" s="230">
        <v>120506.03448275861</v>
      </c>
      <c r="C9" s="229">
        <v>131841.12903225809</v>
      </c>
      <c r="D9" s="229">
        <v>104362.49999999999</v>
      </c>
      <c r="E9" s="229">
        <v>104752.41935483871</v>
      </c>
      <c r="F9" s="229">
        <v>113883.33333333334</v>
      </c>
      <c r="G9" s="229">
        <v>105737.90322580645</v>
      </c>
      <c r="H9" s="240">
        <v>103883.06451612903</v>
      </c>
      <c r="I9" s="240">
        <v>109841.66666666667</v>
      </c>
      <c r="J9" s="240">
        <v>117032.25806451612</v>
      </c>
      <c r="K9" s="240">
        <v>105759.16666666667</v>
      </c>
      <c r="L9" s="239">
        <v>119633.06451612904</v>
      </c>
      <c r="M9" s="239">
        <v>122745.96774193548</v>
      </c>
      <c r="N9" s="239">
        <v>113383.92857142855</v>
      </c>
      <c r="O9" s="239">
        <v>100282.25806451612</v>
      </c>
      <c r="P9" s="239">
        <f t="shared" si="0"/>
        <v>-13101.670506912429</v>
      </c>
      <c r="Q9" s="139"/>
      <c r="R9" s="14"/>
      <c r="S9" s="2"/>
      <c r="T9" s="2"/>
      <c r="U9" s="139"/>
      <c r="V9" s="2"/>
      <c r="W9" s="2"/>
      <c r="X9" s="14"/>
    </row>
    <row r="10" spans="1:24" ht="20.25" customHeight="1" x14ac:dyDescent="0.25">
      <c r="A10" s="235" t="s">
        <v>128</v>
      </c>
      <c r="B10" s="230">
        <v>93330.732758620696</v>
      </c>
      <c r="C10" s="229">
        <v>87991.93548387097</v>
      </c>
      <c r="D10" s="229">
        <v>61687.5</v>
      </c>
      <c r="E10" s="229">
        <v>72469.354838709682</v>
      </c>
      <c r="F10" s="229">
        <v>92054.166666666672</v>
      </c>
      <c r="G10" s="229">
        <v>92983.870967741939</v>
      </c>
      <c r="H10" s="240">
        <v>95745.967741935485</v>
      </c>
      <c r="I10" s="240">
        <v>91266.666666666657</v>
      </c>
      <c r="J10" s="240">
        <v>82338.709677419363</v>
      </c>
      <c r="K10" s="240">
        <v>87658.333333333328</v>
      </c>
      <c r="L10" s="239">
        <v>98245.967741935485</v>
      </c>
      <c r="M10" s="239">
        <v>104427.41935483871</v>
      </c>
      <c r="N10" s="239">
        <v>89080.357142857145</v>
      </c>
      <c r="O10" s="239">
        <v>87447.580645161288</v>
      </c>
      <c r="P10" s="239">
        <f t="shared" si="0"/>
        <v>-1632.776497695857</v>
      </c>
      <c r="Q10" s="139"/>
      <c r="R10" s="14"/>
      <c r="S10" s="8"/>
      <c r="T10" s="8"/>
      <c r="U10" s="188"/>
      <c r="V10" s="8"/>
      <c r="W10" s="2"/>
      <c r="X10" s="14"/>
    </row>
    <row r="11" spans="1:24" ht="20.25" customHeight="1" x14ac:dyDescent="0.25">
      <c r="A11" s="235" t="s">
        <v>129</v>
      </c>
      <c r="B11" s="230">
        <v>47469.310344827587</v>
      </c>
      <c r="C11" s="229">
        <v>29145.16129032258</v>
      </c>
      <c r="D11" s="229">
        <v>27083.333333333332</v>
      </c>
      <c r="E11" s="229">
        <v>28830.645161290322</v>
      </c>
      <c r="F11" s="229">
        <v>27083.333333333332</v>
      </c>
      <c r="G11" s="229">
        <v>29145.16129032258</v>
      </c>
      <c r="H11" s="240">
        <v>45596.774193548386</v>
      </c>
      <c r="I11" s="240">
        <v>45641.666666666672</v>
      </c>
      <c r="J11" s="240">
        <v>48903.225806451621</v>
      </c>
      <c r="K11" s="240">
        <v>39968.75</v>
      </c>
      <c r="L11" s="239">
        <v>48483.870967741939</v>
      </c>
      <c r="M11" s="239">
        <v>52201.612903225803</v>
      </c>
      <c r="N11" s="239">
        <v>67227.678571428565</v>
      </c>
      <c r="O11" s="239">
        <v>107939.51612903226</v>
      </c>
      <c r="P11" s="239">
        <f t="shared" si="0"/>
        <v>40711.837557603692</v>
      </c>
      <c r="Q11" s="139"/>
      <c r="R11" s="14"/>
      <c r="S11" s="2"/>
      <c r="T11" s="2"/>
      <c r="U11" s="139"/>
      <c r="V11" s="2"/>
      <c r="W11" s="8"/>
    </row>
    <row r="12" spans="1:24" ht="20.25" customHeight="1" x14ac:dyDescent="0.25">
      <c r="A12" s="235" t="s">
        <v>241</v>
      </c>
      <c r="B12" s="230">
        <v>160366.37931034484</v>
      </c>
      <c r="C12" s="230">
        <v>169366.93548387097</v>
      </c>
      <c r="D12" s="230">
        <v>177360</v>
      </c>
      <c r="E12" s="230">
        <v>201414.11290322582</v>
      </c>
      <c r="F12" s="230">
        <v>185683.33333333334</v>
      </c>
      <c r="G12" s="230">
        <v>178671.93548387097</v>
      </c>
      <c r="H12" s="240">
        <v>186343.54838709679</v>
      </c>
      <c r="I12" s="240">
        <v>183710</v>
      </c>
      <c r="J12" s="240">
        <v>208798.38709677421</v>
      </c>
      <c r="K12" s="240">
        <v>172205.83333333334</v>
      </c>
      <c r="L12" s="239">
        <v>99483.870967741939</v>
      </c>
      <c r="M12" s="239">
        <v>104608.87096774192</v>
      </c>
      <c r="N12" s="239">
        <v>156408.92857142858</v>
      </c>
      <c r="O12" s="239">
        <v>106806.45161290321</v>
      </c>
      <c r="P12" s="239">
        <f t="shared" si="0"/>
        <v>-49602.476958525367</v>
      </c>
      <c r="Q12" s="2"/>
      <c r="R12" s="14"/>
      <c r="S12" s="2"/>
      <c r="T12" s="2"/>
      <c r="U12" s="139"/>
      <c r="V12" s="2"/>
      <c r="W12" s="8"/>
      <c r="X12" s="14"/>
    </row>
    <row r="13" spans="1:24" ht="31.5" x14ac:dyDescent="0.2">
      <c r="A13" s="241" t="s">
        <v>257</v>
      </c>
      <c r="B13" s="231">
        <v>214942.75862068965</v>
      </c>
      <c r="C13" s="230">
        <v>204628.70967741933</v>
      </c>
      <c r="D13" s="230">
        <v>91566.666666666672</v>
      </c>
      <c r="E13" s="230">
        <v>100387.09677419355</v>
      </c>
      <c r="F13" s="230">
        <v>41733.333333333336</v>
      </c>
      <c r="G13" s="230">
        <v>2580.6451612903224</v>
      </c>
      <c r="H13" s="240">
        <v>34870.967741935485</v>
      </c>
      <c r="I13" s="240">
        <v>61920.833333333336</v>
      </c>
      <c r="J13" s="240">
        <v>44959.677419354841</v>
      </c>
      <c r="K13" s="240">
        <v>38666.666666666672</v>
      </c>
      <c r="L13" s="239">
        <v>39516.129032258061</v>
      </c>
      <c r="M13" s="239">
        <v>43000</v>
      </c>
      <c r="N13" s="239">
        <v>50142.857142857145</v>
      </c>
      <c r="O13" s="239">
        <v>102443.54838709676</v>
      </c>
      <c r="P13" s="239">
        <f t="shared" si="0"/>
        <v>52300.691244239613</v>
      </c>
      <c r="Q13" s="2"/>
      <c r="S13" s="8"/>
      <c r="T13" s="8"/>
      <c r="U13" s="188"/>
      <c r="V13" s="8"/>
      <c r="W13" s="8"/>
      <c r="X13" s="14"/>
    </row>
    <row r="14" spans="1:24" ht="29.25" customHeight="1" x14ac:dyDescent="0.2">
      <c r="A14" s="298" t="s">
        <v>131</v>
      </c>
      <c r="B14" s="298">
        <f t="shared" ref="B14:P14" si="1">SUM(B3:B13)</f>
        <v>1522737.7672413792</v>
      </c>
      <c r="C14" s="298">
        <f t="shared" si="1"/>
        <v>1356141.7036290322</v>
      </c>
      <c r="D14" s="298">
        <f t="shared" si="1"/>
        <v>966719.58333333326</v>
      </c>
      <c r="E14" s="298">
        <f t="shared" si="1"/>
        <v>1075786.1290322579</v>
      </c>
      <c r="F14" s="298">
        <f>SUM(F3:F13)</f>
        <v>1045570.8333333336</v>
      </c>
      <c r="G14" s="298">
        <f>SUM(G3:G13)</f>
        <v>867917.8548387097</v>
      </c>
      <c r="H14" s="298">
        <f>SUM(H3:H13)</f>
        <v>997069.95967741939</v>
      </c>
      <c r="I14" s="298">
        <f>SUM(I3:I13)</f>
        <v>1148451.9583333333</v>
      </c>
      <c r="J14" s="298">
        <f>SUM(J3:J13)</f>
        <v>1167603.8306451614</v>
      </c>
      <c r="K14" s="298">
        <f t="shared" si="1"/>
        <v>946619.79166666674</v>
      </c>
      <c r="L14" s="298">
        <f>SUM(L3:L13)</f>
        <v>908821.50806451624</v>
      </c>
      <c r="M14" s="298">
        <f>SUM(M3:M13)</f>
        <v>988537.74193548388</v>
      </c>
      <c r="N14" s="298">
        <f>SUM(N3:N13)</f>
        <v>1110377.6785714284</v>
      </c>
      <c r="O14" s="298">
        <f>SUM(O3:O13)</f>
        <v>1138454.4758064516</v>
      </c>
      <c r="P14" s="298">
        <f t="shared" si="1"/>
        <v>28076.797235023041</v>
      </c>
      <c r="Q14" s="8"/>
      <c r="U14" s="188"/>
      <c r="W14" s="2"/>
    </row>
  </sheetData>
  <mergeCells count="1">
    <mergeCell ref="A1:P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2021-04-07T06:07:54Z</cp:lastPrinted>
  <dcterms:created xsi:type="dcterms:W3CDTF">2007-01-04T05:01:09Z</dcterms:created>
  <dcterms:modified xsi:type="dcterms:W3CDTF">2021-04-15T08:42:27Z</dcterms:modified>
</cp:coreProperties>
</file>