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Print_Area" localSheetId="0">Sheet1!$A$1:$F$39</definedName>
    <definedName name="_xlnm.Print_Titles" localSheetId="0">Sheet1!$18:$21</definedName>
  </definedNames>
  <calcPr calcId="152511"/>
</workbook>
</file>

<file path=xl/calcChain.xml><?xml version="1.0" encoding="utf-8"?>
<calcChain xmlns="http://schemas.openxmlformats.org/spreadsheetml/2006/main">
  <c r="G38" i="1" l="1"/>
  <c r="F39" i="1" l="1"/>
  <c r="F37" i="1"/>
  <c r="F38" i="1" s="1"/>
  <c r="F36" i="1"/>
  <c r="F40" i="1" l="1"/>
  <c r="L30" i="1"/>
  <c r="H36" i="1" l="1"/>
  <c r="L33" i="1" l="1"/>
  <c r="L34" i="1" s="1"/>
  <c r="F23" i="1"/>
  <c r="F24" i="1"/>
  <c r="F25" i="1"/>
  <c r="F28" i="1" s="1"/>
  <c r="F29" i="1" s="1"/>
  <c r="F30" i="1" s="1"/>
  <c r="F32" i="1" s="1"/>
  <c r="F26" i="1"/>
  <c r="F27" i="1"/>
  <c r="J24" i="1" l="1"/>
  <c r="K40" i="1" l="1"/>
  <c r="K30" i="1"/>
  <c r="K33" i="1" l="1"/>
  <c r="K34" i="1" s="1"/>
  <c r="K41" i="1"/>
  <c r="K42" i="1" s="1"/>
  <c r="K43" i="1" s="1"/>
  <c r="K44" i="1" l="1"/>
  <c r="K45" i="1" l="1"/>
  <c r="K46" i="1" s="1"/>
  <c r="K49" i="1" s="1"/>
</calcChain>
</file>

<file path=xl/sharedStrings.xml><?xml version="1.0" encoding="utf-8"?>
<sst xmlns="http://schemas.openxmlformats.org/spreadsheetml/2006/main" count="43" uniqueCount="40">
  <si>
    <t>S. #</t>
  </si>
  <si>
    <t>Description</t>
  </si>
  <si>
    <t>Unit</t>
  </si>
  <si>
    <t>Qty</t>
  </si>
  <si>
    <t>Amount</t>
  </si>
  <si>
    <t>Rate</t>
  </si>
  <si>
    <t>Job</t>
  </si>
  <si>
    <t>Total Amount Rs</t>
  </si>
  <si>
    <t>Nos</t>
  </si>
  <si>
    <t>SST 13%</t>
  </si>
  <si>
    <t>For PIONEER SERVICES.</t>
  </si>
  <si>
    <t>No.</t>
  </si>
  <si>
    <t>Regging, lifting &amp; shifting of fan at required location.</t>
  </si>
  <si>
    <t>Supply and installation of Egg crate grill (30 x 30)</t>
  </si>
  <si>
    <t>Supply &amp; Installation of G.I. sheet metal duct inlet / outlet connection including 1" thick aluminium filter, channel etc complete in all respect</t>
  </si>
  <si>
    <t>Supply &amp; Installation of 6000 CFM pressurized fan (Pressure die casted Tube Axial fan direct drive with imported motor &amp; fan protection wire mesh)</t>
  </si>
  <si>
    <t>Advance payment</t>
  </si>
  <si>
    <t>Advance</t>
  </si>
  <si>
    <t>Less Tax</t>
  </si>
  <si>
    <t>Cheque amount</t>
  </si>
  <si>
    <t>Gross amout</t>
  </si>
  <si>
    <t>received amount</t>
  </si>
  <si>
    <t>Net</t>
  </si>
  <si>
    <t>Less 20% SRB w/H</t>
  </si>
  <si>
    <t>Gross amount</t>
  </si>
  <si>
    <t>Less Tax 7%</t>
  </si>
  <si>
    <t>Bill for pressurized Fan - Hydery Mall Karachi</t>
  </si>
  <si>
    <t>Bill # 309</t>
  </si>
  <si>
    <t>Bill # 310</t>
  </si>
  <si>
    <t>Supply &amp; installation of Flexible duct connector / fresh air filters.</t>
  </si>
  <si>
    <t>M/S Dawat-e-Hadiyah Burhani Mahal</t>
  </si>
  <si>
    <t>Attn: Mr. Hussain Bharmal</t>
  </si>
  <si>
    <t>Received 50% advance</t>
  </si>
  <si>
    <t>Total cost of 03 staircase</t>
  </si>
  <si>
    <t>Mciver Road, Karachi</t>
  </si>
  <si>
    <t>Net Payable amount Rs</t>
  </si>
  <si>
    <t>11 May 2022</t>
  </si>
  <si>
    <t>Ref # PS/307/05/22</t>
  </si>
  <si>
    <t>Less 7.5%</t>
  </si>
  <si>
    <t>Less 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</si>
</sst>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164" fontId="11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5" fontId="2" fillId="0" borderId="2" xfId="0" applyNumberFormat="1" applyFont="1" applyBorder="1" applyAlignment="1"/>
    <xf numFmtId="164" fontId="2" fillId="0" borderId="2" xfId="0" applyNumberFormat="1" applyFont="1" applyBorder="1"/>
    <xf numFmtId="0" fontId="12" fillId="0" borderId="0" xfId="0" applyFont="1" applyBorder="1" applyAlignment="1">
      <alignment horizontal="right" vertical="center"/>
    </xf>
    <xf numFmtId="164" fontId="14" fillId="0" borderId="0" xfId="1" applyNumberFormat="1" applyFont="1" applyFill="1" applyBorder="1" applyAlignment="1">
      <alignment horizontal="left" vertical="center"/>
    </xf>
    <xf numFmtId="43" fontId="14" fillId="0" borderId="0" xfId="1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3" fontId="2" fillId="0" borderId="6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vertical="center"/>
    </xf>
    <xf numFmtId="164" fontId="14" fillId="0" borderId="0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460375</xdr:colOff>
      <xdr:row>3</xdr:row>
      <xdr:rowOff>202696</xdr:rowOff>
    </xdr:from>
    <xdr:to>
      <xdr:col>18</xdr:col>
      <xdr:colOff>236538</xdr:colOff>
      <xdr:row>7</xdr:row>
      <xdr:rowOff>78870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11252200" y="917071"/>
          <a:ext cx="41671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619125</xdr:colOff>
      <xdr:row>3</xdr:row>
      <xdr:rowOff>85725</xdr:rowOff>
    </xdr:from>
    <xdr:to>
      <xdr:col>11</xdr:col>
      <xdr:colOff>412750</xdr:colOff>
      <xdr:row>8</xdr:row>
      <xdr:rowOff>22242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344150" y="800100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306706</xdr:colOff>
      <xdr:row>23</xdr:row>
      <xdr:rowOff>104774</xdr:rowOff>
    </xdr:from>
    <xdr:to>
      <xdr:col>10</xdr:col>
      <xdr:colOff>968635</xdr:colOff>
      <xdr:row>24</xdr:row>
      <xdr:rowOff>466724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8306" y="4724399"/>
          <a:ext cx="1633479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266701</xdr:colOff>
      <xdr:row>44</xdr:row>
      <xdr:rowOff>190501</xdr:rowOff>
    </xdr:from>
    <xdr:to>
      <xdr:col>5</xdr:col>
      <xdr:colOff>95251</xdr:colOff>
      <xdr:row>47</xdr:row>
      <xdr:rowOff>180976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6" y="11258551"/>
          <a:ext cx="990600" cy="704850"/>
        </a:xfrm>
        <a:prstGeom prst="rect">
          <a:avLst/>
        </a:prstGeom>
      </xdr:spPr>
    </xdr:pic>
    <xdr:clientData/>
  </xdr:twoCellAnchor>
  <xdr:twoCellAnchor>
    <xdr:from>
      <xdr:col>10</xdr:col>
      <xdr:colOff>565150</xdr:colOff>
      <xdr:row>9</xdr:row>
      <xdr:rowOff>12196</xdr:rowOff>
    </xdr:from>
    <xdr:to>
      <xdr:col>17</xdr:col>
      <xdr:colOff>46038</xdr:colOff>
      <xdr:row>11</xdr:row>
      <xdr:rowOff>259845</xdr:rowOff>
    </xdr:to>
    <xdr:sp macro="" textlink="">
      <xdr:nvSpPr>
        <xdr:cNvPr id="6" name="Text Box 69"/>
        <xdr:cNvSpPr txBox="1">
          <a:spLocks noChangeArrowheads="1"/>
        </xdr:cNvSpPr>
      </xdr:nvSpPr>
      <xdr:spPr bwMode="auto">
        <a:xfrm>
          <a:off x="10366375" y="1631446"/>
          <a:ext cx="434816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609600</xdr:colOff>
      <xdr:row>7</xdr:row>
      <xdr:rowOff>123825</xdr:rowOff>
    </xdr:from>
    <xdr:to>
      <xdr:col>10</xdr:col>
      <xdr:colOff>498475</xdr:colOff>
      <xdr:row>11</xdr:row>
      <xdr:rowOff>298467</xdr:rowOff>
    </xdr:to>
    <xdr:pic>
      <xdr:nvPicPr>
        <xdr:cNvPr id="8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39275" y="147637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19050</xdr:colOff>
      <xdr:row>41</xdr:row>
      <xdr:rowOff>180976</xdr:rowOff>
    </xdr:from>
    <xdr:to>
      <xdr:col>5</xdr:col>
      <xdr:colOff>790575</xdr:colOff>
      <xdr:row>44</xdr:row>
      <xdr:rowOff>76201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11058526"/>
          <a:ext cx="771525" cy="609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8%20Bill%20for%20pressurized%20fans%20rec%2050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">
          <cell r="F30">
            <v>490000.18400000001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49"/>
  <sheetViews>
    <sheetView tabSelected="1" topLeftCell="A25" zoomScaleNormal="100" workbookViewId="0">
      <selection activeCell="G38" sqref="G38"/>
    </sheetView>
  </sheetViews>
  <sheetFormatPr defaultColWidth="8.85546875" defaultRowHeight="18.75" x14ac:dyDescent="0.3"/>
  <cols>
    <col min="1" max="1" width="4.85546875" style="1" customWidth="1"/>
    <col min="2" max="2" width="52.5703125" style="2" customWidth="1"/>
    <col min="3" max="3" width="7.85546875" style="1" customWidth="1"/>
    <col min="4" max="4" width="6.42578125" style="1" bestFit="1" customWidth="1"/>
    <col min="5" max="5" width="11" style="1" customWidth="1"/>
    <col min="6" max="6" width="13.5703125" style="3" customWidth="1"/>
    <col min="7" max="7" width="10.85546875" style="2" bestFit="1" customWidth="1"/>
    <col min="8" max="8" width="12.28515625" style="2" bestFit="1" customWidth="1"/>
    <col min="9" max="9" width="13" style="2" bestFit="1" customWidth="1"/>
    <col min="10" max="10" width="14.5703125" style="2" bestFit="1" customWidth="1"/>
    <col min="11" max="11" width="16" style="2" customWidth="1"/>
    <col min="12" max="12" width="12.7109375" style="2" bestFit="1" customWidth="1"/>
    <col min="13" max="16384" width="8.85546875" style="2"/>
  </cols>
  <sheetData>
    <row r="5" spans="1:6" ht="10.5" customHeight="1" x14ac:dyDescent="0.3"/>
    <row r="6" spans="1:6" ht="10.5" customHeight="1" x14ac:dyDescent="0.3"/>
    <row r="7" spans="1:6" ht="10.5" customHeight="1" x14ac:dyDescent="0.3"/>
    <row r="8" spans="1:6" ht="10.5" customHeight="1" x14ac:dyDescent="0.3"/>
    <row r="9" spans="1:6" ht="10.5" customHeight="1" x14ac:dyDescent="0.3"/>
    <row r="10" spans="1:6" ht="10.5" customHeight="1" x14ac:dyDescent="0.3"/>
    <row r="11" spans="1:6" ht="10.5" customHeight="1" x14ac:dyDescent="0.3"/>
    <row r="12" spans="1:6" ht="27.75" customHeight="1" x14ac:dyDescent="0.3">
      <c r="A12" s="33" t="s">
        <v>37</v>
      </c>
      <c r="B12" s="33"/>
      <c r="F12" s="13" t="s">
        <v>36</v>
      </c>
    </row>
    <row r="13" spans="1:6" x14ac:dyDescent="0.3">
      <c r="A13" s="10" t="s">
        <v>30</v>
      </c>
      <c r="B13" s="10"/>
      <c r="F13" s="2"/>
    </row>
    <row r="14" spans="1:6" x14ac:dyDescent="0.3">
      <c r="A14" s="10" t="s">
        <v>34</v>
      </c>
      <c r="B14" s="10"/>
      <c r="F14" s="2"/>
    </row>
    <row r="15" spans="1:6" ht="9.75" customHeight="1" x14ac:dyDescent="0.3">
      <c r="A15" s="10"/>
      <c r="B15" s="10"/>
      <c r="F15" s="2"/>
    </row>
    <row r="16" spans="1:6" s="9" customFormat="1" ht="21" x14ac:dyDescent="0.35">
      <c r="A16" s="31" t="s">
        <v>31</v>
      </c>
      <c r="B16" s="31"/>
      <c r="C16" s="31"/>
      <c r="D16" s="31"/>
      <c r="E16" s="31"/>
      <c r="F16" s="31"/>
    </row>
    <row r="17" spans="1:12" s="9" customFormat="1" ht="8.25" customHeight="1" x14ac:dyDescent="0.35">
      <c r="A17" s="31"/>
      <c r="B17" s="31"/>
      <c r="C17" s="31"/>
      <c r="D17" s="31"/>
      <c r="E17" s="31"/>
      <c r="F17" s="31"/>
    </row>
    <row r="18" spans="1:12" s="9" customFormat="1" ht="21" x14ac:dyDescent="0.35">
      <c r="A18" s="31" t="s">
        <v>26</v>
      </c>
      <c r="B18" s="31"/>
      <c r="C18" s="31"/>
      <c r="D18" s="31"/>
      <c r="E18" s="31"/>
      <c r="F18" s="31"/>
    </row>
    <row r="19" spans="1:12" ht="9" customHeight="1" x14ac:dyDescent="0.3"/>
    <row r="20" spans="1:12" ht="18.75" customHeight="1" x14ac:dyDescent="0.3">
      <c r="A20" s="32"/>
      <c r="B20" s="32"/>
      <c r="C20" s="32"/>
      <c r="D20" s="32"/>
      <c r="E20" s="32"/>
      <c r="F20" s="32"/>
    </row>
    <row r="21" spans="1:12" ht="5.25" customHeight="1" x14ac:dyDescent="0.3">
      <c r="A21" s="32"/>
      <c r="B21" s="32"/>
      <c r="C21" s="32"/>
      <c r="D21" s="32"/>
      <c r="E21" s="32"/>
      <c r="F21" s="32"/>
    </row>
    <row r="22" spans="1:12" ht="33" customHeight="1" x14ac:dyDescent="0.3">
      <c r="A22" s="11" t="s">
        <v>0</v>
      </c>
      <c r="B22" s="11" t="s">
        <v>1</v>
      </c>
      <c r="C22" s="11" t="s">
        <v>2</v>
      </c>
      <c r="D22" s="11" t="s">
        <v>3</v>
      </c>
      <c r="E22" s="11" t="s">
        <v>5</v>
      </c>
      <c r="F22" s="12" t="s">
        <v>4</v>
      </c>
      <c r="J22" s="3"/>
    </row>
    <row r="23" spans="1:12" ht="48.75" customHeight="1" x14ac:dyDescent="0.3">
      <c r="A23" s="18">
        <v>1</v>
      </c>
      <c r="B23" s="19" t="s">
        <v>12</v>
      </c>
      <c r="C23" s="18" t="s">
        <v>8</v>
      </c>
      <c r="D23" s="18">
        <v>3</v>
      </c>
      <c r="E23" s="20">
        <v>10000</v>
      </c>
      <c r="F23" s="20">
        <f>E23*D23</f>
        <v>30000</v>
      </c>
      <c r="G23" s="2">
        <v>10000</v>
      </c>
      <c r="K23" s="3"/>
    </row>
    <row r="24" spans="1:12" ht="66.75" customHeight="1" x14ac:dyDescent="0.3">
      <c r="A24" s="18">
        <v>2</v>
      </c>
      <c r="B24" s="19" t="s">
        <v>15</v>
      </c>
      <c r="C24" s="18" t="s">
        <v>11</v>
      </c>
      <c r="D24" s="18">
        <v>3</v>
      </c>
      <c r="E24" s="20">
        <v>133814.29999999999</v>
      </c>
      <c r="F24" s="20">
        <f>E24*D24</f>
        <v>401442.89999999997</v>
      </c>
      <c r="G24" s="2">
        <v>149935</v>
      </c>
      <c r="J24" s="14" t="e">
        <f>J22+#REF!</f>
        <v>#REF!</v>
      </c>
    </row>
    <row r="25" spans="1:12" ht="61.5" customHeight="1" x14ac:dyDescent="0.3">
      <c r="A25" s="18">
        <v>3</v>
      </c>
      <c r="B25" s="19" t="s">
        <v>14</v>
      </c>
      <c r="C25" s="18" t="s">
        <v>6</v>
      </c>
      <c r="D25" s="18">
        <v>3</v>
      </c>
      <c r="E25" s="20">
        <v>42000</v>
      </c>
      <c r="F25" s="20">
        <f>E25*D25</f>
        <v>126000</v>
      </c>
      <c r="G25" s="2">
        <v>45000</v>
      </c>
    </row>
    <row r="26" spans="1:12" ht="44.25" customHeight="1" x14ac:dyDescent="0.3">
      <c r="A26" s="18">
        <v>4</v>
      </c>
      <c r="B26" s="19" t="s">
        <v>29</v>
      </c>
      <c r="C26" s="18" t="s">
        <v>6</v>
      </c>
      <c r="D26" s="18">
        <v>3</v>
      </c>
      <c r="E26" s="20">
        <v>7000</v>
      </c>
      <c r="F26" s="20">
        <f>E26*D26</f>
        <v>21000</v>
      </c>
      <c r="G26" s="2">
        <v>8000</v>
      </c>
      <c r="I26" s="2" t="s">
        <v>27</v>
      </c>
      <c r="K26" s="3">
        <v>980000</v>
      </c>
    </row>
    <row r="27" spans="1:12" ht="29.25" customHeight="1" x14ac:dyDescent="0.3">
      <c r="A27" s="18">
        <v>5</v>
      </c>
      <c r="B27" s="19" t="s">
        <v>13</v>
      </c>
      <c r="C27" s="18" t="s">
        <v>8</v>
      </c>
      <c r="D27" s="18">
        <v>3</v>
      </c>
      <c r="E27" s="20">
        <v>24000</v>
      </c>
      <c r="F27" s="20">
        <f>E27*D27</f>
        <v>72000</v>
      </c>
      <c r="G27" s="2">
        <v>25000</v>
      </c>
      <c r="I27" s="2" t="s">
        <v>28</v>
      </c>
      <c r="K27" s="3">
        <v>735000</v>
      </c>
    </row>
    <row r="28" spans="1:12" x14ac:dyDescent="0.3">
      <c r="A28" s="38" t="s">
        <v>7</v>
      </c>
      <c r="B28" s="38"/>
      <c r="C28" s="38"/>
      <c r="D28" s="38"/>
      <c r="E28" s="38"/>
      <c r="F28" s="16">
        <f>SUM(F23:F27)</f>
        <v>650442.89999999991</v>
      </c>
      <c r="G28" s="14"/>
      <c r="H28" s="14"/>
      <c r="I28" s="37" t="s">
        <v>24</v>
      </c>
      <c r="J28" s="37"/>
      <c r="K28" s="3">
        <v>1715000</v>
      </c>
      <c r="L28" s="2">
        <v>735000</v>
      </c>
    </row>
    <row r="29" spans="1:12" x14ac:dyDescent="0.3">
      <c r="A29" s="38" t="s">
        <v>9</v>
      </c>
      <c r="B29" s="38"/>
      <c r="C29" s="38"/>
      <c r="D29" s="38"/>
      <c r="E29" s="38"/>
      <c r="F29" s="16">
        <f>F28*13%</f>
        <v>84557.57699999999</v>
      </c>
      <c r="G29" s="14"/>
      <c r="H29" s="14"/>
      <c r="I29" s="34" t="s">
        <v>16</v>
      </c>
      <c r="J29" s="34"/>
      <c r="K29" s="34"/>
    </row>
    <row r="30" spans="1:12" x14ac:dyDescent="0.3">
      <c r="A30" s="38" t="s">
        <v>33</v>
      </c>
      <c r="B30" s="38"/>
      <c r="C30" s="38"/>
      <c r="D30" s="38"/>
      <c r="E30" s="38"/>
      <c r="F30" s="16">
        <f>F29+F28</f>
        <v>735000.47699999996</v>
      </c>
      <c r="G30" s="14"/>
      <c r="H30" s="14"/>
      <c r="I30" s="22" t="s">
        <v>17</v>
      </c>
      <c r="J30" s="23">
        <v>0.5</v>
      </c>
      <c r="K30" s="24">
        <f>K28*50%</f>
        <v>857500</v>
      </c>
      <c r="L30" s="24">
        <f>L28*50%</f>
        <v>367500</v>
      </c>
    </row>
    <row r="31" spans="1:12" x14ac:dyDescent="0.3">
      <c r="A31" s="38" t="s">
        <v>32</v>
      </c>
      <c r="B31" s="38"/>
      <c r="C31" s="38"/>
      <c r="D31" s="38"/>
      <c r="E31" s="38"/>
      <c r="F31" s="16">
        <v>367500</v>
      </c>
      <c r="G31" s="14"/>
      <c r="H31" s="14"/>
      <c r="I31" s="22"/>
      <c r="J31" s="23"/>
      <c r="K31" s="24"/>
    </row>
    <row r="32" spans="1:12" ht="19.5" thickBot="1" x14ac:dyDescent="0.35">
      <c r="A32" s="38" t="s">
        <v>35</v>
      </c>
      <c r="B32" s="38"/>
      <c r="C32" s="38"/>
      <c r="D32" s="38"/>
      <c r="E32" s="38"/>
      <c r="F32" s="17">
        <f>F30-F31</f>
        <v>367500.47699999996</v>
      </c>
      <c r="G32" s="14"/>
      <c r="H32" s="14"/>
      <c r="I32" s="22"/>
      <c r="J32" s="23"/>
      <c r="K32" s="24"/>
    </row>
    <row r="33" spans="1:12" ht="19.5" thickTop="1" x14ac:dyDescent="0.3">
      <c r="A33" s="28"/>
      <c r="B33" s="28"/>
      <c r="C33" s="28"/>
      <c r="D33" s="28"/>
      <c r="E33" s="28"/>
      <c r="F33" s="4"/>
      <c r="I33" s="25" t="s">
        <v>18</v>
      </c>
      <c r="J33" s="26">
        <v>7.0000000000000007E-2</v>
      </c>
      <c r="K33" s="24">
        <f>K30*7%</f>
        <v>60025.000000000007</v>
      </c>
      <c r="L33" s="24">
        <f>L30*7%</f>
        <v>25725.000000000004</v>
      </c>
    </row>
    <row r="34" spans="1:12" x14ac:dyDescent="0.3">
      <c r="A34" s="28"/>
      <c r="B34" s="28"/>
      <c r="C34" s="28"/>
      <c r="D34" s="28"/>
      <c r="E34" s="28"/>
      <c r="F34" s="4"/>
      <c r="H34" s="3"/>
      <c r="I34" s="35" t="s">
        <v>19</v>
      </c>
      <c r="J34" s="36"/>
      <c r="K34" s="24">
        <f>K30-K33</f>
        <v>797475</v>
      </c>
      <c r="L34" s="24">
        <f>L30-L33</f>
        <v>341775</v>
      </c>
    </row>
    <row r="35" spans="1:12" ht="21" x14ac:dyDescent="0.3">
      <c r="A35" s="21" t="s">
        <v>10</v>
      </c>
      <c r="B35" s="6"/>
      <c r="K35" s="15"/>
    </row>
    <row r="36" spans="1:12" x14ac:dyDescent="0.3">
      <c r="A36" s="5"/>
      <c r="B36" s="5"/>
      <c r="E36" s="29"/>
      <c r="F36" s="29">
        <f>F31</f>
        <v>367500</v>
      </c>
      <c r="H36" s="14">
        <f>F31+[1]Sheet1!$F$30</f>
        <v>857500.18400000001</v>
      </c>
    </row>
    <row r="37" spans="1:12" x14ac:dyDescent="0.3">
      <c r="A37" s="7"/>
      <c r="B37" s="8"/>
      <c r="E37" s="29" t="s">
        <v>38</v>
      </c>
      <c r="F37" s="29">
        <f>F36*7.5%</f>
        <v>27562.5</v>
      </c>
      <c r="K37" s="15"/>
    </row>
    <row r="38" spans="1:12" x14ac:dyDescent="0.3">
      <c r="E38" s="29"/>
      <c r="F38" s="29">
        <f>F36-F37</f>
        <v>339937.5</v>
      </c>
      <c r="G38" s="39">
        <f>F29*80%</f>
        <v>67646.061600000001</v>
      </c>
    </row>
    <row r="39" spans="1:12" x14ac:dyDescent="0.3">
      <c r="E39" s="29" t="s">
        <v>39</v>
      </c>
      <c r="F39" s="30">
        <f>F29*20%</f>
        <v>16911.5154</v>
      </c>
    </row>
    <row r="40" spans="1:12" x14ac:dyDescent="0.3">
      <c r="E40" s="29"/>
      <c r="F40" s="29">
        <f>F38-F39</f>
        <v>323025.98460000003</v>
      </c>
      <c r="I40" s="22" t="s">
        <v>20</v>
      </c>
      <c r="J40" s="22"/>
      <c r="K40" s="27">
        <f>K28</f>
        <v>1715000</v>
      </c>
    </row>
    <row r="41" spans="1:12" x14ac:dyDescent="0.3">
      <c r="I41" s="22" t="s">
        <v>21</v>
      </c>
      <c r="J41" s="22"/>
      <c r="K41" s="27">
        <f>K30</f>
        <v>857500</v>
      </c>
    </row>
    <row r="42" spans="1:12" x14ac:dyDescent="0.3">
      <c r="I42" s="22" t="s">
        <v>22</v>
      </c>
      <c r="J42" s="22"/>
      <c r="K42" s="27">
        <f>K40-K41</f>
        <v>857500</v>
      </c>
    </row>
    <row r="43" spans="1:12" x14ac:dyDescent="0.3">
      <c r="I43" s="22" t="s">
        <v>25</v>
      </c>
      <c r="J43" s="22"/>
      <c r="K43" s="24">
        <f>K42*7%</f>
        <v>60025.000000000007</v>
      </c>
    </row>
    <row r="44" spans="1:12" x14ac:dyDescent="0.3">
      <c r="I44" s="22" t="s">
        <v>22</v>
      </c>
      <c r="J44" s="22"/>
      <c r="K44" s="27">
        <f>K42-K43</f>
        <v>797475</v>
      </c>
    </row>
    <row r="45" spans="1:12" x14ac:dyDescent="0.3">
      <c r="I45" s="22" t="s">
        <v>23</v>
      </c>
      <c r="J45" s="22"/>
      <c r="K45" s="24">
        <f>F29*20%</f>
        <v>16911.5154</v>
      </c>
    </row>
    <row r="46" spans="1:12" x14ac:dyDescent="0.3">
      <c r="I46" s="22"/>
      <c r="J46" s="22"/>
      <c r="K46" s="24">
        <f>K44-K45</f>
        <v>780563.48459999997</v>
      </c>
    </row>
    <row r="49" spans="11:11" x14ac:dyDescent="0.3">
      <c r="K49" s="14">
        <f>K46+K34</f>
        <v>1578038.4846000001</v>
      </c>
    </row>
  </sheetData>
  <mergeCells count="13">
    <mergeCell ref="I29:K29"/>
    <mergeCell ref="I34:J34"/>
    <mergeCell ref="I28:J28"/>
    <mergeCell ref="A28:E28"/>
    <mergeCell ref="A29:E29"/>
    <mergeCell ref="A30:E30"/>
    <mergeCell ref="A31:E31"/>
    <mergeCell ref="A32:E32"/>
    <mergeCell ref="A18:F18"/>
    <mergeCell ref="A20:F21"/>
    <mergeCell ref="A12:B12"/>
    <mergeCell ref="A16:F16"/>
    <mergeCell ref="A17:F17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2022-05-21T05:57:52Z</dcterms:modified>
</cp:coreProperties>
</file>