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activeTab="4"/>
  </bookViews>
  <sheets>
    <sheet name="Main Summary" sheetId="12" r:id="rId1"/>
    <sheet name="HVAC-Summary" sheetId="1" r:id="rId2"/>
    <sheet name="HVAC-BOQ" sheetId="4" r:id="rId3"/>
    <sheet name="FSS - Summary" sheetId="10" r:id="rId4"/>
    <sheet name="FSS-BOQ" sheetId="6" r:id="rId5"/>
  </sheets>
  <definedNames>
    <definedName name="_xlnm.Print_Area" localSheetId="4">'FSS-BOQ'!$A$1:$I$77</definedName>
    <definedName name="_xlnm.Print_Area" localSheetId="0">'Main Summary'!$A$1:$E$33</definedName>
    <definedName name="_xlnm.Print_Titles" localSheetId="4">'FSS-BOQ'!$2:$3</definedName>
    <definedName name="_xlnm.Print_Titles" localSheetId="2">'HVAC-BOQ'!$2:$3</definedName>
  </definedNames>
  <calcPr calcId="152511" iterate="1" calcOnSave="0"/>
</workbook>
</file>

<file path=xl/calcChain.xml><?xml version="1.0" encoding="utf-8"?>
<calcChain xmlns="http://schemas.openxmlformats.org/spreadsheetml/2006/main">
  <c r="E66" i="4" l="1"/>
  <c r="E154" i="4"/>
  <c r="F66" i="4" l="1"/>
  <c r="H57" i="6" l="1"/>
  <c r="H75" i="6"/>
  <c r="E13" i="10" s="1"/>
  <c r="G75" i="6"/>
  <c r="D13" i="10" s="1"/>
  <c r="H73" i="6"/>
  <c r="G73" i="6"/>
  <c r="H70" i="6"/>
  <c r="G70" i="6"/>
  <c r="H65" i="6"/>
  <c r="G65" i="6"/>
  <c r="H64" i="6"/>
  <c r="G64" i="6"/>
  <c r="H63" i="6"/>
  <c r="G63" i="6"/>
  <c r="H58" i="6"/>
  <c r="G58" i="6"/>
  <c r="G57" i="6"/>
  <c r="H53" i="6"/>
  <c r="G53" i="6"/>
  <c r="H52" i="6"/>
  <c r="G52" i="6"/>
  <c r="I52" i="6" s="1"/>
  <c r="H51" i="6"/>
  <c r="I51" i="6" s="1"/>
  <c r="G51" i="6"/>
  <c r="H50" i="6"/>
  <c r="G50" i="6"/>
  <c r="I50" i="6" s="1"/>
  <c r="H49" i="6"/>
  <c r="G49" i="6"/>
  <c r="H48" i="6"/>
  <c r="G48" i="6"/>
  <c r="I48" i="6" s="1"/>
  <c r="H47" i="6"/>
  <c r="G47" i="6"/>
  <c r="H42" i="6"/>
  <c r="H43" i="6" s="1"/>
  <c r="E8" i="10" s="1"/>
  <c r="G42" i="6"/>
  <c r="I42" i="6" s="1"/>
  <c r="I43" i="6" s="1"/>
  <c r="F8" i="10" s="1"/>
  <c r="H38" i="6"/>
  <c r="H39" i="6" s="1"/>
  <c r="E7" i="10" s="1"/>
  <c r="G38" i="6"/>
  <c r="G39" i="6" s="1"/>
  <c r="D7" i="10" s="1"/>
  <c r="H34" i="6"/>
  <c r="G34" i="6"/>
  <c r="H32" i="6"/>
  <c r="G32" i="6"/>
  <c r="H30" i="6"/>
  <c r="G30" i="6"/>
  <c r="H28" i="6"/>
  <c r="G28" i="6"/>
  <c r="H27" i="6"/>
  <c r="G27" i="6"/>
  <c r="I27" i="6" s="1"/>
  <c r="H25" i="6"/>
  <c r="G25" i="6"/>
  <c r="H24" i="6"/>
  <c r="G24" i="6"/>
  <c r="I24" i="6" s="1"/>
  <c r="H19" i="6"/>
  <c r="G19" i="6"/>
  <c r="H17" i="6"/>
  <c r="G17" i="6"/>
  <c r="I17" i="6" s="1"/>
  <c r="H13" i="6"/>
  <c r="G13" i="6"/>
  <c r="H12" i="6"/>
  <c r="G12" i="6"/>
  <c r="I12" i="6" s="1"/>
  <c r="H6" i="6"/>
  <c r="G6" i="6"/>
  <c r="H5" i="6"/>
  <c r="H10" i="6" s="1"/>
  <c r="E4" i="10" s="1"/>
  <c r="G5" i="6"/>
  <c r="G10" i="6" s="1"/>
  <c r="D4" i="10" s="1"/>
  <c r="I19" i="6" l="1"/>
  <c r="I63" i="6"/>
  <c r="I65" i="6"/>
  <c r="H59" i="6"/>
  <c r="E10" i="10" s="1"/>
  <c r="I57" i="6"/>
  <c r="G59" i="6"/>
  <c r="D10" i="10" s="1"/>
  <c r="E12" i="10"/>
  <c r="I13" i="6"/>
  <c r="I14" i="6" s="1"/>
  <c r="F5" i="10" s="1"/>
  <c r="I28" i="6"/>
  <c r="I70" i="6"/>
  <c r="H35" i="6"/>
  <c r="E6" i="10" s="1"/>
  <c r="G54" i="6"/>
  <c r="D9" i="10" s="1"/>
  <c r="I25" i="6"/>
  <c r="I34" i="6"/>
  <c r="H54" i="6"/>
  <c r="E9" i="10" s="1"/>
  <c r="I58" i="6"/>
  <c r="I64" i="6"/>
  <c r="I5" i="6"/>
  <c r="I32" i="6"/>
  <c r="G66" i="6"/>
  <c r="D11" i="10" s="1"/>
  <c r="I6" i="6"/>
  <c r="I30" i="6"/>
  <c r="I47" i="6"/>
  <c r="I49" i="6"/>
  <c r="G76" i="6"/>
  <c r="I73" i="6"/>
  <c r="F12" i="10" s="1"/>
  <c r="H14" i="6"/>
  <c r="E5" i="10" s="1"/>
  <c r="H76" i="6"/>
  <c r="D12" i="10"/>
  <c r="H66" i="6"/>
  <c r="E11" i="10" s="1"/>
  <c r="I75" i="6"/>
  <c r="F13" i="10" s="1"/>
  <c r="G14" i="6"/>
  <c r="D5" i="10" s="1"/>
  <c r="G35" i="6"/>
  <c r="D6" i="10" s="1"/>
  <c r="G43" i="6"/>
  <c r="D8" i="10" s="1"/>
  <c r="I38" i="6"/>
  <c r="I39" i="6" s="1"/>
  <c r="F7" i="10" s="1"/>
  <c r="I53" i="6"/>
  <c r="I66" i="6"/>
  <c r="F11" i="10" s="1"/>
  <c r="I10" i="6" l="1"/>
  <c r="F4" i="10" s="1"/>
  <c r="G77" i="6"/>
  <c r="I54" i="6"/>
  <c r="F9" i="10" s="1"/>
  <c r="H77" i="6"/>
  <c r="I59" i="6"/>
  <c r="F10" i="10" s="1"/>
  <c r="E14" i="10"/>
  <c r="E27" i="12" s="1"/>
  <c r="I35" i="6"/>
  <c r="F6" i="10" s="1"/>
  <c r="D14" i="10"/>
  <c r="D27" i="12" s="1"/>
  <c r="I76" i="6"/>
  <c r="I77" i="6" l="1"/>
  <c r="F14" i="10"/>
  <c r="H203" i="4" l="1"/>
  <c r="E19" i="1" s="1"/>
  <c r="G203" i="4"/>
  <c r="D19" i="1" s="1"/>
  <c r="H201" i="4"/>
  <c r="G201" i="4"/>
  <c r="H199" i="4"/>
  <c r="G199" i="4"/>
  <c r="H198" i="4"/>
  <c r="G198" i="4"/>
  <c r="H193" i="4"/>
  <c r="H194" i="4" s="1"/>
  <c r="E17" i="1" s="1"/>
  <c r="G193" i="4"/>
  <c r="G194" i="4" s="1"/>
  <c r="D17" i="1" s="1"/>
  <c r="H189" i="4"/>
  <c r="H190" i="4" s="1"/>
  <c r="E16" i="1" s="1"/>
  <c r="G189" i="4"/>
  <c r="H184" i="4"/>
  <c r="G184" i="4"/>
  <c r="H183" i="4"/>
  <c r="G183" i="4"/>
  <c r="H182" i="4"/>
  <c r="G182" i="4"/>
  <c r="H180" i="4"/>
  <c r="G180" i="4"/>
  <c r="H178" i="4"/>
  <c r="G178" i="4"/>
  <c r="H177" i="4"/>
  <c r="G177" i="4"/>
  <c r="H175" i="4"/>
  <c r="G175" i="4"/>
  <c r="H173" i="4"/>
  <c r="G173" i="4"/>
  <c r="H167" i="4"/>
  <c r="G167" i="4"/>
  <c r="H166" i="4"/>
  <c r="G166" i="4"/>
  <c r="H163" i="4"/>
  <c r="G163" i="4"/>
  <c r="H162" i="4"/>
  <c r="G162" i="4"/>
  <c r="H157" i="4"/>
  <c r="G157" i="4"/>
  <c r="H154" i="4"/>
  <c r="G154" i="4"/>
  <c r="H152" i="4"/>
  <c r="G152" i="4"/>
  <c r="H151" i="4"/>
  <c r="G151" i="4"/>
  <c r="H146" i="4"/>
  <c r="G146" i="4"/>
  <c r="H144" i="4"/>
  <c r="G144" i="4"/>
  <c r="H139" i="4"/>
  <c r="H140" i="4" s="1"/>
  <c r="E11" i="1" s="1"/>
  <c r="G139" i="4"/>
  <c r="G140" i="4" s="1"/>
  <c r="D11" i="1" s="1"/>
  <c r="H135" i="4"/>
  <c r="G135" i="4"/>
  <c r="H134" i="4"/>
  <c r="G134" i="4"/>
  <c r="H131" i="4"/>
  <c r="G131" i="4"/>
  <c r="H129" i="4"/>
  <c r="G129" i="4"/>
  <c r="H124" i="4"/>
  <c r="G124" i="4"/>
  <c r="H123" i="4"/>
  <c r="G123" i="4"/>
  <c r="H122" i="4"/>
  <c r="G122" i="4"/>
  <c r="H121" i="4"/>
  <c r="G121" i="4"/>
  <c r="H120" i="4"/>
  <c r="G120" i="4"/>
  <c r="H119" i="4"/>
  <c r="G119" i="4"/>
  <c r="H116" i="4"/>
  <c r="G116" i="4"/>
  <c r="H115" i="4"/>
  <c r="G115" i="4"/>
  <c r="H114" i="4"/>
  <c r="G114" i="4"/>
  <c r="H113" i="4"/>
  <c r="G113" i="4"/>
  <c r="H112" i="4"/>
  <c r="G112" i="4"/>
  <c r="H111" i="4"/>
  <c r="G111" i="4"/>
  <c r="H110" i="4"/>
  <c r="G110" i="4"/>
  <c r="H109" i="4"/>
  <c r="G109" i="4"/>
  <c r="H104" i="4"/>
  <c r="G104" i="4"/>
  <c r="H102" i="4"/>
  <c r="G102" i="4"/>
  <c r="H98" i="4"/>
  <c r="G98" i="4"/>
  <c r="H97" i="4"/>
  <c r="G97" i="4"/>
  <c r="H93" i="4"/>
  <c r="G93" i="4"/>
  <c r="H92" i="4"/>
  <c r="G92" i="4"/>
  <c r="H91" i="4"/>
  <c r="G91" i="4"/>
  <c r="H90" i="4"/>
  <c r="G90" i="4"/>
  <c r="H89" i="4"/>
  <c r="G89" i="4"/>
  <c r="H88" i="4"/>
  <c r="G88" i="4"/>
  <c r="H85" i="4"/>
  <c r="G85" i="4"/>
  <c r="H83" i="4"/>
  <c r="G83" i="4"/>
  <c r="H82" i="4"/>
  <c r="G82" i="4"/>
  <c r="H81" i="4"/>
  <c r="G81" i="4"/>
  <c r="H80" i="4"/>
  <c r="G80" i="4"/>
  <c r="H79" i="4"/>
  <c r="G79" i="4"/>
  <c r="H77" i="4"/>
  <c r="G77" i="4"/>
  <c r="H76" i="4"/>
  <c r="G76" i="4"/>
  <c r="H75" i="4"/>
  <c r="G75" i="4"/>
  <c r="H74" i="4"/>
  <c r="G74" i="4"/>
  <c r="H70" i="4"/>
  <c r="G70" i="4"/>
  <c r="H66" i="4"/>
  <c r="G66" i="4"/>
  <c r="H64" i="4"/>
  <c r="G64" i="4"/>
  <c r="H62" i="4"/>
  <c r="G62" i="4"/>
  <c r="H60" i="4"/>
  <c r="G60" i="4"/>
  <c r="H58" i="4"/>
  <c r="G58" i="4"/>
  <c r="H56" i="4"/>
  <c r="G56" i="4"/>
  <c r="H55" i="4"/>
  <c r="G55" i="4"/>
  <c r="H53" i="4"/>
  <c r="G53" i="4"/>
  <c r="H52" i="4"/>
  <c r="G52" i="4"/>
  <c r="H49" i="4"/>
  <c r="G49" i="4"/>
  <c r="H48" i="4"/>
  <c r="G48" i="4"/>
  <c r="H46" i="4"/>
  <c r="G46" i="4"/>
  <c r="H45" i="4"/>
  <c r="G45" i="4"/>
  <c r="H44" i="4"/>
  <c r="G44" i="4"/>
  <c r="H42" i="4"/>
  <c r="G42" i="4"/>
  <c r="H41" i="4"/>
  <c r="G41" i="4"/>
  <c r="H39" i="4"/>
  <c r="G39" i="4"/>
  <c r="H38" i="4"/>
  <c r="G38" i="4"/>
  <c r="H35" i="4"/>
  <c r="G35" i="4"/>
  <c r="H34" i="4"/>
  <c r="G34" i="4"/>
  <c r="H32" i="4"/>
  <c r="G32" i="4"/>
  <c r="H30" i="4"/>
  <c r="G30" i="4"/>
  <c r="H25" i="4"/>
  <c r="G25" i="4"/>
  <c r="H24" i="4"/>
  <c r="G24" i="4"/>
  <c r="H23" i="4"/>
  <c r="G23" i="4"/>
  <c r="H22" i="4"/>
  <c r="G22" i="4"/>
  <c r="H18" i="4"/>
  <c r="G18" i="4"/>
  <c r="H14" i="4"/>
  <c r="G14" i="4"/>
  <c r="H13" i="4"/>
  <c r="G13" i="4"/>
  <c r="H12" i="4"/>
  <c r="G12" i="4"/>
  <c r="H6" i="4"/>
  <c r="G6" i="4"/>
  <c r="H5" i="4"/>
  <c r="G5" i="4"/>
  <c r="I82" i="4" l="1"/>
  <c r="I85" i="4"/>
  <c r="I12" i="4"/>
  <c r="H99" i="4"/>
  <c r="E8" i="1" s="1"/>
  <c r="H105" i="4"/>
  <c r="E9" i="1" s="1"/>
  <c r="H136" i="4"/>
  <c r="E10" i="1" s="1"/>
  <c r="I24" i="4"/>
  <c r="I89" i="4"/>
  <c r="I91" i="4"/>
  <c r="I98" i="4"/>
  <c r="I112" i="4"/>
  <c r="I114" i="4"/>
  <c r="I116" i="4"/>
  <c r="I120" i="4"/>
  <c r="I166" i="4"/>
  <c r="I173" i="4"/>
  <c r="I183" i="4"/>
  <c r="I198" i="4"/>
  <c r="D18" i="1"/>
  <c r="I201" i="4"/>
  <c r="E18" i="1"/>
  <c r="G105" i="4"/>
  <c r="D9" i="1" s="1"/>
  <c r="G9" i="4"/>
  <c r="D4" i="1" s="1"/>
  <c r="I30" i="4"/>
  <c r="I34" i="4"/>
  <c r="I38" i="4"/>
  <c r="I41" i="4"/>
  <c r="I44" i="4"/>
  <c r="G147" i="4"/>
  <c r="D12" i="1" s="1"/>
  <c r="G168" i="4"/>
  <c r="D14" i="1" s="1"/>
  <c r="H9" i="4"/>
  <c r="E4" i="1" s="1"/>
  <c r="I49" i="4"/>
  <c r="I135" i="4"/>
  <c r="H185" i="4"/>
  <c r="E15" i="1" s="1"/>
  <c r="I13" i="4"/>
  <c r="I18" i="4"/>
  <c r="I23" i="4"/>
  <c r="I25" i="4"/>
  <c r="I39" i="4"/>
  <c r="I42" i="4"/>
  <c r="H15" i="4"/>
  <c r="E5" i="1" s="1"/>
  <c r="I75" i="4"/>
  <c r="I122" i="4"/>
  <c r="I124" i="4"/>
  <c r="I189" i="4"/>
  <c r="I190" i="4" s="1"/>
  <c r="F16" i="1" s="1"/>
  <c r="H94" i="4"/>
  <c r="E7" i="1" s="1"/>
  <c r="H147" i="4"/>
  <c r="E12" i="1" s="1"/>
  <c r="H158" i="4"/>
  <c r="E13" i="1" s="1"/>
  <c r="I162" i="4"/>
  <c r="H204" i="4"/>
  <c r="H67" i="4"/>
  <c r="E6" i="1" s="1"/>
  <c r="I45" i="4"/>
  <c r="I48" i="4"/>
  <c r="I52" i="4"/>
  <c r="I55" i="4"/>
  <c r="I66" i="4"/>
  <c r="I76" i="4"/>
  <c r="I79" i="4"/>
  <c r="I81" i="4"/>
  <c r="I83" i="4"/>
  <c r="I92" i="4"/>
  <c r="I97" i="4"/>
  <c r="I99" i="4" s="1"/>
  <c r="F8" i="1" s="1"/>
  <c r="I129" i="4"/>
  <c r="I134" i="4"/>
  <c r="I152" i="4"/>
  <c r="I157" i="4"/>
  <c r="I163" i="4"/>
  <c r="I175" i="4"/>
  <c r="I178" i="4"/>
  <c r="I182" i="4"/>
  <c r="I74" i="4"/>
  <c r="I80" i="4"/>
  <c r="I180" i="4"/>
  <c r="G15" i="4"/>
  <c r="D5" i="1" s="1"/>
  <c r="G190" i="4"/>
  <c r="D16" i="1" s="1"/>
  <c r="G204" i="4"/>
  <c r="G67" i="4"/>
  <c r="D6" i="1" s="1"/>
  <c r="I110" i="4"/>
  <c r="I139" i="4"/>
  <c r="I140" i="4" s="1"/>
  <c r="F11" i="1" s="1"/>
  <c r="I203" i="4"/>
  <c r="F19" i="1" s="1"/>
  <c r="G99" i="4"/>
  <c r="D8" i="1" s="1"/>
  <c r="H168" i="4"/>
  <c r="E14" i="1" s="1"/>
  <c r="I6" i="4"/>
  <c r="I22" i="4"/>
  <c r="I53" i="4"/>
  <c r="I56" i="4"/>
  <c r="I60" i="4"/>
  <c r="I64" i="4"/>
  <c r="I70" i="4"/>
  <c r="I102" i="4"/>
  <c r="I109" i="4"/>
  <c r="I111" i="4"/>
  <c r="I113" i="4"/>
  <c r="I121" i="4"/>
  <c r="I123" i="4"/>
  <c r="I144" i="4"/>
  <c r="I151" i="4"/>
  <c r="I199" i="4"/>
  <c r="G136" i="4"/>
  <c r="D10" i="1" s="1"/>
  <c r="G94" i="4"/>
  <c r="D7" i="1" s="1"/>
  <c r="G158" i="4"/>
  <c r="D13" i="1" s="1"/>
  <c r="G185" i="4"/>
  <c r="D15" i="1" s="1"/>
  <c r="I93" i="4"/>
  <c r="I184" i="4"/>
  <c r="I14" i="4"/>
  <c r="I32" i="4"/>
  <c r="I35" i="4"/>
  <c r="I46" i="4"/>
  <c r="I58" i="4"/>
  <c r="I62" i="4"/>
  <c r="I77" i="4"/>
  <c r="I88" i="4"/>
  <c r="I90" i="4"/>
  <c r="I104" i="4"/>
  <c r="I115" i="4"/>
  <c r="I119" i="4"/>
  <c r="I131" i="4"/>
  <c r="I146" i="4"/>
  <c r="I154" i="4"/>
  <c r="I167" i="4"/>
  <c r="I177" i="4"/>
  <c r="I193" i="4"/>
  <c r="I194" i="4" s="1"/>
  <c r="F17" i="1" s="1"/>
  <c r="I5" i="4"/>
  <c r="I9" i="4" s="1"/>
  <c r="F4" i="1" s="1"/>
  <c r="G205" i="4" l="1"/>
  <c r="H205" i="4"/>
  <c r="E20" i="1"/>
  <c r="F18" i="1"/>
  <c r="I15" i="4"/>
  <c r="F5" i="1" s="1"/>
  <c r="D20" i="1"/>
  <c r="I105" i="4"/>
  <c r="F9" i="1" s="1"/>
  <c r="I168" i="4"/>
  <c r="F14" i="1" s="1"/>
  <c r="I67" i="4"/>
  <c r="F6" i="1" s="1"/>
  <c r="I204" i="4"/>
  <c r="I185" i="4"/>
  <c r="F15" i="1" s="1"/>
  <c r="I158" i="4"/>
  <c r="F13" i="1" s="1"/>
  <c r="I147" i="4"/>
  <c r="F12" i="1" s="1"/>
  <c r="I94" i="4"/>
  <c r="F7" i="1" s="1"/>
  <c r="I136" i="4"/>
  <c r="F10" i="1" s="1"/>
  <c r="D21" i="1" l="1"/>
  <c r="D26" i="12" s="1"/>
  <c r="D28" i="12" s="1"/>
  <c r="E21" i="1"/>
  <c r="E26" i="12" s="1"/>
  <c r="E28" i="12" s="1"/>
  <c r="E29" i="12" s="1"/>
  <c r="E30" i="12" s="1"/>
  <c r="E31" i="12" s="1"/>
  <c r="E32" i="12" s="1"/>
  <c r="I205" i="4"/>
  <c r="F20" i="1"/>
  <c r="F21" i="1" s="1"/>
  <c r="D29" i="12" l="1"/>
  <c r="D30" i="12" s="1"/>
  <c r="D32" i="12" s="1"/>
  <c r="D33" i="12" s="1"/>
</calcChain>
</file>

<file path=xl/sharedStrings.xml><?xml version="1.0" encoding="utf-8"?>
<sst xmlns="http://schemas.openxmlformats.org/spreadsheetml/2006/main" count="626" uniqueCount="288">
  <si>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</si>
  <si>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</si>
  <si>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</si>
  <si>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</si>
  <si>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</si>
  <si>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</si>
  <si>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Rate</t>
  </si>
  <si>
    <t>Amount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</si>
  <si>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</si>
  <si>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</si>
  <si>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</si>
  <si>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</si>
  <si>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</si>
  <si>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</si>
  <si>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</si>
  <si>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</si>
  <si>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</si>
  <si>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</si>
  <si>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</si>
  <si>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</si>
  <si>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</si>
  <si>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</si>
  <si>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</si>
  <si>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</si>
  <si>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</si>
  <si>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</si>
  <si>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</si>
  <si>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</si>
  <si>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</si>
  <si>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</si>
  <si>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</si>
  <si>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</si>
  <si>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</si>
  <si>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</si>
  <si>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</si>
  <si>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</si>
  <si>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</si>
  <si>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</si>
  <si>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</si>
  <si>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</si>
  <si>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</si>
  <si>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</si>
  <si>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</si>
  <si>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</si>
  <si>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</si>
  <si>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</si>
  <si>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</si>
  <si>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</si>
  <si>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</si>
  <si>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</si>
  <si>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</si>
  <si>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</si>
  <si>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</si>
  <si>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</si>
  <si>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</si>
  <si>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</si>
  <si>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</si>
  <si>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</si>
  <si>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</si>
  <si>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</si>
  <si>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</si>
  <si>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</si>
  <si>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</si>
  <si>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</si>
  <si>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</si>
  <si>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</si>
  <si>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</si>
  <si>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</si>
  <si>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</si>
  <si>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</si>
  <si>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</si>
  <si>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</si>
  <si>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</si>
  <si>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</si>
  <si>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</si>
  <si>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</si>
  <si>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</si>
  <si>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</si>
  <si>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</si>
  <si>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</si>
  <si>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</si>
  <si>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</si>
  <si>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</si>
  <si>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</si>
  <si>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</si>
  <si>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</si>
  <si>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</si>
  <si>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</si>
  <si>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</si>
  <si>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</si>
  <si>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</si>
  <si>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</si>
  <si>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</si>
  <si>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</si>
  <si>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</si>
  <si>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</si>
  <si>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</si>
  <si>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</si>
  <si>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</si>
  <si>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</si>
  <si>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</si>
  <si>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</si>
  <si>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</si>
  <si>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</si>
  <si>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</si>
  <si>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</si>
  <si>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</si>
  <si>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</si>
  <si>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</si>
  <si>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</si>
  <si>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</si>
  <si>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</si>
  <si>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</si>
  <si>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</si>
  <si>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</si>
  <si>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</si>
  <si>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</si>
  <si>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</si>
  <si>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</si>
  <si>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</si>
  <si>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</si>
  <si>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</si>
  <si>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</si>
  <si>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</si>
  <si>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</si>
  <si>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</si>
  <si>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</si>
  <si>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</si>
  <si>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</si>
  <si>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</si>
  <si>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</si>
  <si>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</si>
  <si>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</si>
  <si>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</si>
  <si>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</si>
  <si>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</si>
  <si>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</si>
  <si>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</si>
  <si>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</si>
  <si>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</si>
  <si>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</si>
  <si>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</si>
  <si>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</si>
  <si>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</si>
  <si>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</si>
  <si>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</si>
  <si>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</si>
  <si>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</si>
  <si>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</si>
  <si>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</si>
  <si>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</si>
  <si>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</si>
  <si>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</si>
  <si>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</si>
  <si>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</si>
  <si>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</si>
  <si>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</si>
  <si>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</si>
  <si>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</si>
  <si>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</si>
  <si>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</si>
  <si>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</si>
  <si>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</si>
  <si>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</si>
  <si>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</si>
  <si>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</si>
  <si>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</si>
  <si>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</si>
  <si>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</si>
  <si>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</si>
  <si>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</si>
  <si>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</si>
  <si>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</si>
  <si>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</si>
  <si>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</si>
  <si>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</si>
  <si>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</si>
  <si>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</si>
  <si>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</si>
  <si>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</si>
  <si>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</si>
  <si>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</si>
  <si>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</si>
  <si>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</si>
  <si>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</si>
  <si>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</si>
  <si>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</si>
  <si>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</si>
  <si>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</si>
  <si>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</si>
  <si>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</si>
  <si>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</si>
  <si>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</si>
  <si>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</si>
  <si>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</si>
  <si>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</si>
  <si>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</si>
  <si>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</si>
  <si>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</si>
  <si>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</si>
  <si>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</si>
  <si>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</si>
  <si>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Total</t>
  </si>
  <si>
    <t>ITEM #</t>
  </si>
  <si>
    <t>DESCRIPTION</t>
  </si>
  <si>
    <t>Common Work Results for HVAC</t>
  </si>
  <si>
    <t>HVAC Insulation</t>
  </si>
  <si>
    <t>Commissioning of HVAC</t>
  </si>
  <si>
    <t>Instrumentation and Control for HVAC</t>
  </si>
  <si>
    <t>HVAC Piping and Pumps</t>
  </si>
  <si>
    <t>Air Duct Accessories</t>
  </si>
  <si>
    <t>N/A</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</si>
  <si>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</si>
  <si>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</si>
  <si>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</si>
  <si>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</si>
  <si>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</si>
  <si>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</si>
  <si>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</si>
  <si>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</si>
  <si>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</si>
  <si>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TOTAL COST OF FIRE SUPPRESSION WORKS</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</si>
  <si>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</si>
  <si>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</si>
  <si>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</si>
  <si>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</si>
  <si>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</si>
  <si>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</si>
  <si>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</si>
  <si>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</si>
  <si>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</si>
  <si>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</si>
  <si>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</si>
  <si>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</si>
  <si>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</si>
  <si>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</si>
  <si>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</si>
  <si>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</si>
  <si>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</si>
  <si>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</si>
  <si>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</si>
  <si>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</si>
  <si>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</si>
  <si>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</si>
  <si>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Testing, balancing and commissioning</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</si>
  <si>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</si>
  <si>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</si>
  <si>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</si>
  <si>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</si>
  <si>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</si>
  <si>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</si>
  <si>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</si>
  <si>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</si>
  <si>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</si>
  <si>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</si>
  <si>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</si>
  <si>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</si>
  <si>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</si>
  <si>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</si>
  <si>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</si>
  <si>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</si>
  <si>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</si>
  <si>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</si>
  <si>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</si>
  <si>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</si>
  <si>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</si>
  <si>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</si>
  <si>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</si>
  <si>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</si>
  <si>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</si>
  <si>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</si>
  <si>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</si>
  <si>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</si>
  <si>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</si>
  <si>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</si>
  <si>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</si>
  <si>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</si>
  <si>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</si>
  <si>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</si>
  <si>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</si>
  <si>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</si>
  <si>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</si>
  <si>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</si>
  <si>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Grand Total Amount</t>
  </si>
  <si>
    <t>*</t>
  </si>
  <si>
    <t>TOTAL AMOUNT RS</t>
  </si>
  <si>
    <t>Total Amount</t>
  </si>
  <si>
    <t>Total after SST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</si>
</sst>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u/>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2" tint="-9.9978637043366805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ck">
        <color rgb="FF000000"/>
      </left>
      <right style="double">
        <color rgb="FF000000"/>
      </right>
      <top style="thick">
        <color rgb="FF000000"/>
      </top>
      <bottom style="double">
        <color rgb="FF000000"/>
      </bottom>
      <diagonal/>
    </border>
    <border>
      <left style="double">
        <color rgb="FF000000"/>
      </left>
      <right style="double">
        <color rgb="FF000000"/>
      </right>
      <top style="thick">
        <color rgb="FF000000"/>
      </top>
      <bottom style="double">
        <color rgb="FF000000"/>
      </bottom>
      <diagonal/>
    </border>
    <border>
      <left style="thick">
        <color rgb="FF000000"/>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ck">
        <color rgb="FF000000"/>
      </left>
      <right style="double">
        <color rgb="FF000000"/>
      </right>
      <top style="double">
        <color rgb="FF000000"/>
      </top>
      <bottom style="thick">
        <color rgb="FF000000"/>
      </bottom>
      <diagonal/>
    </border>
    <border>
      <left style="double">
        <color rgb="FF000000"/>
      </left>
      <right style="double">
        <color rgb="FF000000"/>
      </right>
      <top style="double">
        <color rgb="FF000000"/>
      </top>
      <bottom style="thick">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3" fontId="2" fillId="0" borderId="0" applyFont="0" applyFill="0" applyBorder="0" applyAlignment="0" applyProtection="0"/>
    <xf numFmtId="0" fontId="1" fillId="0" borderId="0"/>
    <xf numFmtId="0" fontId="9" fillId="0" borderId="0"/>
  </cellStyleXfs>
  <cellXfs count="157">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1" fillId="0" borderId="1" xfId="2" applyFont="1" applyFill="1" applyBorder="1" applyAlignment="1" applyProtection="1">
      <alignment horizontal="center" vertical="center" wrapText="1"/>
    </xf>
    <xf numFmtId="3" fontId="1" fillId="0" borderId="1" xfId="2" applyNumberFormat="1" applyFont="1" applyFill="1" applyBorder="1" applyAlignment="1" applyProtection="1">
      <alignment horizontal="center" vertical="center"/>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164" fontId="3" fillId="0" borderId="0" xfId="1" applyNumberFormat="1" applyFont="1" applyFill="1" applyBorder="1" applyAlignment="1">
      <alignment horizontal="center" vertical="top" wrapText="1"/>
    </xf>
    <xf numFmtId="0" fontId="7" fillId="0" borderId="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1" xfId="2" applyFont="1" applyBorder="1" applyAlignment="1" applyProtection="1">
      <alignment horizontal="center" vertical="center" wrapText="1"/>
    </xf>
    <xf numFmtId="0" fontId="4" fillId="0" borderId="1" xfId="2" applyFont="1" applyBorder="1" applyAlignment="1" applyProtection="1">
      <alignment horizontal="center" vertical="center" wrapText="1"/>
      <protection locked="0"/>
    </xf>
    <xf numFmtId="0" fontId="1" fillId="0" borderId="0" xfId="2" applyFont="1" applyAlignment="1" applyProtection="1">
      <alignment horizontal="center" vertical="center"/>
      <protection locked="0"/>
    </xf>
    <xf numFmtId="3" fontId="1" fillId="0" borderId="1" xfId="2" applyNumberFormat="1" applyFont="1" applyBorder="1" applyAlignment="1" applyProtection="1">
      <alignment horizontal="center" vertical="center"/>
    </xf>
    <xf numFmtId="0" fontId="1" fillId="4" borderId="1" xfId="2" applyFont="1" applyFill="1" applyBorder="1" applyAlignment="1" applyProtection="1">
      <alignment horizontal="center" vertical="center" wrapText="1"/>
    </xf>
    <xf numFmtId="3" fontId="1" fillId="4" borderId="1" xfId="2" applyNumberFormat="1" applyFont="1" applyFill="1" applyBorder="1" applyAlignment="1" applyProtection="1">
      <alignment horizontal="center" vertical="center"/>
    </xf>
    <xf numFmtId="0" fontId="4" fillId="0" borderId="1" xfId="2" applyFont="1" applyBorder="1" applyAlignment="1" applyProtection="1">
      <alignment horizontal="center" vertical="center" wrapText="1"/>
    </xf>
    <xf numFmtId="0" fontId="1" fillId="3" borderId="1" xfId="2" applyFont="1" applyFill="1" applyBorder="1" applyAlignment="1" applyProtection="1">
      <alignment horizontal="center" vertical="center" wrapText="1"/>
    </xf>
    <xf numFmtId="3" fontId="1" fillId="3" borderId="1" xfId="2" applyNumberFormat="1" applyFont="1" applyFill="1" applyBorder="1" applyAlignment="1" applyProtection="1">
      <alignment horizontal="center" vertical="center"/>
    </xf>
    <xf numFmtId="0" fontId="1" fillId="3" borderId="0" xfId="2" applyFont="1" applyFill="1" applyAlignment="1" applyProtection="1">
      <alignment horizontal="center" vertical="center"/>
      <protection locked="0"/>
    </xf>
    <xf numFmtId="0" fontId="1" fillId="3" borderId="1" xfId="2" applyFont="1" applyFill="1" applyBorder="1" applyAlignment="1" applyProtection="1">
      <alignment horizontal="center" vertical="center"/>
    </xf>
    <xf numFmtId="49" fontId="6" fillId="3" borderId="1" xfId="2" applyNumberFormat="1" applyFont="1" applyFill="1" applyBorder="1" applyAlignment="1" applyProtection="1">
      <alignment horizontal="center" vertical="center"/>
    </xf>
    <xf numFmtId="0" fontId="6" fillId="3" borderId="1" xfId="2" applyFont="1" applyFill="1" applyBorder="1" applyAlignment="1" applyProtection="1">
      <alignment horizontal="center" vertical="center" wrapText="1"/>
    </xf>
    <xf numFmtId="164" fontId="1" fillId="0" borderId="0" xfId="1" applyNumberFormat="1" applyFont="1" applyAlignment="1" applyProtection="1">
      <alignment horizontal="center" vertical="center"/>
      <protection locked="0"/>
    </xf>
    <xf numFmtId="164" fontId="1" fillId="0" borderId="1" xfId="1" applyNumberFormat="1" applyFont="1" applyBorder="1" applyAlignment="1" applyProtection="1">
      <alignment horizontal="center" vertical="center"/>
      <protection locked="0"/>
    </xf>
    <xf numFmtId="164" fontId="1" fillId="4" borderId="1" xfId="1" applyNumberFormat="1" applyFont="1" applyFill="1" applyBorder="1" applyAlignment="1" applyProtection="1">
      <alignment horizontal="center" vertical="center"/>
      <protection locked="0"/>
    </xf>
    <xf numFmtId="164" fontId="1" fillId="0" borderId="1" xfId="1" applyNumberFormat="1" applyFont="1" applyBorder="1" applyAlignment="1" applyProtection="1">
      <alignment horizontal="center" vertical="center" wrapText="1"/>
      <protection locked="0"/>
    </xf>
    <xf numFmtId="164" fontId="1" fillId="3" borderId="1" xfId="1" applyNumberFormat="1" applyFont="1" applyFill="1" applyBorder="1" applyAlignment="1" applyProtection="1">
      <alignment horizontal="center" vertical="center"/>
      <protection locked="0"/>
    </xf>
    <xf numFmtId="164" fontId="1" fillId="0" borderId="1" xfId="1" applyNumberFormat="1" applyFont="1" applyFill="1" applyBorder="1" applyAlignment="1" applyProtection="1">
      <alignment horizontal="center" vertical="center"/>
      <protection locked="0"/>
    </xf>
    <xf numFmtId="0" fontId="1" fillId="0" borderId="0" xfId="2" applyFont="1" applyAlignment="1" applyProtection="1">
      <alignment vertical="center" wrapText="1"/>
      <protection locked="0"/>
    </xf>
    <xf numFmtId="0" fontId="1" fillId="0" borderId="1" xfId="2" applyFont="1" applyBorder="1" applyAlignment="1" applyProtection="1">
      <alignment vertical="center" wrapText="1"/>
    </xf>
    <xf numFmtId="0" fontId="4" fillId="0" borderId="1" xfId="2" applyFont="1" applyBorder="1" applyAlignment="1" applyProtection="1">
      <alignment vertical="center" wrapText="1"/>
    </xf>
    <xf numFmtId="0" fontId="1" fillId="3" borderId="1" xfId="2" applyFont="1" applyFill="1" applyBorder="1" applyAlignment="1" applyProtection="1">
      <alignment vertical="center" wrapText="1"/>
    </xf>
    <xf numFmtId="0" fontId="4" fillId="3" borderId="1" xfId="2" applyFont="1" applyFill="1" applyBorder="1" applyAlignment="1" applyProtection="1">
      <alignment vertical="center" wrapText="1"/>
    </xf>
    <xf numFmtId="0" fontId="1" fillId="0" borderId="1" xfId="2" applyFont="1" applyFill="1" applyBorder="1" applyAlignment="1" applyProtection="1">
      <alignment vertical="center" wrapText="1"/>
    </xf>
    <xf numFmtId="0" fontId="4" fillId="0" borderId="1" xfId="2" applyFont="1" applyBorder="1" applyAlignment="1" applyProtection="1">
      <alignment vertical="center" wrapText="1"/>
      <protection locked="0"/>
    </xf>
    <xf numFmtId="0" fontId="6" fillId="3" borderId="1" xfId="2" applyNumberFormat="1" applyFont="1" applyFill="1" applyBorder="1" applyAlignment="1" applyProtection="1">
      <alignment vertical="center" wrapText="1"/>
    </xf>
    <xf numFmtId="0" fontId="5" fillId="0" borderId="0" xfId="3" applyFont="1" applyFill="1" applyBorder="1" applyAlignment="1">
      <alignment horizontal="center" vertical="top" wrapText="1"/>
    </xf>
    <xf numFmtId="0" fontId="10" fillId="0" borderId="0" xfId="3" applyFont="1" applyFill="1" applyBorder="1" applyAlignment="1">
      <alignment horizontal="left" vertical="top"/>
    </xf>
    <xf numFmtId="0" fontId="11" fillId="0" borderId="0" xfId="3" applyFont="1" applyFill="1" applyBorder="1" applyAlignment="1">
      <alignment horizontal="left" vertical="top"/>
    </xf>
    <xf numFmtId="0" fontId="6" fillId="0" borderId="0" xfId="0" applyFont="1" applyFill="1" applyBorder="1" applyAlignment="1">
      <alignment horizontal="left" vertical="top"/>
    </xf>
    <xf numFmtId="1" fontId="8" fillId="0" borderId="2" xfId="0" applyNumberFormat="1" applyFont="1" applyFill="1" applyBorder="1" applyAlignment="1">
      <alignment horizontal="left" vertical="center" shrinkToFit="1"/>
    </xf>
    <xf numFmtId="0" fontId="5" fillId="0" borderId="3" xfId="0" applyFont="1" applyFill="1" applyBorder="1" applyAlignment="1">
      <alignment horizontal="left" vertical="center" wrapText="1"/>
    </xf>
    <xf numFmtId="164" fontId="7" fillId="0" borderId="3" xfId="1" applyNumberFormat="1" applyFont="1" applyFill="1" applyBorder="1" applyAlignment="1">
      <alignment horizontal="right" vertical="center" shrinkToFit="1"/>
    </xf>
    <xf numFmtId="164" fontId="8" fillId="0" borderId="3" xfId="1" applyNumberFormat="1" applyFont="1" applyFill="1" applyBorder="1" applyAlignment="1">
      <alignment horizontal="right" vertical="center" shrinkToFit="1"/>
    </xf>
    <xf numFmtId="0" fontId="7" fillId="0" borderId="0" xfId="0" applyFont="1" applyFill="1" applyBorder="1" applyAlignment="1">
      <alignment horizontal="left" vertical="center"/>
    </xf>
    <xf numFmtId="1" fontId="8" fillId="0" borderId="4" xfId="0" applyNumberFormat="1" applyFont="1" applyFill="1" applyBorder="1" applyAlignment="1">
      <alignment horizontal="left" vertical="center" shrinkToFit="1"/>
    </xf>
    <xf numFmtId="0" fontId="5" fillId="0" borderId="5" xfId="0" applyFont="1" applyFill="1" applyBorder="1" applyAlignment="1">
      <alignment horizontal="left" vertical="center" wrapText="1"/>
    </xf>
    <xf numFmtId="164" fontId="7" fillId="0" borderId="5" xfId="1" applyNumberFormat="1" applyFont="1" applyFill="1" applyBorder="1" applyAlignment="1">
      <alignment horizontal="right" vertical="center" shrinkToFit="1"/>
    </xf>
    <xf numFmtId="164" fontId="8" fillId="0" borderId="5" xfId="1" applyNumberFormat="1" applyFont="1" applyFill="1" applyBorder="1" applyAlignment="1">
      <alignment horizontal="right" vertical="center" shrinkToFit="1"/>
    </xf>
    <xf numFmtId="0" fontId="5" fillId="0" borderId="7" xfId="0" applyFont="1" applyFill="1" applyBorder="1" applyAlignment="1">
      <alignment horizontal="left" vertical="center" wrapText="1"/>
    </xf>
    <xf numFmtId="164" fontId="8" fillId="0" borderId="7" xfId="1" applyNumberFormat="1" applyFont="1" applyFill="1" applyBorder="1" applyAlignment="1">
      <alignment horizontal="right" vertical="center" shrinkToFit="1"/>
    </xf>
    <xf numFmtId="0" fontId="12" fillId="0" borderId="1" xfId="2" applyFont="1" applyFill="1" applyBorder="1" applyAlignment="1" applyProtection="1">
      <alignment horizontal="left" vertical="center" wrapText="1"/>
      <protection locked="0"/>
    </xf>
    <xf numFmtId="164" fontId="13" fillId="0" borderId="1" xfId="1" applyNumberFormat="1" applyFont="1" applyFill="1" applyBorder="1" applyAlignment="1" applyProtection="1">
      <alignment vertical="center"/>
      <protection locked="0"/>
    </xf>
    <xf numFmtId="0" fontId="13" fillId="0" borderId="1" xfId="2" applyFont="1" applyFill="1" applyBorder="1" applyAlignment="1" applyProtection="1">
      <alignment horizontal="center" vertical="center" wrapText="1"/>
    </xf>
    <xf numFmtId="0" fontId="13" fillId="0" borderId="1" xfId="2" applyFont="1" applyFill="1" applyBorder="1" applyAlignment="1" applyProtection="1">
      <alignment horizontal="justify" vertical="center" wrapText="1"/>
    </xf>
    <xf numFmtId="3" fontId="13" fillId="0" borderId="1" xfId="2" applyNumberFormat="1" applyFont="1" applyFill="1" applyBorder="1" applyAlignment="1" applyProtection="1">
      <alignment horizontal="center" vertical="center"/>
    </xf>
    <xf numFmtId="0" fontId="13" fillId="0" borderId="1" xfId="2" applyFont="1" applyFill="1" applyBorder="1" applyAlignment="1" applyProtection="1">
      <alignment horizontal="center" vertical="center"/>
    </xf>
    <xf numFmtId="0" fontId="13" fillId="0" borderId="1" xfId="2" applyFont="1" applyFill="1" applyBorder="1" applyAlignment="1" applyProtection="1">
      <alignment horizontal="left" vertical="center" wrapText="1"/>
    </xf>
    <xf numFmtId="0" fontId="12" fillId="0" borderId="1" xfId="2" applyFont="1" applyFill="1" applyBorder="1" applyAlignment="1" applyProtection="1">
      <alignment horizontal="center" vertical="center" wrapText="1"/>
    </xf>
    <xf numFmtId="0" fontId="12" fillId="0" borderId="1" xfId="2" applyFont="1" applyFill="1" applyBorder="1" applyAlignment="1" applyProtection="1">
      <alignment horizontal="left" vertical="center" wrapText="1"/>
    </xf>
    <xf numFmtId="0" fontId="10" fillId="0" borderId="1" xfId="2" applyFont="1" applyFill="1" applyBorder="1" applyAlignment="1" applyProtection="1">
      <alignment horizontal="justify" vertical="center" wrapText="1"/>
    </xf>
    <xf numFmtId="49" fontId="10" fillId="0" borderId="1" xfId="2" applyNumberFormat="1" applyFont="1" applyFill="1" applyBorder="1" applyAlignment="1" applyProtection="1">
      <alignment horizontal="center" vertical="center" wrapText="1"/>
    </xf>
    <xf numFmtId="0" fontId="14" fillId="0" borderId="1" xfId="2" applyFont="1" applyFill="1" applyBorder="1" applyAlignment="1" applyProtection="1">
      <alignment horizontal="center" vertical="center" wrapText="1"/>
    </xf>
    <xf numFmtId="0" fontId="10" fillId="0" borderId="1" xfId="2" applyFont="1" applyFill="1" applyBorder="1" applyAlignment="1" applyProtection="1">
      <alignment horizontal="left" vertical="center"/>
    </xf>
    <xf numFmtId="0" fontId="10" fillId="0" borderId="1" xfId="2" applyFont="1" applyFill="1" applyBorder="1" applyAlignment="1" applyProtection="1">
      <alignment horizontal="center" vertical="center" wrapText="1"/>
    </xf>
    <xf numFmtId="0" fontId="14" fillId="0" borderId="1" xfId="2" applyNumberFormat="1" applyFont="1" applyFill="1" applyBorder="1" applyAlignment="1" applyProtection="1">
      <alignment horizontal="justify" vertical="center" wrapText="1"/>
    </xf>
    <xf numFmtId="49" fontId="14" fillId="0" borderId="1" xfId="2" applyNumberFormat="1" applyFont="1" applyFill="1" applyBorder="1" applyAlignment="1" applyProtection="1">
      <alignment horizontal="center" vertical="center"/>
    </xf>
    <xf numFmtId="0" fontId="14" fillId="0" borderId="1" xfId="2" applyFont="1" applyFill="1" applyBorder="1" applyAlignment="1" applyProtection="1">
      <alignment horizontal="center" vertical="center"/>
    </xf>
    <xf numFmtId="0" fontId="10" fillId="0" borderId="1" xfId="2" applyNumberFormat="1" applyFont="1" applyFill="1" applyBorder="1" applyAlignment="1" applyProtection="1">
      <alignment horizontal="justify" vertical="center" wrapText="1"/>
    </xf>
    <xf numFmtId="0" fontId="14" fillId="0" borderId="1" xfId="2" applyFont="1" applyFill="1" applyBorder="1" applyAlignment="1" applyProtection="1">
      <alignment horizontal="justify" vertical="center" wrapText="1"/>
    </xf>
    <xf numFmtId="49" fontId="10" fillId="0" borderId="1" xfId="2" applyNumberFormat="1" applyFont="1" applyFill="1" applyBorder="1" applyAlignment="1" applyProtection="1">
      <alignment horizontal="center" vertical="center"/>
    </xf>
    <xf numFmtId="0" fontId="14" fillId="0" borderId="1" xfId="2" applyFont="1" applyFill="1" applyBorder="1" applyAlignment="1" applyProtection="1">
      <alignment horizontal="left" vertical="center"/>
    </xf>
    <xf numFmtId="0" fontId="14" fillId="2" borderId="1" xfId="2" applyNumberFormat="1" applyFont="1" applyFill="1" applyBorder="1" applyAlignment="1" applyProtection="1">
      <alignment horizontal="justify" vertical="center" wrapText="1"/>
    </xf>
    <xf numFmtId="49" fontId="14" fillId="2" borderId="1" xfId="2" applyNumberFormat="1" applyFont="1" applyFill="1" applyBorder="1" applyAlignment="1" applyProtection="1">
      <alignment horizontal="center" vertical="center"/>
    </xf>
    <xf numFmtId="0" fontId="14" fillId="2" borderId="1" xfId="2" applyFont="1" applyFill="1" applyBorder="1" applyAlignment="1" applyProtection="1">
      <alignment horizontal="center" vertical="center"/>
    </xf>
    <xf numFmtId="1" fontId="10" fillId="0" borderId="1" xfId="2" applyNumberFormat="1" applyFont="1" applyFill="1" applyBorder="1" applyAlignment="1" applyProtection="1">
      <alignment horizontal="justify" vertical="center" wrapText="1"/>
    </xf>
    <xf numFmtId="164" fontId="13" fillId="2" borderId="1" xfId="1" applyNumberFormat="1" applyFont="1" applyFill="1" applyBorder="1" applyAlignment="1" applyProtection="1">
      <alignment vertical="center"/>
      <protection locked="0"/>
    </xf>
    <xf numFmtId="0" fontId="10" fillId="0" borderId="1" xfId="2" applyFont="1" applyFill="1" applyBorder="1" applyAlignment="1" applyProtection="1">
      <alignment horizontal="left" vertical="center"/>
      <protection locked="0"/>
    </xf>
    <xf numFmtId="0" fontId="10" fillId="0" borderId="1" xfId="2" applyNumberFormat="1" applyFont="1" applyFill="1" applyBorder="1" applyAlignment="1" applyProtection="1">
      <alignment horizontal="left" vertical="center" wrapText="1"/>
      <protection locked="0"/>
    </xf>
    <xf numFmtId="0" fontId="10" fillId="0" borderId="1" xfId="2" applyFont="1" applyFill="1" applyBorder="1" applyAlignment="1" applyProtection="1">
      <alignment horizontal="center" vertical="center"/>
    </xf>
    <xf numFmtId="164" fontId="12" fillId="0" borderId="1" xfId="1" applyNumberFormat="1" applyFont="1" applyFill="1" applyBorder="1" applyAlignment="1" applyProtection="1">
      <alignment vertical="center"/>
      <protection locked="0"/>
    </xf>
    <xf numFmtId="0" fontId="10" fillId="0" borderId="1" xfId="2" applyFont="1" applyFill="1" applyBorder="1" applyAlignment="1" applyProtection="1">
      <alignment horizontal="left" vertical="center" wrapText="1"/>
    </xf>
    <xf numFmtId="0" fontId="10" fillId="0" borderId="1" xfId="2" applyFont="1" applyFill="1" applyBorder="1" applyAlignment="1" applyProtection="1">
      <alignment horizontal="left" vertical="center" wrapText="1"/>
      <protection locked="0"/>
    </xf>
    <xf numFmtId="0" fontId="10" fillId="0" borderId="1" xfId="2" applyNumberFormat="1" applyFont="1" applyFill="1" applyBorder="1" applyAlignment="1" applyProtection="1">
      <alignment horizontal="left" vertical="center" wrapText="1"/>
    </xf>
    <xf numFmtId="49" fontId="14" fillId="0" borderId="1" xfId="2" applyNumberFormat="1" applyFont="1" applyFill="1" applyBorder="1" applyAlignment="1" applyProtection="1">
      <alignment horizontal="center"/>
    </xf>
    <xf numFmtId="0" fontId="14" fillId="0" borderId="1" xfId="2" applyFont="1" applyFill="1" applyBorder="1" applyAlignment="1" applyProtection="1">
      <alignment horizontal="center"/>
    </xf>
    <xf numFmtId="0" fontId="10" fillId="0" borderId="1" xfId="2" applyFont="1" applyFill="1" applyBorder="1" applyAlignment="1" applyProtection="1">
      <alignment horizontal="left" vertical="top"/>
    </xf>
    <xf numFmtId="0" fontId="15" fillId="0" borderId="1" xfId="2" applyNumberFormat="1" applyFont="1" applyFill="1" applyBorder="1" applyAlignment="1" applyProtection="1">
      <alignment horizontal="justify" vertical="center" wrapText="1"/>
    </xf>
    <xf numFmtId="37" fontId="14" fillId="0" borderId="1" xfId="2" applyNumberFormat="1" applyFont="1" applyFill="1" applyBorder="1" applyAlignment="1" applyProtection="1">
      <alignment horizontal="center" vertical="center" wrapText="1"/>
    </xf>
    <xf numFmtId="0" fontId="10" fillId="0" borderId="1" xfId="2" applyFont="1" applyFill="1" applyBorder="1" applyAlignment="1" applyProtection="1">
      <alignment horizontal="justify" vertical="center" wrapText="1"/>
      <protection locked="0"/>
    </xf>
    <xf numFmtId="3" fontId="14" fillId="0" borderId="1" xfId="2" applyNumberFormat="1" applyFont="1" applyFill="1" applyBorder="1" applyAlignment="1" applyProtection="1">
      <alignment horizontal="center" vertical="center" wrapText="1"/>
    </xf>
    <xf numFmtId="0" fontId="14" fillId="0" borderId="1" xfId="2"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horizontal="center" vertical="center" wrapText="1"/>
    </xf>
    <xf numFmtId="0" fontId="10" fillId="0" borderId="1" xfId="2" applyNumberFormat="1" applyFont="1" applyFill="1" applyBorder="1" applyAlignment="1" applyProtection="1">
      <alignment vertical="center" wrapText="1"/>
    </xf>
    <xf numFmtId="164" fontId="10" fillId="0" borderId="1" xfId="1" applyNumberFormat="1" applyFont="1" applyFill="1" applyBorder="1" applyAlignment="1" applyProtection="1">
      <alignment horizontal="center" vertical="center" wrapText="1"/>
    </xf>
    <xf numFmtId="0" fontId="5" fillId="3" borderId="1" xfId="2" applyFont="1" applyFill="1" applyBorder="1" applyAlignment="1" applyProtection="1">
      <alignment horizontal="center" vertical="center"/>
    </xf>
    <xf numFmtId="164" fontId="4" fillId="0" borderId="1" xfId="1" applyNumberFormat="1" applyFont="1" applyBorder="1" applyAlignment="1" applyProtection="1">
      <alignment horizontal="center" vertical="center"/>
      <protection locked="0"/>
    </xf>
    <xf numFmtId="0" fontId="4" fillId="4" borderId="1" xfId="2" applyFont="1" applyFill="1" applyBorder="1" applyAlignment="1" applyProtection="1">
      <alignment horizontal="right" vertical="center" wrapText="1"/>
    </xf>
    <xf numFmtId="164" fontId="10" fillId="0" borderId="1" xfId="1" applyNumberFormat="1" applyFont="1" applyFill="1" applyBorder="1" applyAlignment="1" applyProtection="1">
      <alignment horizontal="center" vertical="center" wrapText="1"/>
    </xf>
    <xf numFmtId="164" fontId="6" fillId="0" borderId="0" xfId="0" applyNumberFormat="1" applyFont="1" applyFill="1" applyBorder="1" applyAlignment="1">
      <alignment horizontal="left" vertical="top"/>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164" fontId="4" fillId="0" borderId="17" xfId="1" applyNumberFormat="1" applyFont="1" applyFill="1" applyBorder="1" applyAlignment="1">
      <alignment horizontal="center" vertical="center" wrapText="1"/>
    </xf>
    <xf numFmtId="164" fontId="4" fillId="0" borderId="18" xfId="1" applyNumberFormat="1" applyFont="1" applyFill="1" applyBorder="1" applyAlignment="1">
      <alignment horizontal="center" vertical="center" wrapText="1"/>
    </xf>
    <xf numFmtId="1" fontId="17" fillId="0" borderId="8" xfId="0" applyNumberFormat="1" applyFont="1" applyFill="1" applyBorder="1" applyAlignment="1">
      <alignment horizontal="center" vertical="center" shrinkToFit="1"/>
    </xf>
    <xf numFmtId="164" fontId="18" fillId="0" borderId="9" xfId="1" applyNumberFormat="1" applyFont="1" applyFill="1" applyBorder="1" applyAlignment="1">
      <alignment horizontal="right" vertical="center" shrinkToFit="1"/>
    </xf>
    <xf numFmtId="164" fontId="18" fillId="0" borderId="19" xfId="1" applyNumberFormat="1" applyFont="1" applyFill="1" applyBorder="1" applyAlignment="1">
      <alignment horizontal="right" vertical="center" shrinkToFit="1"/>
    </xf>
    <xf numFmtId="1" fontId="17" fillId="0" borderId="20" xfId="0" applyNumberFormat="1" applyFont="1" applyFill="1" applyBorder="1" applyAlignment="1">
      <alignment horizontal="center" vertical="center" shrinkToFit="1"/>
    </xf>
    <xf numFmtId="164" fontId="18" fillId="0" borderId="1" xfId="1" applyNumberFormat="1" applyFont="1" applyFill="1" applyBorder="1" applyAlignment="1">
      <alignment horizontal="right" vertical="center" shrinkToFit="1"/>
    </xf>
    <xf numFmtId="164" fontId="18" fillId="0" borderId="21" xfId="1" applyNumberFormat="1" applyFont="1" applyFill="1" applyBorder="1" applyAlignment="1">
      <alignment horizontal="right" vertical="center" shrinkToFit="1"/>
    </xf>
    <xf numFmtId="164" fontId="13" fillId="0" borderId="1" xfId="1" applyNumberFormat="1" applyFont="1" applyFill="1" applyBorder="1" applyAlignment="1">
      <alignment horizontal="right" vertical="center" shrinkToFit="1"/>
    </xf>
    <xf numFmtId="164" fontId="13" fillId="0" borderId="21" xfId="1" applyNumberFormat="1" applyFont="1" applyFill="1" applyBorder="1" applyAlignment="1">
      <alignment horizontal="right" vertical="center" shrinkToFit="1"/>
    </xf>
    <xf numFmtId="164" fontId="14" fillId="0" borderId="1" xfId="1" applyNumberFormat="1" applyFont="1" applyFill="1" applyBorder="1" applyAlignment="1">
      <alignment horizontal="left" vertical="center"/>
    </xf>
    <xf numFmtId="164" fontId="14" fillId="0" borderId="21" xfId="1" applyNumberFormat="1" applyFont="1" applyFill="1" applyBorder="1" applyAlignment="1">
      <alignment horizontal="left" vertical="center"/>
    </xf>
    <xf numFmtId="164" fontId="18" fillId="0" borderId="1" xfId="1" applyNumberFormat="1" applyFont="1" applyFill="1" applyBorder="1" applyAlignment="1">
      <alignment horizontal="left" vertical="center"/>
    </xf>
    <xf numFmtId="164" fontId="18" fillId="0" borderId="21" xfId="1" applyNumberFormat="1" applyFont="1" applyFill="1" applyBorder="1" applyAlignment="1">
      <alignment horizontal="left" vertical="center"/>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164" fontId="5" fillId="0" borderId="17" xfId="1" applyNumberFormat="1" applyFont="1" applyFill="1" applyBorder="1" applyAlignment="1">
      <alignment horizontal="center" vertical="center" wrapText="1"/>
    </xf>
    <xf numFmtId="164" fontId="5" fillId="0" borderId="18" xfId="1" applyNumberFormat="1" applyFont="1" applyFill="1" applyBorder="1" applyAlignment="1">
      <alignment horizontal="center" vertical="center" wrapText="1"/>
    </xf>
    <xf numFmtId="0" fontId="13" fillId="4" borderId="1" xfId="2" applyFont="1" applyFill="1" applyBorder="1" applyAlignment="1" applyProtection="1">
      <alignment horizontal="left" vertical="center" wrapText="1"/>
    </xf>
    <xf numFmtId="0" fontId="12" fillId="4" borderId="1" xfId="2" applyFont="1" applyFill="1" applyBorder="1" applyAlignment="1" applyProtection="1">
      <alignment horizontal="center" vertical="center" wrapText="1"/>
    </xf>
    <xf numFmtId="164" fontId="13" fillId="4" borderId="1" xfId="1" applyNumberFormat="1" applyFont="1" applyFill="1" applyBorder="1" applyAlignment="1" applyProtection="1">
      <alignment vertical="center"/>
      <protection locked="0"/>
    </xf>
    <xf numFmtId="164" fontId="12" fillId="4" borderId="1" xfId="1" applyNumberFormat="1" applyFont="1" applyFill="1" applyBorder="1" applyAlignment="1" applyProtection="1">
      <alignment vertical="center"/>
      <protection locked="0"/>
    </xf>
    <xf numFmtId="1" fontId="8" fillId="0" borderId="4" xfId="0" applyNumberFormat="1" applyFont="1" applyFill="1" applyBorder="1" applyAlignment="1">
      <alignment horizontal="center" vertical="center" shrinkToFit="1"/>
    </xf>
    <xf numFmtId="1" fontId="17" fillId="0" borderId="22" xfId="0" applyNumberFormat="1" applyFont="1" applyFill="1" applyBorder="1" applyAlignment="1">
      <alignment horizontal="center" vertical="center" shrinkToFit="1"/>
    </xf>
    <xf numFmtId="0" fontId="14" fillId="0" borderId="9" xfId="0" applyFont="1" applyFill="1" applyBorder="1" applyAlignment="1">
      <alignment horizontal="right" vertical="center" wrapText="1"/>
    </xf>
    <xf numFmtId="0" fontId="14" fillId="0" borderId="1" xfId="0" applyFont="1" applyFill="1" applyBorder="1" applyAlignment="1">
      <alignment horizontal="right" vertical="center" wrapText="1"/>
    </xf>
    <xf numFmtId="0" fontId="10" fillId="0" borderId="1" xfId="0" applyFont="1" applyFill="1" applyBorder="1" applyAlignment="1">
      <alignment horizontal="right" vertical="center" wrapText="1"/>
    </xf>
    <xf numFmtId="0" fontId="12" fillId="0" borderId="1" xfId="0" applyFont="1" applyFill="1" applyBorder="1" applyAlignment="1">
      <alignment horizontal="right" vertical="center" wrapText="1"/>
    </xf>
    <xf numFmtId="0" fontId="18" fillId="0" borderId="1" xfId="0" applyFont="1" applyFill="1" applyBorder="1" applyAlignment="1">
      <alignment horizontal="right" vertical="center"/>
    </xf>
    <xf numFmtId="0" fontId="18" fillId="0" borderId="10" xfId="0" applyFont="1" applyFill="1" applyBorder="1" applyAlignment="1">
      <alignment horizontal="right" vertical="center"/>
    </xf>
    <xf numFmtId="164" fontId="19" fillId="0" borderId="10" xfId="1" applyNumberFormat="1" applyFont="1" applyFill="1" applyBorder="1" applyAlignment="1">
      <alignment horizontal="center" vertical="center"/>
    </xf>
    <xf numFmtId="164" fontId="19" fillId="0" borderId="11" xfId="1" applyNumberFormat="1" applyFont="1" applyFill="1" applyBorder="1" applyAlignment="1">
      <alignment horizontal="center" vertical="center"/>
    </xf>
    <xf numFmtId="0" fontId="6" fillId="0" borderId="0" xfId="0" applyFont="1" applyFill="1" applyBorder="1" applyAlignment="1">
      <alignment horizontal="left" vertical="top" wrapText="1" indent="67"/>
    </xf>
    <xf numFmtId="164" fontId="16" fillId="0" borderId="14" xfId="1" applyNumberFormat="1" applyFont="1" applyFill="1" applyBorder="1" applyAlignment="1">
      <alignment horizontal="center" vertical="top" wrapText="1"/>
    </xf>
    <xf numFmtId="164" fontId="16" fillId="0" borderId="15" xfId="1" applyNumberFormat="1" applyFont="1" applyFill="1" applyBorder="1" applyAlignment="1">
      <alignment horizontal="center" vertical="top" wrapText="1"/>
    </xf>
    <xf numFmtId="0" fontId="16" fillId="0" borderId="1" xfId="2" applyFont="1" applyFill="1" applyBorder="1" applyAlignment="1" applyProtection="1">
      <alignment horizontal="right" vertical="center"/>
    </xf>
    <xf numFmtId="0" fontId="5" fillId="0" borderId="1" xfId="2" applyFont="1" applyFill="1" applyBorder="1" applyAlignment="1" applyProtection="1">
      <alignment horizontal="center" vertical="center" wrapText="1"/>
    </xf>
    <xf numFmtId="0" fontId="10" fillId="0" borderId="1" xfId="2" applyFont="1" applyFill="1" applyBorder="1" applyAlignment="1" applyProtection="1">
      <alignment horizontal="center" vertical="center" wrapText="1"/>
    </xf>
    <xf numFmtId="164" fontId="10" fillId="0" borderId="1" xfId="1" applyNumberFormat="1" applyFont="1" applyFill="1" applyBorder="1" applyAlignment="1" applyProtection="1">
      <alignment horizontal="center" vertical="center" wrapText="1"/>
    </xf>
    <xf numFmtId="0" fontId="4" fillId="0" borderId="12" xfId="2" applyFont="1" applyBorder="1" applyAlignment="1" applyProtection="1">
      <alignment horizontal="right" vertical="center"/>
    </xf>
    <xf numFmtId="0" fontId="4" fillId="0" borderId="13" xfId="2" applyFont="1" applyBorder="1" applyAlignment="1" applyProtection="1">
      <alignment horizontal="right" vertical="center"/>
    </xf>
  </cellXfs>
  <cellStyles count="4">
    <cellStyle name="Comma" xfId="1" builtinId="3"/>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showGridLines="0" view="pageBreakPreview" topLeftCell="A22" zoomScale="130" zoomScaleNormal="130" zoomScaleSheetLayoutView="130" workbookViewId="0">
      <selection activeCell="E35" sqref="E35"/>
    </sheetView>
  </sheetViews>
  <sheetFormatPr defaultRowHeight="15" x14ac:dyDescent="0.2"/>
  <cols>
    <col min="1" max="1" width="1.5" style="11" customWidth="1"/>
    <col min="2" max="2" width="8.6640625" style="11" customWidth="1"/>
    <col min="3" max="3" width="52.33203125" style="11" customWidth="1"/>
    <col min="4" max="4" width="16" style="12" customWidth="1"/>
    <col min="5" max="5" width="16.5" style="12" customWidth="1"/>
    <col min="6" max="6" width="14.33203125" style="11" bestFit="1" customWidth="1"/>
    <col min="7" max="16384" width="9.33203125" style="11"/>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6" ht="5.25" customHeight="1" x14ac:dyDescent="0.2"/>
    <row r="18" spans="2:6" ht="5.25" customHeight="1" x14ac:dyDescent="0.2"/>
    <row r="19" spans="2:6" ht="21" x14ac:dyDescent="0.2">
      <c r="B19" s="52" t="s">
        <v>197</v>
      </c>
      <c r="C19" s="50"/>
      <c r="D19" s="15"/>
      <c r="E19" s="15"/>
    </row>
    <row r="20" spans="2:6" ht="15.75" x14ac:dyDescent="0.2">
      <c r="B20" s="51" t="s">
        <v>275</v>
      </c>
      <c r="D20" s="15"/>
      <c r="E20" s="15"/>
    </row>
    <row r="21" spans="2:6" ht="15.75" x14ac:dyDescent="0.2">
      <c r="B21" s="51" t="s">
        <v>271</v>
      </c>
      <c r="C21" s="50"/>
      <c r="D21" s="15"/>
      <c r="E21" s="15"/>
    </row>
    <row r="22" spans="2:6" ht="6.75" customHeight="1" x14ac:dyDescent="0.2">
      <c r="B22" s="13"/>
      <c r="C22" s="14"/>
      <c r="D22" s="15"/>
      <c r="E22" s="15"/>
    </row>
    <row r="23" spans="2:6" ht="15.75" thickBot="1" x14ac:dyDescent="0.25">
      <c r="B23" s="13"/>
      <c r="C23" s="14"/>
      <c r="D23" s="15"/>
      <c r="E23" s="15"/>
    </row>
    <row r="24" spans="2:6" s="21" customFormat="1" ht="27" customHeight="1" thickBot="1" x14ac:dyDescent="0.25">
      <c r="B24" s="114" t="s">
        <v>272</v>
      </c>
      <c r="C24" s="115" t="s">
        <v>204</v>
      </c>
      <c r="D24" s="116" t="s">
        <v>201</v>
      </c>
      <c r="E24" s="117" t="s">
        <v>9</v>
      </c>
    </row>
    <row r="25" spans="2:6" ht="6" customHeight="1" thickBot="1" x14ac:dyDescent="0.25">
      <c r="B25" s="16"/>
      <c r="C25" s="16"/>
      <c r="D25" s="17"/>
      <c r="E25" s="17"/>
    </row>
    <row r="26" spans="2:6" ht="29.25" customHeight="1" x14ac:dyDescent="0.2">
      <c r="B26" s="118">
        <v>1</v>
      </c>
      <c r="C26" s="140" t="s">
        <v>273</v>
      </c>
      <c r="D26" s="119">
        <f>'HVAC-Summary'!D21</f>
        <v>17715840</v>
      </c>
      <c r="E26" s="120">
        <f>'HVAC-Summary'!E21</f>
        <v>3701650</v>
      </c>
    </row>
    <row r="27" spans="2:6" ht="29.25" customHeight="1" x14ac:dyDescent="0.2">
      <c r="B27" s="121">
        <v>2</v>
      </c>
      <c r="C27" s="141" t="s">
        <v>274</v>
      </c>
      <c r="D27" s="122">
        <f>'FSS - Summary'!D14</f>
        <v>5688075</v>
      </c>
      <c r="E27" s="123">
        <f>'FSS - Summary'!E14</f>
        <v>973300</v>
      </c>
    </row>
    <row r="28" spans="2:6" ht="29.25" customHeight="1" x14ac:dyDescent="0.2">
      <c r="B28" s="121" t="s">
        <v>284</v>
      </c>
      <c r="C28" s="142" t="s">
        <v>279</v>
      </c>
      <c r="D28" s="122">
        <f t="shared" ref="D28:E28" si="0">SUM(D26:D27)</f>
        <v>23403915</v>
      </c>
      <c r="E28" s="123">
        <f t="shared" si="0"/>
        <v>4674950</v>
      </c>
    </row>
    <row r="29" spans="2:6" s="53" customFormat="1" ht="29.25" customHeight="1" x14ac:dyDescent="0.2">
      <c r="B29" s="121" t="s">
        <v>284</v>
      </c>
      <c r="C29" s="141" t="s">
        <v>278</v>
      </c>
      <c r="D29" s="122">
        <f>D28*0.07403666</f>
        <v>1732747.6975239001</v>
      </c>
      <c r="E29" s="123">
        <f t="shared" ref="E29" si="1">E28*0.07403666</f>
        <v>346117.68366700003</v>
      </c>
    </row>
    <row r="30" spans="2:6" s="53" customFormat="1" ht="29.25" customHeight="1" x14ac:dyDescent="0.2">
      <c r="B30" s="121" t="s">
        <v>284</v>
      </c>
      <c r="C30" s="143" t="s">
        <v>280</v>
      </c>
      <c r="D30" s="124">
        <f>D28-D29</f>
        <v>21671167.302476101</v>
      </c>
      <c r="E30" s="125">
        <f t="shared" ref="E30" si="2">E28-E29</f>
        <v>4328832.3163329996</v>
      </c>
      <c r="F30" s="113"/>
    </row>
    <row r="31" spans="2:6" s="53" customFormat="1" ht="29.25" customHeight="1" x14ac:dyDescent="0.2">
      <c r="B31" s="121" t="s">
        <v>284</v>
      </c>
      <c r="C31" s="143" t="s">
        <v>282</v>
      </c>
      <c r="D31" s="126">
        <v>0</v>
      </c>
      <c r="E31" s="127">
        <f>E30*13%</f>
        <v>562748.20112329</v>
      </c>
    </row>
    <row r="32" spans="2:6" ht="29.25" customHeight="1" x14ac:dyDescent="0.2">
      <c r="B32" s="121" t="s">
        <v>284</v>
      </c>
      <c r="C32" s="144" t="s">
        <v>287</v>
      </c>
      <c r="D32" s="128">
        <f>D31+D30</f>
        <v>21671167.302476101</v>
      </c>
      <c r="E32" s="129">
        <f>E31+E30</f>
        <v>4891580.5174562894</v>
      </c>
    </row>
    <row r="33" spans="2:5" ht="29.25" customHeight="1" thickBot="1" x14ac:dyDescent="0.25">
      <c r="B33" s="139" t="s">
        <v>284</v>
      </c>
      <c r="C33" s="145" t="s">
        <v>283</v>
      </c>
      <c r="D33" s="146">
        <f>E32+D32</f>
        <v>26562747.81993239</v>
      </c>
      <c r="E33" s="147"/>
    </row>
  </sheetData>
  <mergeCells count="1">
    <mergeCell ref="D33:E33"/>
  </mergeCells>
  <printOptions horizontalCentered="1"/>
  <pageMargins left="0.7" right="0.7" top="0"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zoomScale="120" zoomScaleNormal="120" workbookViewId="0">
      <pane xSplit="3" ySplit="2" topLeftCell="D3" activePane="bottomRight" state="frozen"/>
      <selection pane="topRight" activeCell="D1" sqref="D1"/>
      <selection pane="bottomLeft" activeCell="A5" sqref="A5"/>
      <selection pane="bottomRight" activeCell="C28" sqref="C28"/>
    </sheetView>
  </sheetViews>
  <sheetFormatPr defaultRowHeight="15" x14ac:dyDescent="0.2"/>
  <cols>
    <col min="1" max="1" width="1.5" style="11" customWidth="1"/>
    <col min="2" max="2" width="8.6640625" style="11" customWidth="1"/>
    <col min="3" max="3" width="51.1640625" style="11" customWidth="1"/>
    <col min="4" max="6" width="13.5" style="12" customWidth="1"/>
    <col min="7" max="16384" width="9.33203125" style="11"/>
  </cols>
  <sheetData>
    <row r="1" spans="2:6" ht="4.5" customHeight="1" thickBot="1" x14ac:dyDescent="0.25">
      <c r="B1" s="13"/>
      <c r="C1" s="14"/>
      <c r="D1" s="15"/>
      <c r="E1" s="15"/>
      <c r="F1" s="15"/>
    </row>
    <row r="2" spans="2:6" s="21" customFormat="1" ht="25.5" customHeight="1" thickBot="1" x14ac:dyDescent="0.25">
      <c r="B2" s="130" t="s">
        <v>203</v>
      </c>
      <c r="C2" s="131" t="s">
        <v>204</v>
      </c>
      <c r="D2" s="132" t="s">
        <v>201</v>
      </c>
      <c r="E2" s="132" t="s">
        <v>9</v>
      </c>
      <c r="F2" s="133" t="s">
        <v>202</v>
      </c>
    </row>
    <row r="3" spans="2:6" ht="5.25" customHeight="1" thickBot="1" x14ac:dyDescent="0.25">
      <c r="B3" s="16"/>
      <c r="C3" s="16"/>
      <c r="D3" s="17"/>
      <c r="E3" s="17"/>
      <c r="F3" s="18"/>
    </row>
    <row r="4" spans="2:6" s="58" customFormat="1" ht="26.25" customHeight="1" thickTop="1" thickBot="1" x14ac:dyDescent="0.25">
      <c r="B4" s="54">
        <v>230010</v>
      </c>
      <c r="C4" s="55" t="s">
        <v>10</v>
      </c>
      <c r="D4" s="56">
        <f>'HVAC-BOQ'!G9</f>
        <v>40000</v>
      </c>
      <c r="E4" s="56">
        <f>'HVAC-BOQ'!H9</f>
        <v>12000</v>
      </c>
      <c r="F4" s="57">
        <f>'HVAC-BOQ'!I9</f>
        <v>52000</v>
      </c>
    </row>
    <row r="5" spans="2:6" s="58" customFormat="1" ht="26.25" customHeight="1" thickTop="1" thickBot="1" x14ac:dyDescent="0.25">
      <c r="B5" s="59">
        <v>230100</v>
      </c>
      <c r="C5" s="60" t="s">
        <v>19</v>
      </c>
      <c r="D5" s="61">
        <f>'HVAC-BOQ'!G15</f>
        <v>0</v>
      </c>
      <c r="E5" s="61">
        <f>'HVAC-BOQ'!H15</f>
        <v>0</v>
      </c>
      <c r="F5" s="62">
        <f>'HVAC-BOQ'!I15</f>
        <v>0</v>
      </c>
    </row>
    <row r="6" spans="2:6" s="58" customFormat="1" ht="26.25" customHeight="1" thickTop="1" thickBot="1" x14ac:dyDescent="0.25">
      <c r="B6" s="59">
        <v>230500</v>
      </c>
      <c r="C6" s="60" t="s">
        <v>205</v>
      </c>
      <c r="D6" s="61">
        <f>'HVAC-BOQ'!G67</f>
        <v>4205600</v>
      </c>
      <c r="E6" s="61">
        <f>'HVAC-BOQ'!H67</f>
        <v>539200</v>
      </c>
      <c r="F6" s="62">
        <f>'HVAC-BOQ'!I67</f>
        <v>4744800</v>
      </c>
    </row>
    <row r="7" spans="2:6" s="58" customFormat="1" ht="26.25" customHeight="1" thickTop="1" thickBot="1" x14ac:dyDescent="0.25">
      <c r="B7" s="59">
        <v>230700</v>
      </c>
      <c r="C7" s="60" t="s">
        <v>206</v>
      </c>
      <c r="D7" s="61">
        <f>'HVAC-BOQ'!G94</f>
        <v>3014730</v>
      </c>
      <c r="E7" s="61">
        <f>'HVAC-BOQ'!H94</f>
        <v>877200</v>
      </c>
      <c r="F7" s="62">
        <f>'HVAC-BOQ'!I94</f>
        <v>3891930</v>
      </c>
    </row>
    <row r="8" spans="2:6" s="58" customFormat="1" ht="26.25" customHeight="1" thickTop="1" thickBot="1" x14ac:dyDescent="0.25">
      <c r="B8" s="59">
        <v>230800</v>
      </c>
      <c r="C8" s="60" t="s">
        <v>207</v>
      </c>
      <c r="D8" s="61">
        <f>'HVAC-BOQ'!G99</f>
        <v>200000</v>
      </c>
      <c r="E8" s="61">
        <f>'HVAC-BOQ'!H99</f>
        <v>27000</v>
      </c>
      <c r="F8" s="62">
        <f>'HVAC-BOQ'!I99</f>
        <v>227000</v>
      </c>
    </row>
    <row r="9" spans="2:6" s="58" customFormat="1" ht="26.25" customHeight="1" thickTop="1" thickBot="1" x14ac:dyDescent="0.25">
      <c r="B9" s="59">
        <v>230900</v>
      </c>
      <c r="C9" s="60" t="s">
        <v>208</v>
      </c>
      <c r="D9" s="61">
        <f>'HVAC-BOQ'!G105</f>
        <v>775000</v>
      </c>
      <c r="E9" s="61">
        <f>'HVAC-BOQ'!H105</f>
        <v>124000</v>
      </c>
      <c r="F9" s="62">
        <f>'HVAC-BOQ'!I105</f>
        <v>899000</v>
      </c>
    </row>
    <row r="10" spans="2:6" s="58" customFormat="1" ht="26.25" customHeight="1" thickTop="1" thickBot="1" x14ac:dyDescent="0.25">
      <c r="B10" s="59">
        <v>232100</v>
      </c>
      <c r="C10" s="60" t="s">
        <v>209</v>
      </c>
      <c r="D10" s="61">
        <f>'HVAC-BOQ'!G136</f>
        <v>3817310</v>
      </c>
      <c r="E10" s="61">
        <f>'HVAC-BOQ'!H136</f>
        <v>888500</v>
      </c>
      <c r="F10" s="62">
        <f>'HVAC-BOQ'!I136</f>
        <v>4705810</v>
      </c>
    </row>
    <row r="11" spans="2:6" s="58" customFormat="1" ht="26.25" customHeight="1" thickTop="1" thickBot="1" x14ac:dyDescent="0.25">
      <c r="B11" s="59">
        <v>232300</v>
      </c>
      <c r="C11" s="60" t="s">
        <v>129</v>
      </c>
      <c r="D11" s="61">
        <f>'HVAC-BOQ'!G140</f>
        <v>90000</v>
      </c>
      <c r="E11" s="61">
        <f>'HVAC-BOQ'!H140</f>
        <v>24000</v>
      </c>
      <c r="F11" s="62">
        <f>'HVAC-BOQ'!I140</f>
        <v>114000</v>
      </c>
    </row>
    <row r="12" spans="2:6" s="58" customFormat="1" ht="26.25" customHeight="1" thickTop="1" thickBot="1" x14ac:dyDescent="0.25">
      <c r="B12" s="59">
        <v>233100</v>
      </c>
      <c r="C12" s="60" t="s">
        <v>133</v>
      </c>
      <c r="D12" s="61">
        <f>'HVAC-BOQ'!G147</f>
        <v>3441000</v>
      </c>
      <c r="E12" s="61">
        <f>'HVAC-BOQ'!H147</f>
        <v>735000</v>
      </c>
      <c r="F12" s="62">
        <f>'HVAC-BOQ'!I147</f>
        <v>4176000</v>
      </c>
    </row>
    <row r="13" spans="2:6" s="58" customFormat="1" ht="26.25" customHeight="1" thickTop="1" thickBot="1" x14ac:dyDescent="0.25">
      <c r="B13" s="59">
        <v>233300</v>
      </c>
      <c r="C13" s="60" t="s">
        <v>210</v>
      </c>
      <c r="D13" s="61">
        <f>'HVAC-BOQ'!G158</f>
        <v>293000</v>
      </c>
      <c r="E13" s="61">
        <f>'HVAC-BOQ'!H158</f>
        <v>83500</v>
      </c>
      <c r="F13" s="62">
        <f>'HVAC-BOQ'!I158</f>
        <v>376500</v>
      </c>
    </row>
    <row r="14" spans="2:6" s="58" customFormat="1" ht="26.25" customHeight="1" thickTop="1" thickBot="1" x14ac:dyDescent="0.25">
      <c r="B14" s="59">
        <v>233400</v>
      </c>
      <c r="C14" s="60" t="s">
        <v>151</v>
      </c>
      <c r="D14" s="61">
        <f>'HVAC-BOQ'!G168</f>
        <v>259500</v>
      </c>
      <c r="E14" s="61">
        <f>'HVAC-BOQ'!H168</f>
        <v>40500</v>
      </c>
      <c r="F14" s="62">
        <f>'HVAC-BOQ'!I168</f>
        <v>300000</v>
      </c>
    </row>
    <row r="15" spans="2:6" s="58" customFormat="1" ht="26.25" customHeight="1" thickTop="1" thickBot="1" x14ac:dyDescent="0.25">
      <c r="B15" s="59">
        <v>233700</v>
      </c>
      <c r="C15" s="60" t="s">
        <v>160</v>
      </c>
      <c r="D15" s="61">
        <f>'HVAC-BOQ'!G185</f>
        <v>1297200</v>
      </c>
      <c r="E15" s="61">
        <f>'HVAC-BOQ'!H185</f>
        <v>196250</v>
      </c>
      <c r="F15" s="62">
        <f>'HVAC-BOQ'!I185</f>
        <v>1493450</v>
      </c>
    </row>
    <row r="16" spans="2:6" s="58" customFormat="1" ht="26.25" customHeight="1" thickTop="1" thickBot="1" x14ac:dyDescent="0.25">
      <c r="B16" s="59">
        <v>234100</v>
      </c>
      <c r="C16" s="60" t="s">
        <v>180</v>
      </c>
      <c r="D16" s="61">
        <f>'HVAC-BOQ'!G190</f>
        <v>0</v>
      </c>
      <c r="E16" s="61">
        <f>'HVAC-BOQ'!H190</f>
        <v>0</v>
      </c>
      <c r="F16" s="62">
        <f>'HVAC-BOQ'!I190</f>
        <v>0</v>
      </c>
    </row>
    <row r="17" spans="2:6" s="58" customFormat="1" ht="26.25" customHeight="1" thickTop="1" thickBot="1" x14ac:dyDescent="0.25">
      <c r="B17" s="59">
        <v>237400</v>
      </c>
      <c r="C17" s="60" t="s">
        <v>184</v>
      </c>
      <c r="D17" s="61">
        <f>'HVAC-BOQ'!G194</f>
        <v>0</v>
      </c>
      <c r="E17" s="61">
        <f>'HVAC-BOQ'!H194</f>
        <v>15000</v>
      </c>
      <c r="F17" s="62">
        <f>'HVAC-BOQ'!I194</f>
        <v>15000</v>
      </c>
    </row>
    <row r="18" spans="2:6" s="58" customFormat="1" ht="26.25" customHeight="1" thickTop="1" thickBot="1" x14ac:dyDescent="0.25">
      <c r="B18" s="59">
        <v>238100</v>
      </c>
      <c r="C18" s="60" t="s">
        <v>187</v>
      </c>
      <c r="D18" s="61">
        <f>SUM('HVAC-BOQ'!G196:G201)</f>
        <v>257500</v>
      </c>
      <c r="E18" s="61">
        <f>SUM('HVAC-BOQ'!H196:H201)</f>
        <v>134500</v>
      </c>
      <c r="F18" s="62">
        <f>SUM('HVAC-BOQ'!I196:I201)</f>
        <v>392000</v>
      </c>
    </row>
    <row r="19" spans="2:6" s="58" customFormat="1" ht="26.25" customHeight="1" thickTop="1" thickBot="1" x14ac:dyDescent="0.25">
      <c r="B19" s="138" t="s">
        <v>211</v>
      </c>
      <c r="C19" s="60" t="s">
        <v>194</v>
      </c>
      <c r="D19" s="61">
        <f>'HVAC-BOQ'!G203</f>
        <v>25000</v>
      </c>
      <c r="E19" s="61">
        <f>'HVAC-BOQ'!H203</f>
        <v>5000</v>
      </c>
      <c r="F19" s="62">
        <f>'HVAC-BOQ'!I203</f>
        <v>30000</v>
      </c>
    </row>
    <row r="20" spans="2:6" s="58" customFormat="1" ht="26.25" hidden="1" customHeight="1" thickTop="1" thickBot="1" x14ac:dyDescent="0.25">
      <c r="B20" s="19"/>
      <c r="C20" s="60" t="s">
        <v>196</v>
      </c>
      <c r="D20" s="62">
        <f t="shared" ref="D20:F20" si="0">SUM(D4:D19)</f>
        <v>17715840</v>
      </c>
      <c r="E20" s="62">
        <f t="shared" si="0"/>
        <v>3701650</v>
      </c>
      <c r="F20" s="62">
        <f t="shared" si="0"/>
        <v>21417490</v>
      </c>
    </row>
    <row r="21" spans="2:6" s="58" customFormat="1" ht="26.25" customHeight="1" thickTop="1" thickBot="1" x14ac:dyDescent="0.25">
      <c r="B21" s="20"/>
      <c r="C21" s="63" t="s">
        <v>285</v>
      </c>
      <c r="D21" s="64">
        <f>D20</f>
        <v>17715840</v>
      </c>
      <c r="E21" s="64">
        <f>E20</f>
        <v>3701650</v>
      </c>
      <c r="F21" s="64">
        <f>F20</f>
        <v>21417490</v>
      </c>
    </row>
    <row r="22" spans="2:6" ht="15.75" thickTop="1" x14ac:dyDescent="0.2">
      <c r="B22" s="148"/>
      <c r="C22" s="148"/>
      <c r="D22" s="148"/>
      <c r="E22" s="148"/>
      <c r="F22" s="148"/>
    </row>
  </sheetData>
  <mergeCells count="1">
    <mergeCell ref="B22:F22"/>
  </mergeCells>
  <printOptions horizontalCentered="1"/>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showGridLines="0" view="pageBreakPreview" zoomScaleNormal="100" zoomScaleSheetLayoutView="100" workbookViewId="0">
      <pane xSplit="4" ySplit="3" topLeftCell="E199" activePane="bottomRight" state="frozen"/>
      <selection pane="topRight" activeCell="E1" sqref="E1"/>
      <selection pane="bottomLeft" activeCell="A6" sqref="A6"/>
      <selection pane="bottomRight" activeCell="C209" sqref="C209"/>
    </sheetView>
  </sheetViews>
  <sheetFormatPr defaultRowHeight="15" x14ac:dyDescent="0.2"/>
  <cols>
    <col min="1" max="1" width="8.83203125" style="2" customWidth="1"/>
    <col min="2" max="2" width="73.83203125" style="7" customWidth="1"/>
    <col min="3" max="3" width="6.6640625" style="8" customWidth="1"/>
    <col min="4" max="4" width="7.1640625" style="8" customWidth="1"/>
    <col min="5" max="5" width="11.83203125" style="10" customWidth="1"/>
    <col min="6" max="6" width="14.33203125" style="10" customWidth="1"/>
    <col min="7" max="7" width="14.83203125" style="10" customWidth="1"/>
    <col min="8" max="8" width="17" style="10" customWidth="1"/>
    <col min="9" max="9" width="15.5" style="10" customWidth="1"/>
    <col min="10" max="16384" width="9.33203125" style="2"/>
  </cols>
  <sheetData>
    <row r="1" spans="1:9" x14ac:dyDescent="0.2">
      <c r="A1" s="1"/>
      <c r="B1" s="9"/>
      <c r="C1" s="9"/>
      <c r="D1" s="9"/>
    </row>
    <row r="2" spans="1:9" ht="19.5" customHeight="1" x14ac:dyDescent="0.2">
      <c r="A2" s="152" t="s">
        <v>2</v>
      </c>
      <c r="B2" s="153" t="s">
        <v>3</v>
      </c>
      <c r="C2" s="153" t="s">
        <v>4</v>
      </c>
      <c r="D2" s="153" t="s">
        <v>5</v>
      </c>
      <c r="E2" s="154" t="s">
        <v>6</v>
      </c>
      <c r="F2" s="154"/>
      <c r="G2" s="154" t="s">
        <v>7</v>
      </c>
      <c r="H2" s="154"/>
      <c r="I2" s="149" t="s">
        <v>286</v>
      </c>
    </row>
    <row r="3" spans="1:9" s="3" customFormat="1" ht="24" customHeight="1" x14ac:dyDescent="0.2">
      <c r="A3" s="152"/>
      <c r="B3" s="153"/>
      <c r="C3" s="153"/>
      <c r="D3" s="153"/>
      <c r="E3" s="108" t="s">
        <v>8</v>
      </c>
      <c r="F3" s="108" t="s">
        <v>9</v>
      </c>
      <c r="G3" s="108" t="s">
        <v>8</v>
      </c>
      <c r="H3" s="108" t="s">
        <v>9</v>
      </c>
      <c r="I3" s="150"/>
    </row>
    <row r="4" spans="1:9" ht="15.75" x14ac:dyDescent="0.2">
      <c r="A4" s="65">
        <v>230010</v>
      </c>
      <c r="B4" s="65" t="s">
        <v>10</v>
      </c>
      <c r="C4" s="65"/>
      <c r="D4" s="65"/>
      <c r="E4" s="66"/>
      <c r="F4" s="66"/>
      <c r="G4" s="66"/>
      <c r="H4" s="66"/>
      <c r="I4" s="66"/>
    </row>
    <row r="5" spans="1:9" ht="31.5" x14ac:dyDescent="0.2">
      <c r="A5" s="67" t="s">
        <v>11</v>
      </c>
      <c r="B5" s="68" t="s">
        <v>12</v>
      </c>
      <c r="C5" s="69">
        <v>1</v>
      </c>
      <c r="D5" s="70" t="s">
        <v>13</v>
      </c>
      <c r="E5" s="66">
        <v>25000</v>
      </c>
      <c r="F5" s="66">
        <v>7000</v>
      </c>
      <c r="G5" s="66">
        <f>E5*C5</f>
        <v>25000</v>
      </c>
      <c r="H5" s="66">
        <f>F5*C5</f>
        <v>7000</v>
      </c>
      <c r="I5" s="66">
        <f>G5+H5</f>
        <v>32000</v>
      </c>
    </row>
    <row r="6" spans="1:9" ht="31.5" x14ac:dyDescent="0.2">
      <c r="A6" s="67" t="s">
        <v>14</v>
      </c>
      <c r="B6" s="68" t="s">
        <v>15</v>
      </c>
      <c r="C6" s="69">
        <v>1</v>
      </c>
      <c r="D6" s="70" t="s">
        <v>13</v>
      </c>
      <c r="E6" s="66">
        <v>15000</v>
      </c>
      <c r="F6" s="66">
        <v>5000</v>
      </c>
      <c r="G6" s="66">
        <f>E6*C6</f>
        <v>15000</v>
      </c>
      <c r="H6" s="66">
        <f>F6*C6</f>
        <v>5000</v>
      </c>
      <c r="I6" s="66">
        <f>G6+H6</f>
        <v>20000</v>
      </c>
    </row>
    <row r="7" spans="1:9" ht="108.75" customHeight="1" x14ac:dyDescent="0.2">
      <c r="A7" s="67" t="s">
        <v>16</v>
      </c>
      <c r="B7" s="68" t="s">
        <v>17</v>
      </c>
      <c r="C7" s="69"/>
      <c r="D7" s="70"/>
      <c r="E7" s="66"/>
      <c r="F7" s="66"/>
      <c r="G7" s="66"/>
      <c r="H7" s="66"/>
      <c r="I7" s="66"/>
    </row>
    <row r="8" spans="1:9" ht="15.75" x14ac:dyDescent="0.2">
      <c r="A8" s="71"/>
      <c r="B8" s="68"/>
      <c r="C8" s="69"/>
      <c r="D8" s="70"/>
      <c r="E8" s="66"/>
      <c r="F8" s="66"/>
      <c r="G8" s="66"/>
      <c r="H8" s="66"/>
      <c r="I8" s="66"/>
    </row>
    <row r="9" spans="1:9" ht="15.75" x14ac:dyDescent="0.2">
      <c r="A9" s="134"/>
      <c r="B9" s="135" t="s">
        <v>18</v>
      </c>
      <c r="C9" s="135"/>
      <c r="D9" s="135"/>
      <c r="E9" s="136"/>
      <c r="F9" s="136"/>
      <c r="G9" s="136">
        <f>SUM(G5:G8)</f>
        <v>40000</v>
      </c>
      <c r="H9" s="136">
        <f t="shared" ref="H9:I9" si="0">SUM(H5:H8)</f>
        <v>12000</v>
      </c>
      <c r="I9" s="136">
        <f t="shared" si="0"/>
        <v>52000</v>
      </c>
    </row>
    <row r="10" spans="1:9" ht="15.75" x14ac:dyDescent="0.2">
      <c r="A10" s="65">
        <v>230100</v>
      </c>
      <c r="B10" s="65" t="s">
        <v>19</v>
      </c>
      <c r="C10" s="65"/>
      <c r="D10" s="65"/>
      <c r="E10" s="66"/>
      <c r="F10" s="66"/>
      <c r="G10" s="66"/>
      <c r="H10" s="66"/>
      <c r="I10" s="66"/>
    </row>
    <row r="11" spans="1:9" ht="15.75" x14ac:dyDescent="0.2">
      <c r="A11" s="71">
        <v>230113</v>
      </c>
      <c r="B11" s="68" t="s">
        <v>19</v>
      </c>
      <c r="C11" s="69"/>
      <c r="D11" s="70"/>
      <c r="E11" s="66"/>
      <c r="F11" s="66"/>
      <c r="G11" s="66"/>
      <c r="H11" s="66"/>
      <c r="I11" s="66"/>
    </row>
    <row r="12" spans="1:9" ht="35.25" customHeight="1" x14ac:dyDescent="0.2">
      <c r="A12" s="71" t="s">
        <v>11</v>
      </c>
      <c r="B12" s="68" t="s">
        <v>20</v>
      </c>
      <c r="C12" s="69">
        <v>1</v>
      </c>
      <c r="D12" s="70" t="s">
        <v>13</v>
      </c>
      <c r="E12" s="66">
        <v>0</v>
      </c>
      <c r="F12" s="66">
        <v>0</v>
      </c>
      <c r="G12" s="66">
        <f>E12*C12</f>
        <v>0</v>
      </c>
      <c r="H12" s="66">
        <f>F12*C12</f>
        <v>0</v>
      </c>
      <c r="I12" s="66">
        <f t="shared" ref="I12:I14" si="1">G12+H12</f>
        <v>0</v>
      </c>
    </row>
    <row r="13" spans="1:9" ht="35.25" customHeight="1" x14ac:dyDescent="0.2">
      <c r="A13" s="71" t="s">
        <v>14</v>
      </c>
      <c r="B13" s="68" t="s">
        <v>21</v>
      </c>
      <c r="C13" s="69">
        <v>1</v>
      </c>
      <c r="D13" s="70" t="s">
        <v>13</v>
      </c>
      <c r="E13" s="66">
        <v>0</v>
      </c>
      <c r="F13" s="66">
        <v>0</v>
      </c>
      <c r="G13" s="66">
        <f>E13*C13</f>
        <v>0</v>
      </c>
      <c r="H13" s="66">
        <f>F13*C13</f>
        <v>0</v>
      </c>
      <c r="I13" s="66">
        <f t="shared" si="1"/>
        <v>0</v>
      </c>
    </row>
    <row r="14" spans="1:9" ht="35.25" customHeight="1" x14ac:dyDescent="0.2">
      <c r="A14" s="71" t="s">
        <v>22</v>
      </c>
      <c r="B14" s="68" t="s">
        <v>23</v>
      </c>
      <c r="C14" s="69">
        <v>1</v>
      </c>
      <c r="D14" s="70" t="s">
        <v>13</v>
      </c>
      <c r="E14" s="66">
        <v>0</v>
      </c>
      <c r="F14" s="66">
        <v>0</v>
      </c>
      <c r="G14" s="66">
        <f>E14*C14</f>
        <v>0</v>
      </c>
      <c r="H14" s="66">
        <f>F14*C14</f>
        <v>0</v>
      </c>
      <c r="I14" s="66">
        <f t="shared" si="1"/>
        <v>0</v>
      </c>
    </row>
    <row r="15" spans="1:9" ht="15.75" x14ac:dyDescent="0.2">
      <c r="A15" s="134"/>
      <c r="B15" s="135" t="s">
        <v>18</v>
      </c>
      <c r="C15" s="135"/>
      <c r="D15" s="135"/>
      <c r="E15" s="136"/>
      <c r="F15" s="136"/>
      <c r="G15" s="136">
        <f>SUM(G12:G14)</f>
        <v>0</v>
      </c>
      <c r="H15" s="136">
        <f t="shared" ref="H15:I15" si="2">SUM(H12:H14)</f>
        <v>0</v>
      </c>
      <c r="I15" s="136">
        <f t="shared" si="2"/>
        <v>0</v>
      </c>
    </row>
    <row r="16" spans="1:9" ht="15.75" x14ac:dyDescent="0.2">
      <c r="A16" s="65">
        <v>230500</v>
      </c>
      <c r="B16" s="65" t="s">
        <v>24</v>
      </c>
      <c r="C16" s="65"/>
      <c r="D16" s="65"/>
      <c r="E16" s="66"/>
      <c r="F16" s="66"/>
      <c r="G16" s="66"/>
      <c r="H16" s="66"/>
      <c r="I16" s="66"/>
    </row>
    <row r="17" spans="1:9" ht="15.75" x14ac:dyDescent="0.2">
      <c r="A17" s="73">
        <v>230513.16</v>
      </c>
      <c r="B17" s="74" t="s">
        <v>25</v>
      </c>
      <c r="C17" s="75"/>
      <c r="D17" s="76"/>
      <c r="E17" s="66"/>
      <c r="F17" s="66"/>
      <c r="G17" s="66"/>
      <c r="H17" s="66"/>
      <c r="I17" s="66"/>
    </row>
    <row r="18" spans="1:9" ht="57.75" customHeight="1" x14ac:dyDescent="0.2">
      <c r="A18" s="72" t="s">
        <v>11</v>
      </c>
      <c r="B18" s="68" t="s">
        <v>26</v>
      </c>
      <c r="C18" s="69">
        <v>1</v>
      </c>
      <c r="D18" s="70" t="s">
        <v>13</v>
      </c>
      <c r="E18" s="66">
        <v>400000</v>
      </c>
      <c r="F18" s="66">
        <v>120000</v>
      </c>
      <c r="G18" s="66">
        <f>E18*C18</f>
        <v>400000</v>
      </c>
      <c r="H18" s="66">
        <f>F18*C18</f>
        <v>120000</v>
      </c>
      <c r="I18" s="66">
        <f>G18+H18</f>
        <v>520000</v>
      </c>
    </row>
    <row r="19" spans="1:9" ht="15.75" x14ac:dyDescent="0.2">
      <c r="A19" s="77">
        <v>230519</v>
      </c>
      <c r="B19" s="74" t="s">
        <v>27</v>
      </c>
      <c r="C19" s="75"/>
      <c r="D19" s="76"/>
      <c r="E19" s="66"/>
      <c r="F19" s="66"/>
      <c r="G19" s="66"/>
      <c r="H19" s="66"/>
      <c r="I19" s="66"/>
    </row>
    <row r="20" spans="1:9" ht="57" customHeight="1" x14ac:dyDescent="0.2">
      <c r="A20" s="78" t="s">
        <v>11</v>
      </c>
      <c r="B20" s="79" t="s">
        <v>28</v>
      </c>
      <c r="C20" s="80"/>
      <c r="D20" s="81"/>
      <c r="E20" s="66"/>
      <c r="F20" s="66"/>
      <c r="G20" s="66"/>
      <c r="H20" s="66"/>
      <c r="I20" s="66"/>
    </row>
    <row r="21" spans="1:9" ht="15.75" x14ac:dyDescent="0.2">
      <c r="A21" s="77"/>
      <c r="B21" s="82" t="s">
        <v>29</v>
      </c>
      <c r="C21" s="80"/>
      <c r="D21" s="81"/>
      <c r="E21" s="66"/>
      <c r="F21" s="66"/>
      <c r="G21" s="66"/>
      <c r="H21" s="66"/>
      <c r="I21" s="66"/>
    </row>
    <row r="22" spans="1:9" ht="21" customHeight="1" x14ac:dyDescent="0.2">
      <c r="A22" s="81" t="s">
        <v>30</v>
      </c>
      <c r="B22" s="79" t="s">
        <v>31</v>
      </c>
      <c r="C22" s="80" t="s">
        <v>32</v>
      </c>
      <c r="D22" s="81" t="s">
        <v>33</v>
      </c>
      <c r="E22" s="66">
        <v>5000</v>
      </c>
      <c r="F22" s="66">
        <v>500</v>
      </c>
      <c r="G22" s="66">
        <f>E22*C22</f>
        <v>30000</v>
      </c>
      <c r="H22" s="66">
        <f>F22*C22</f>
        <v>3000</v>
      </c>
      <c r="I22" s="66">
        <f t="shared" ref="I22:I25" si="3">G22+H22</f>
        <v>33000</v>
      </c>
    </row>
    <row r="23" spans="1:9" ht="21" customHeight="1" x14ac:dyDescent="0.2">
      <c r="A23" s="81" t="s">
        <v>34</v>
      </c>
      <c r="B23" s="83" t="s">
        <v>35</v>
      </c>
      <c r="C23" s="80" t="s">
        <v>32</v>
      </c>
      <c r="D23" s="81" t="s">
        <v>33</v>
      </c>
      <c r="E23" s="66">
        <v>4800</v>
      </c>
      <c r="F23" s="66">
        <v>500</v>
      </c>
      <c r="G23" s="66">
        <f>E23*C23</f>
        <v>28800</v>
      </c>
      <c r="H23" s="66">
        <f>F23*C23</f>
        <v>3000</v>
      </c>
      <c r="I23" s="66">
        <f t="shared" si="3"/>
        <v>31800</v>
      </c>
    </row>
    <row r="24" spans="1:9" ht="21" customHeight="1" x14ac:dyDescent="0.2">
      <c r="A24" s="81" t="s">
        <v>36</v>
      </c>
      <c r="B24" s="83" t="s">
        <v>37</v>
      </c>
      <c r="C24" s="80" t="s">
        <v>32</v>
      </c>
      <c r="D24" s="81" t="s">
        <v>33</v>
      </c>
      <c r="E24" s="66">
        <v>800</v>
      </c>
      <c r="F24" s="66">
        <v>300</v>
      </c>
      <c r="G24" s="66">
        <f>E24*C24</f>
        <v>4800</v>
      </c>
      <c r="H24" s="66">
        <f>F24*C24</f>
        <v>1800</v>
      </c>
      <c r="I24" s="66">
        <f t="shared" si="3"/>
        <v>6600</v>
      </c>
    </row>
    <row r="25" spans="1:9" ht="21" customHeight="1" x14ac:dyDescent="0.2">
      <c r="A25" s="81" t="s">
        <v>38</v>
      </c>
      <c r="B25" s="83" t="s">
        <v>39</v>
      </c>
      <c r="C25" s="80" t="s">
        <v>32</v>
      </c>
      <c r="D25" s="81" t="s">
        <v>33</v>
      </c>
      <c r="E25" s="66">
        <v>800</v>
      </c>
      <c r="F25" s="66">
        <v>300</v>
      </c>
      <c r="G25" s="66">
        <f>E25*C25</f>
        <v>4800</v>
      </c>
      <c r="H25" s="66">
        <f>F25*C25</f>
        <v>1800</v>
      </c>
      <c r="I25" s="66">
        <f t="shared" si="3"/>
        <v>6600</v>
      </c>
    </row>
    <row r="26" spans="1:9" ht="15.75" x14ac:dyDescent="0.2">
      <c r="A26" s="77">
        <v>230523</v>
      </c>
      <c r="B26" s="74" t="s">
        <v>40</v>
      </c>
      <c r="C26" s="84"/>
      <c r="D26" s="81"/>
      <c r="E26" s="66"/>
      <c r="F26" s="66"/>
      <c r="G26" s="66"/>
      <c r="H26" s="66"/>
      <c r="I26" s="66"/>
    </row>
    <row r="27" spans="1:9" ht="55.5" customHeight="1" x14ac:dyDescent="0.2">
      <c r="A27" s="85"/>
      <c r="B27" s="79" t="s">
        <v>41</v>
      </c>
      <c r="C27" s="80"/>
      <c r="D27" s="81"/>
      <c r="E27" s="66"/>
      <c r="F27" s="66"/>
      <c r="G27" s="66"/>
      <c r="H27" s="66"/>
      <c r="I27" s="66"/>
    </row>
    <row r="28" spans="1:9" ht="15.75" x14ac:dyDescent="0.2">
      <c r="A28" s="85" t="s">
        <v>0</v>
      </c>
      <c r="B28" s="82" t="s">
        <v>42</v>
      </c>
      <c r="C28" s="80"/>
      <c r="D28" s="81"/>
      <c r="E28" s="66"/>
      <c r="F28" s="66"/>
      <c r="G28" s="66"/>
      <c r="H28" s="66"/>
      <c r="I28" s="66"/>
    </row>
    <row r="29" spans="1:9" ht="18" customHeight="1" x14ac:dyDescent="0.2">
      <c r="A29" s="85" t="s">
        <v>11</v>
      </c>
      <c r="B29" s="79" t="s">
        <v>43</v>
      </c>
      <c r="C29" s="80"/>
      <c r="D29" s="81"/>
      <c r="E29" s="66"/>
      <c r="F29" s="66"/>
      <c r="G29" s="66"/>
      <c r="H29" s="66"/>
      <c r="I29" s="66"/>
    </row>
    <row r="30" spans="1:9" ht="18" customHeight="1" x14ac:dyDescent="0.2">
      <c r="A30" s="85"/>
      <c r="B30" s="79" t="s">
        <v>44</v>
      </c>
      <c r="C30" s="80" t="s">
        <v>32</v>
      </c>
      <c r="D30" s="81" t="s">
        <v>33</v>
      </c>
      <c r="E30" s="66">
        <v>8500</v>
      </c>
      <c r="F30" s="66">
        <v>1500</v>
      </c>
      <c r="G30" s="66">
        <f>E30*C30</f>
        <v>51000</v>
      </c>
      <c r="H30" s="66">
        <f>F30*C30</f>
        <v>9000</v>
      </c>
      <c r="I30" s="66">
        <f>G30+H30</f>
        <v>60000</v>
      </c>
    </row>
    <row r="31" spans="1:9" ht="18" customHeight="1" x14ac:dyDescent="0.2">
      <c r="A31" s="85" t="s">
        <v>14</v>
      </c>
      <c r="B31" s="79" t="s">
        <v>45</v>
      </c>
      <c r="C31" s="80"/>
      <c r="D31" s="81"/>
      <c r="E31" s="66"/>
      <c r="F31" s="66"/>
      <c r="G31" s="66"/>
      <c r="H31" s="66"/>
      <c r="I31" s="66"/>
    </row>
    <row r="32" spans="1:9" ht="18" customHeight="1" x14ac:dyDescent="0.2">
      <c r="A32" s="85"/>
      <c r="B32" s="79" t="s">
        <v>44</v>
      </c>
      <c r="C32" s="80" t="s">
        <v>46</v>
      </c>
      <c r="D32" s="81" t="s">
        <v>33</v>
      </c>
      <c r="E32" s="66">
        <v>16500</v>
      </c>
      <c r="F32" s="66">
        <v>1500</v>
      </c>
      <c r="G32" s="66">
        <f>E32*C32</f>
        <v>49500</v>
      </c>
      <c r="H32" s="66">
        <f>F32*C32</f>
        <v>4500</v>
      </c>
      <c r="I32" s="66">
        <f>G32+H32</f>
        <v>54000</v>
      </c>
    </row>
    <row r="33" spans="1:9" ht="18" customHeight="1" x14ac:dyDescent="0.2">
      <c r="A33" s="85" t="s">
        <v>22</v>
      </c>
      <c r="B33" s="79" t="s">
        <v>47</v>
      </c>
      <c r="C33" s="80"/>
      <c r="D33" s="81"/>
      <c r="E33" s="66"/>
      <c r="F33" s="66"/>
      <c r="G33" s="66"/>
      <c r="H33" s="66"/>
      <c r="I33" s="66"/>
    </row>
    <row r="34" spans="1:9" ht="18" customHeight="1" x14ac:dyDescent="0.2">
      <c r="A34" s="85"/>
      <c r="B34" s="79" t="s">
        <v>44</v>
      </c>
      <c r="C34" s="80" t="s">
        <v>46</v>
      </c>
      <c r="D34" s="81" t="s">
        <v>33</v>
      </c>
      <c r="E34" s="66">
        <v>85000</v>
      </c>
      <c r="F34" s="66">
        <v>1500</v>
      </c>
      <c r="G34" s="66">
        <f>E34*C34</f>
        <v>255000</v>
      </c>
      <c r="H34" s="66">
        <f>F34*C34</f>
        <v>4500</v>
      </c>
      <c r="I34" s="66">
        <f t="shared" ref="I34:I35" si="4">G34+H34</f>
        <v>259500</v>
      </c>
    </row>
    <row r="35" spans="1:9" ht="18" customHeight="1" x14ac:dyDescent="0.2">
      <c r="A35" s="85"/>
      <c r="B35" s="86" t="s">
        <v>198</v>
      </c>
      <c r="C35" s="87" t="s">
        <v>46</v>
      </c>
      <c r="D35" s="88" t="s">
        <v>33</v>
      </c>
      <c r="E35" s="66">
        <v>0</v>
      </c>
      <c r="F35" s="66">
        <v>0</v>
      </c>
      <c r="G35" s="66">
        <f>E35*C35</f>
        <v>0</v>
      </c>
      <c r="H35" s="66">
        <f>F35*C35</f>
        <v>0</v>
      </c>
      <c r="I35" s="66">
        <f t="shared" si="4"/>
        <v>0</v>
      </c>
    </row>
    <row r="36" spans="1:9" ht="15.75" x14ac:dyDescent="0.2">
      <c r="A36" s="85"/>
      <c r="B36" s="82" t="s">
        <v>48</v>
      </c>
      <c r="C36" s="80"/>
      <c r="D36" s="81"/>
      <c r="E36" s="66"/>
      <c r="F36" s="66"/>
      <c r="G36" s="66"/>
      <c r="H36" s="66"/>
      <c r="I36" s="66"/>
    </row>
    <row r="37" spans="1:9" ht="15.75" x14ac:dyDescent="0.2">
      <c r="A37" s="81" t="s">
        <v>11</v>
      </c>
      <c r="B37" s="79" t="s">
        <v>43</v>
      </c>
      <c r="C37" s="80"/>
      <c r="D37" s="81"/>
      <c r="E37" s="66"/>
      <c r="F37" s="66"/>
      <c r="G37" s="66"/>
      <c r="H37" s="66"/>
      <c r="I37" s="66"/>
    </row>
    <row r="38" spans="1:9" ht="15.75" x14ac:dyDescent="0.2">
      <c r="A38" s="81"/>
      <c r="B38" s="79" t="s">
        <v>49</v>
      </c>
      <c r="C38" s="80" t="s">
        <v>50</v>
      </c>
      <c r="D38" s="81" t="s">
        <v>33</v>
      </c>
      <c r="E38" s="66">
        <v>2550</v>
      </c>
      <c r="F38" s="66">
        <v>800</v>
      </c>
      <c r="G38" s="66">
        <f>E38*C38</f>
        <v>91800</v>
      </c>
      <c r="H38" s="66">
        <f>F38*C38</f>
        <v>28800</v>
      </c>
      <c r="I38" s="66">
        <f t="shared" ref="I38:I39" si="5">G38+H38</f>
        <v>120600</v>
      </c>
    </row>
    <row r="39" spans="1:9" ht="15.75" x14ac:dyDescent="0.2">
      <c r="A39" s="81"/>
      <c r="B39" s="79" t="s">
        <v>51</v>
      </c>
      <c r="C39" s="80" t="s">
        <v>52</v>
      </c>
      <c r="D39" s="81" t="s">
        <v>33</v>
      </c>
      <c r="E39" s="66">
        <v>3800</v>
      </c>
      <c r="F39" s="66">
        <v>800</v>
      </c>
      <c r="G39" s="66">
        <f>E39*C39</f>
        <v>334400</v>
      </c>
      <c r="H39" s="66">
        <f>F39*C39</f>
        <v>70400</v>
      </c>
      <c r="I39" s="66">
        <f t="shared" si="5"/>
        <v>404800</v>
      </c>
    </row>
    <row r="40" spans="1:9" ht="15.75" x14ac:dyDescent="0.2">
      <c r="A40" s="81" t="s">
        <v>14</v>
      </c>
      <c r="B40" s="79" t="s">
        <v>45</v>
      </c>
      <c r="C40" s="80"/>
      <c r="D40" s="81"/>
      <c r="E40" s="66"/>
      <c r="F40" s="66"/>
      <c r="G40" s="66"/>
      <c r="H40" s="66"/>
      <c r="I40" s="66"/>
    </row>
    <row r="41" spans="1:9" ht="15.75" x14ac:dyDescent="0.2">
      <c r="A41" s="81"/>
      <c r="B41" s="79" t="s">
        <v>49</v>
      </c>
      <c r="C41" s="80" t="s">
        <v>53</v>
      </c>
      <c r="D41" s="81" t="s">
        <v>54</v>
      </c>
      <c r="E41" s="66">
        <v>6850</v>
      </c>
      <c r="F41" s="66">
        <v>800</v>
      </c>
      <c r="G41" s="66">
        <f>E41*C41</f>
        <v>123300</v>
      </c>
      <c r="H41" s="66">
        <f>F41*C41</f>
        <v>14400</v>
      </c>
      <c r="I41" s="66">
        <f t="shared" ref="I41:I42" si="6">G41+H41</f>
        <v>137700</v>
      </c>
    </row>
    <row r="42" spans="1:9" ht="15.75" x14ac:dyDescent="0.2">
      <c r="A42" s="81"/>
      <c r="B42" s="79" t="s">
        <v>51</v>
      </c>
      <c r="C42" s="80" t="s">
        <v>55</v>
      </c>
      <c r="D42" s="81" t="s">
        <v>33</v>
      </c>
      <c r="E42" s="66">
        <v>7500</v>
      </c>
      <c r="F42" s="66">
        <v>800</v>
      </c>
      <c r="G42" s="66">
        <f>E42*C42</f>
        <v>330000</v>
      </c>
      <c r="H42" s="66">
        <f>F42*C42</f>
        <v>35200</v>
      </c>
      <c r="I42" s="66">
        <f t="shared" si="6"/>
        <v>365200</v>
      </c>
    </row>
    <row r="43" spans="1:9" ht="15.75" x14ac:dyDescent="0.2">
      <c r="A43" s="81" t="s">
        <v>22</v>
      </c>
      <c r="B43" s="79" t="s">
        <v>56</v>
      </c>
      <c r="C43" s="80"/>
      <c r="D43" s="81"/>
      <c r="E43" s="66"/>
      <c r="F43" s="66"/>
      <c r="G43" s="66"/>
      <c r="H43" s="66"/>
      <c r="I43" s="66"/>
    </row>
    <row r="44" spans="1:9" ht="15.75" x14ac:dyDescent="0.2">
      <c r="A44" s="81"/>
      <c r="B44" s="86" t="s">
        <v>199</v>
      </c>
      <c r="C44" s="87" t="s">
        <v>200</v>
      </c>
      <c r="D44" s="88" t="s">
        <v>33</v>
      </c>
      <c r="E44" s="66">
        <v>9500</v>
      </c>
      <c r="F44" s="66">
        <v>1000</v>
      </c>
      <c r="G44" s="66">
        <f>E44*C44</f>
        <v>38000</v>
      </c>
      <c r="H44" s="66">
        <f>F44*C44</f>
        <v>4000</v>
      </c>
      <c r="I44" s="66">
        <f t="shared" ref="I44:I46" si="7">G44+H44</f>
        <v>42000</v>
      </c>
    </row>
    <row r="45" spans="1:9" ht="15.75" x14ac:dyDescent="0.2">
      <c r="A45" s="81"/>
      <c r="B45" s="79" t="s">
        <v>49</v>
      </c>
      <c r="C45" s="80" t="s">
        <v>53</v>
      </c>
      <c r="D45" s="81" t="s">
        <v>33</v>
      </c>
      <c r="E45" s="66">
        <v>10500</v>
      </c>
      <c r="F45" s="66">
        <v>1000</v>
      </c>
      <c r="G45" s="66">
        <f>E45*C45</f>
        <v>189000</v>
      </c>
      <c r="H45" s="66">
        <f>F45*C45</f>
        <v>18000</v>
      </c>
      <c r="I45" s="66">
        <f t="shared" si="7"/>
        <v>207000</v>
      </c>
    </row>
    <row r="46" spans="1:9" ht="15.75" x14ac:dyDescent="0.2">
      <c r="A46" s="81"/>
      <c r="B46" s="86" t="s">
        <v>51</v>
      </c>
      <c r="C46" s="87" t="s">
        <v>55</v>
      </c>
      <c r="D46" s="88" t="s">
        <v>33</v>
      </c>
      <c r="E46" s="66">
        <v>16000</v>
      </c>
      <c r="F46" s="66">
        <v>1000</v>
      </c>
      <c r="G46" s="66">
        <f>E46*C46</f>
        <v>704000</v>
      </c>
      <c r="H46" s="66">
        <f>F46*C46</f>
        <v>44000</v>
      </c>
      <c r="I46" s="66">
        <f t="shared" si="7"/>
        <v>748000</v>
      </c>
    </row>
    <row r="47" spans="1:9" ht="15.75" x14ac:dyDescent="0.2">
      <c r="A47" s="81"/>
      <c r="B47" s="82" t="s">
        <v>57</v>
      </c>
      <c r="C47" s="80"/>
      <c r="D47" s="81"/>
      <c r="E47" s="66"/>
      <c r="F47" s="66"/>
      <c r="G47" s="66"/>
      <c r="H47" s="66"/>
      <c r="I47" s="66"/>
    </row>
    <row r="48" spans="1:9" ht="31.5" x14ac:dyDescent="0.2">
      <c r="A48" s="81"/>
      <c r="B48" s="79" t="s">
        <v>58</v>
      </c>
      <c r="C48" s="80" t="s">
        <v>59</v>
      </c>
      <c r="D48" s="81" t="s">
        <v>54</v>
      </c>
      <c r="E48" s="66">
        <v>0</v>
      </c>
      <c r="F48" s="66">
        <v>8000</v>
      </c>
      <c r="G48" s="66">
        <f>E48*C48</f>
        <v>0</v>
      </c>
      <c r="H48" s="66">
        <f>F48*C48</f>
        <v>8000</v>
      </c>
      <c r="I48" s="66">
        <f t="shared" ref="I48:I49" si="8">G48+H48</f>
        <v>8000</v>
      </c>
    </row>
    <row r="49" spans="1:9" ht="31.5" x14ac:dyDescent="0.2">
      <c r="A49" s="81"/>
      <c r="B49" s="79" t="s">
        <v>60</v>
      </c>
      <c r="C49" s="80" t="s">
        <v>59</v>
      </c>
      <c r="D49" s="81" t="s">
        <v>54</v>
      </c>
      <c r="E49" s="66">
        <v>0</v>
      </c>
      <c r="F49" s="66">
        <v>10000</v>
      </c>
      <c r="G49" s="66">
        <f>E49*C49</f>
        <v>0</v>
      </c>
      <c r="H49" s="66">
        <f>F49*C49</f>
        <v>10000</v>
      </c>
      <c r="I49" s="66">
        <f t="shared" si="8"/>
        <v>10000</v>
      </c>
    </row>
    <row r="50" spans="1:9" ht="15.75" x14ac:dyDescent="0.2">
      <c r="A50" s="85"/>
      <c r="B50" s="82" t="s">
        <v>61</v>
      </c>
      <c r="C50" s="80"/>
      <c r="D50" s="81"/>
      <c r="E50" s="66"/>
      <c r="F50" s="66"/>
      <c r="G50" s="66"/>
      <c r="H50" s="66"/>
      <c r="I50" s="66"/>
    </row>
    <row r="51" spans="1:9" ht="15.75" x14ac:dyDescent="0.2">
      <c r="A51" s="85" t="s">
        <v>11</v>
      </c>
      <c r="B51" s="79" t="s">
        <v>62</v>
      </c>
      <c r="C51" s="80"/>
      <c r="D51" s="81"/>
      <c r="E51" s="66"/>
      <c r="F51" s="66"/>
      <c r="G51" s="66"/>
      <c r="H51" s="66"/>
      <c r="I51" s="66"/>
    </row>
    <row r="52" spans="1:9" ht="15.75" x14ac:dyDescent="0.2">
      <c r="A52" s="85"/>
      <c r="B52" s="79" t="s">
        <v>63</v>
      </c>
      <c r="C52" s="80" t="s">
        <v>64</v>
      </c>
      <c r="D52" s="81" t="s">
        <v>33</v>
      </c>
      <c r="E52" s="66">
        <v>47500</v>
      </c>
      <c r="F52" s="66">
        <v>2500</v>
      </c>
      <c r="G52" s="66">
        <f>E52*C52</f>
        <v>237500</v>
      </c>
      <c r="H52" s="66">
        <f>F52*C52</f>
        <v>12500</v>
      </c>
      <c r="I52" s="66">
        <f t="shared" ref="I52:I53" si="9">G52+H52</f>
        <v>250000</v>
      </c>
    </row>
    <row r="53" spans="1:9" ht="15.75" x14ac:dyDescent="0.2">
      <c r="A53" s="85"/>
      <c r="B53" s="79" t="s">
        <v>65</v>
      </c>
      <c r="C53" s="80" t="s">
        <v>46</v>
      </c>
      <c r="D53" s="81" t="s">
        <v>33</v>
      </c>
      <c r="E53" s="66">
        <v>29900</v>
      </c>
      <c r="F53" s="66">
        <v>2200</v>
      </c>
      <c r="G53" s="66">
        <f>E53*C53</f>
        <v>89700</v>
      </c>
      <c r="H53" s="66">
        <f>F53*C53</f>
        <v>6600</v>
      </c>
      <c r="I53" s="66">
        <f t="shared" si="9"/>
        <v>96300</v>
      </c>
    </row>
    <row r="54" spans="1:9" ht="15.75" x14ac:dyDescent="0.2">
      <c r="A54" s="85" t="s">
        <v>14</v>
      </c>
      <c r="B54" s="79" t="s">
        <v>66</v>
      </c>
      <c r="C54" s="80"/>
      <c r="D54" s="81"/>
      <c r="E54" s="66"/>
      <c r="F54" s="66"/>
      <c r="G54" s="66"/>
      <c r="H54" s="66"/>
      <c r="I54" s="66"/>
    </row>
    <row r="55" spans="1:9" ht="15.75" x14ac:dyDescent="0.2">
      <c r="A55" s="85"/>
      <c r="B55" s="79" t="s">
        <v>65</v>
      </c>
      <c r="C55" s="80" t="s">
        <v>59</v>
      </c>
      <c r="D55" s="81" t="s">
        <v>54</v>
      </c>
      <c r="E55" s="66">
        <v>27000</v>
      </c>
      <c r="F55" s="66">
        <v>2200</v>
      </c>
      <c r="G55" s="66">
        <f>E55*C55</f>
        <v>27000</v>
      </c>
      <c r="H55" s="66">
        <f>F55*C55</f>
        <v>2200</v>
      </c>
      <c r="I55" s="66">
        <f t="shared" ref="I55:I56" si="10">G55+H55</f>
        <v>29200</v>
      </c>
    </row>
    <row r="56" spans="1:9" ht="15.75" x14ac:dyDescent="0.2">
      <c r="A56" s="85"/>
      <c r="B56" s="79" t="s">
        <v>63</v>
      </c>
      <c r="C56" s="80" t="s">
        <v>59</v>
      </c>
      <c r="D56" s="81" t="s">
        <v>54</v>
      </c>
      <c r="E56" s="66">
        <v>57000</v>
      </c>
      <c r="F56" s="66">
        <v>2500</v>
      </c>
      <c r="G56" s="66">
        <f>E56*C56</f>
        <v>57000</v>
      </c>
      <c r="H56" s="66">
        <f>F56*C56</f>
        <v>2500</v>
      </c>
      <c r="I56" s="66">
        <f t="shared" si="10"/>
        <v>59500</v>
      </c>
    </row>
    <row r="57" spans="1:9" ht="15.75" x14ac:dyDescent="0.2">
      <c r="A57" s="77">
        <v>230526</v>
      </c>
      <c r="B57" s="74" t="s">
        <v>67</v>
      </c>
      <c r="C57" s="80"/>
      <c r="D57" s="81"/>
      <c r="E57" s="66"/>
      <c r="F57" s="66"/>
      <c r="G57" s="66"/>
      <c r="H57" s="66"/>
      <c r="I57" s="66"/>
    </row>
    <row r="58" spans="1:9" ht="47.25" x14ac:dyDescent="0.2">
      <c r="A58" s="81" t="s">
        <v>11</v>
      </c>
      <c r="B58" s="79" t="s">
        <v>68</v>
      </c>
      <c r="C58" s="80" t="s">
        <v>59</v>
      </c>
      <c r="D58" s="81" t="s">
        <v>13</v>
      </c>
      <c r="E58" s="66">
        <v>510000</v>
      </c>
      <c r="F58" s="66">
        <v>25000</v>
      </c>
      <c r="G58" s="66">
        <f>E58*C58</f>
        <v>510000</v>
      </c>
      <c r="H58" s="66">
        <f>F58*C58</f>
        <v>25000</v>
      </c>
      <c r="I58" s="66">
        <f>G58+H58</f>
        <v>535000</v>
      </c>
    </row>
    <row r="59" spans="1:9" ht="15.75" x14ac:dyDescent="0.2">
      <c r="A59" s="77">
        <v>230529.13</v>
      </c>
      <c r="B59" s="74" t="s">
        <v>69</v>
      </c>
      <c r="C59" s="80"/>
      <c r="D59" s="81"/>
      <c r="E59" s="66"/>
      <c r="F59" s="66"/>
      <c r="G59" s="66"/>
      <c r="H59" s="66"/>
      <c r="I59" s="66"/>
    </row>
    <row r="60" spans="1:9" ht="47.25" x14ac:dyDescent="0.2">
      <c r="A60" s="81" t="s">
        <v>11</v>
      </c>
      <c r="B60" s="79" t="s">
        <v>70</v>
      </c>
      <c r="C60" s="80" t="s">
        <v>59</v>
      </c>
      <c r="D60" s="81" t="s">
        <v>13</v>
      </c>
      <c r="E60" s="66">
        <v>475000</v>
      </c>
      <c r="F60" s="66">
        <v>70000</v>
      </c>
      <c r="G60" s="66">
        <f>E60*C60</f>
        <v>475000</v>
      </c>
      <c r="H60" s="66">
        <f>F60*C60</f>
        <v>70000</v>
      </c>
      <c r="I60" s="66">
        <f>G60+H60</f>
        <v>545000</v>
      </c>
    </row>
    <row r="61" spans="1:9" ht="15.75" x14ac:dyDescent="0.2">
      <c r="A61" s="77">
        <v>230529.16</v>
      </c>
      <c r="B61" s="74" t="s">
        <v>71</v>
      </c>
      <c r="C61" s="80"/>
      <c r="D61" s="81"/>
      <c r="E61" s="66"/>
      <c r="F61" s="66"/>
      <c r="G61" s="66"/>
      <c r="H61" s="66"/>
      <c r="I61" s="66"/>
    </row>
    <row r="62" spans="1:9" ht="47.25" x14ac:dyDescent="0.2">
      <c r="A62" s="81" t="s">
        <v>11</v>
      </c>
      <c r="B62" s="79" t="s">
        <v>72</v>
      </c>
      <c r="C62" s="80" t="s">
        <v>59</v>
      </c>
      <c r="D62" s="81" t="s">
        <v>13</v>
      </c>
      <c r="E62" s="66">
        <v>120000</v>
      </c>
      <c r="F62" s="66">
        <v>20000</v>
      </c>
      <c r="G62" s="66">
        <f>E62*C62</f>
        <v>120000</v>
      </c>
      <c r="H62" s="66">
        <f>F62*C62</f>
        <v>20000</v>
      </c>
      <c r="I62" s="66">
        <f>G62+H62</f>
        <v>140000</v>
      </c>
    </row>
    <row r="63" spans="1:9" ht="15.75" x14ac:dyDescent="0.2">
      <c r="A63" s="77">
        <v>230553</v>
      </c>
      <c r="B63" s="89" t="s">
        <v>73</v>
      </c>
      <c r="C63" s="80"/>
      <c r="D63" s="81"/>
      <c r="E63" s="66"/>
      <c r="F63" s="66"/>
      <c r="G63" s="66"/>
      <c r="H63" s="66"/>
      <c r="I63" s="66"/>
    </row>
    <row r="64" spans="1:9" ht="47.25" x14ac:dyDescent="0.2">
      <c r="A64" s="81" t="s">
        <v>11</v>
      </c>
      <c r="B64" s="79" t="s">
        <v>74</v>
      </c>
      <c r="C64" s="80" t="s">
        <v>59</v>
      </c>
      <c r="D64" s="81" t="s">
        <v>13</v>
      </c>
      <c r="E64" s="66">
        <v>35000</v>
      </c>
      <c r="F64" s="66">
        <v>15000</v>
      </c>
      <c r="G64" s="66">
        <f>E64*C64</f>
        <v>35000</v>
      </c>
      <c r="H64" s="66">
        <f>F64*C64</f>
        <v>15000</v>
      </c>
      <c r="I64" s="66">
        <f>G64+H64</f>
        <v>50000</v>
      </c>
    </row>
    <row r="65" spans="1:9" ht="15.75" x14ac:dyDescent="0.2">
      <c r="A65" s="77">
        <v>230579</v>
      </c>
      <c r="B65" s="74" t="s">
        <v>75</v>
      </c>
      <c r="C65" s="80"/>
      <c r="D65" s="81"/>
      <c r="E65" s="66"/>
      <c r="F65" s="66"/>
      <c r="G65" s="66"/>
      <c r="H65" s="66"/>
      <c r="I65" s="66"/>
    </row>
    <row r="66" spans="1:9" ht="31.5" x14ac:dyDescent="0.2">
      <c r="A66" s="81" t="s">
        <v>11</v>
      </c>
      <c r="B66" s="79" t="s">
        <v>76</v>
      </c>
      <c r="C66" s="80" t="s">
        <v>59</v>
      </c>
      <c r="D66" s="81" t="s">
        <v>13</v>
      </c>
      <c r="E66" s="90">
        <f>50000-30000</f>
        <v>20000</v>
      </c>
      <c r="F66" s="90">
        <f>20000-15000</f>
        <v>5000</v>
      </c>
      <c r="G66" s="90">
        <f>E66*C66</f>
        <v>20000</v>
      </c>
      <c r="H66" s="90">
        <f>F66*C66</f>
        <v>5000</v>
      </c>
      <c r="I66" s="90">
        <f>G66+H66</f>
        <v>25000</v>
      </c>
    </row>
    <row r="67" spans="1:9" ht="15.75" x14ac:dyDescent="0.2">
      <c r="A67" s="134"/>
      <c r="B67" s="135" t="s">
        <v>18</v>
      </c>
      <c r="C67" s="135"/>
      <c r="D67" s="135"/>
      <c r="E67" s="136"/>
      <c r="F67" s="136"/>
      <c r="G67" s="136">
        <f>SUM(G17:G66)</f>
        <v>4205600</v>
      </c>
      <c r="H67" s="136">
        <f>SUM(H17:H66)</f>
        <v>539200</v>
      </c>
      <c r="I67" s="136">
        <f>SUM(I17:I66)</f>
        <v>4744800</v>
      </c>
    </row>
    <row r="68" spans="1:9" ht="15.75" x14ac:dyDescent="0.2">
      <c r="A68" s="91">
        <v>230700</v>
      </c>
      <c r="B68" s="92" t="s">
        <v>77</v>
      </c>
      <c r="C68" s="92"/>
      <c r="D68" s="92"/>
      <c r="E68" s="66"/>
      <c r="F68" s="66"/>
      <c r="G68" s="66"/>
      <c r="H68" s="66"/>
      <c r="I68" s="66"/>
    </row>
    <row r="69" spans="1:9" ht="15.75" x14ac:dyDescent="0.2">
      <c r="A69" s="77">
        <v>230716</v>
      </c>
      <c r="B69" s="74" t="s">
        <v>78</v>
      </c>
      <c r="C69" s="80"/>
      <c r="D69" s="81"/>
      <c r="E69" s="66"/>
      <c r="F69" s="66"/>
      <c r="G69" s="66"/>
      <c r="H69" s="66"/>
      <c r="I69" s="66"/>
    </row>
    <row r="70" spans="1:9" ht="31.5" x14ac:dyDescent="0.2">
      <c r="A70" s="81" t="s">
        <v>11</v>
      </c>
      <c r="B70" s="83" t="s">
        <v>79</v>
      </c>
      <c r="C70" s="80" t="s">
        <v>59</v>
      </c>
      <c r="D70" s="81" t="s">
        <v>80</v>
      </c>
      <c r="E70" s="66"/>
      <c r="F70" s="66">
        <v>0</v>
      </c>
      <c r="G70" s="66">
        <f>E70*C70</f>
        <v>0</v>
      </c>
      <c r="H70" s="66">
        <f>F70*C70</f>
        <v>0</v>
      </c>
      <c r="I70" s="66">
        <f>G70+H70</f>
        <v>0</v>
      </c>
    </row>
    <row r="71" spans="1:9" ht="15.75" x14ac:dyDescent="0.2">
      <c r="A71" s="77">
        <v>230719.13</v>
      </c>
      <c r="B71" s="82" t="s">
        <v>81</v>
      </c>
      <c r="C71" s="80"/>
      <c r="D71" s="81"/>
      <c r="E71" s="66"/>
      <c r="F71" s="66"/>
      <c r="G71" s="66"/>
      <c r="H71" s="66"/>
      <c r="I71" s="66"/>
    </row>
    <row r="72" spans="1:9" ht="120.75" customHeight="1" x14ac:dyDescent="0.2">
      <c r="A72" s="81" t="s">
        <v>11</v>
      </c>
      <c r="B72" s="83" t="s">
        <v>281</v>
      </c>
      <c r="C72" s="80"/>
      <c r="D72" s="81"/>
      <c r="E72" s="66"/>
      <c r="F72" s="66"/>
      <c r="G72" s="66"/>
      <c r="H72" s="66"/>
      <c r="I72" s="66"/>
    </row>
    <row r="73" spans="1:9" ht="15.75" x14ac:dyDescent="0.2">
      <c r="A73" s="93" t="s">
        <v>82</v>
      </c>
      <c r="B73" s="82" t="s">
        <v>83</v>
      </c>
      <c r="C73" s="80"/>
      <c r="D73" s="81"/>
      <c r="E73" s="66"/>
      <c r="F73" s="66"/>
      <c r="G73" s="66"/>
      <c r="H73" s="66"/>
      <c r="I73" s="66"/>
    </row>
    <row r="74" spans="1:9" ht="15.75" x14ac:dyDescent="0.2">
      <c r="A74" s="93"/>
      <c r="B74" s="79" t="s">
        <v>49</v>
      </c>
      <c r="C74" s="80" t="s">
        <v>84</v>
      </c>
      <c r="D74" s="81" t="s">
        <v>85</v>
      </c>
      <c r="E74" s="66">
        <v>450</v>
      </c>
      <c r="F74" s="66">
        <v>130</v>
      </c>
      <c r="G74" s="66">
        <f>E74*C74</f>
        <v>117000</v>
      </c>
      <c r="H74" s="66">
        <f>F74*C74</f>
        <v>33800</v>
      </c>
      <c r="I74" s="66">
        <f t="shared" ref="I74:I77" si="11">G74+H74</f>
        <v>150800</v>
      </c>
    </row>
    <row r="75" spans="1:9" ht="15.75" x14ac:dyDescent="0.2">
      <c r="A75" s="93"/>
      <c r="B75" s="79" t="s">
        <v>51</v>
      </c>
      <c r="C75" s="80" t="s">
        <v>86</v>
      </c>
      <c r="D75" s="81" t="s">
        <v>85</v>
      </c>
      <c r="E75" s="66">
        <v>500</v>
      </c>
      <c r="F75" s="66">
        <v>150</v>
      </c>
      <c r="G75" s="66">
        <f>E75*C75</f>
        <v>575000</v>
      </c>
      <c r="H75" s="66">
        <f>F75*C75</f>
        <v>172500</v>
      </c>
      <c r="I75" s="66">
        <f t="shared" si="11"/>
        <v>747500</v>
      </c>
    </row>
    <row r="76" spans="1:9" ht="15.75" x14ac:dyDescent="0.2">
      <c r="A76" s="93"/>
      <c r="B76" s="79" t="s">
        <v>87</v>
      </c>
      <c r="C76" s="80" t="s">
        <v>88</v>
      </c>
      <c r="D76" s="81" t="s">
        <v>85</v>
      </c>
      <c r="E76" s="66">
        <v>590</v>
      </c>
      <c r="F76" s="66">
        <v>160</v>
      </c>
      <c r="G76" s="66">
        <f>E76*C76</f>
        <v>253700</v>
      </c>
      <c r="H76" s="66">
        <f>F76*C76</f>
        <v>68800</v>
      </c>
      <c r="I76" s="66">
        <f t="shared" si="11"/>
        <v>322500</v>
      </c>
    </row>
    <row r="77" spans="1:9" ht="15.75" x14ac:dyDescent="0.2">
      <c r="A77" s="93"/>
      <c r="B77" s="79" t="s">
        <v>44</v>
      </c>
      <c r="C77" s="80" t="s">
        <v>89</v>
      </c>
      <c r="D77" s="81" t="s">
        <v>85</v>
      </c>
      <c r="E77" s="66">
        <v>680</v>
      </c>
      <c r="F77" s="66">
        <v>170</v>
      </c>
      <c r="G77" s="66">
        <f>E77*C77</f>
        <v>394400</v>
      </c>
      <c r="H77" s="66">
        <f>F77*C77</f>
        <v>98600</v>
      </c>
      <c r="I77" s="66">
        <f t="shared" si="11"/>
        <v>493000</v>
      </c>
    </row>
    <row r="78" spans="1:9" ht="15.75" x14ac:dyDescent="0.2">
      <c r="A78" s="93" t="s">
        <v>90</v>
      </c>
      <c r="B78" s="82" t="s">
        <v>91</v>
      </c>
      <c r="C78" s="80"/>
      <c r="D78" s="81"/>
      <c r="E78" s="66"/>
      <c r="F78" s="66"/>
      <c r="G78" s="66"/>
      <c r="H78" s="66"/>
      <c r="I78" s="66"/>
    </row>
    <row r="79" spans="1:9" ht="15.75" x14ac:dyDescent="0.2">
      <c r="A79" s="93"/>
      <c r="B79" s="79" t="s">
        <v>92</v>
      </c>
      <c r="C79" s="80" t="s">
        <v>93</v>
      </c>
      <c r="D79" s="81" t="s">
        <v>85</v>
      </c>
      <c r="E79" s="66">
        <v>750</v>
      </c>
      <c r="F79" s="66">
        <v>200</v>
      </c>
      <c r="G79" s="66">
        <f>E79*C79</f>
        <v>465000</v>
      </c>
      <c r="H79" s="66">
        <f>F79*C79</f>
        <v>124000</v>
      </c>
      <c r="I79" s="66">
        <f t="shared" ref="I79:I83" si="12">G79+H79</f>
        <v>589000</v>
      </c>
    </row>
    <row r="80" spans="1:9" ht="15.75" x14ac:dyDescent="0.2">
      <c r="A80" s="93"/>
      <c r="B80" s="79" t="s">
        <v>94</v>
      </c>
      <c r="C80" s="80" t="s">
        <v>95</v>
      </c>
      <c r="D80" s="81" t="s">
        <v>85</v>
      </c>
      <c r="E80" s="66">
        <v>835</v>
      </c>
      <c r="F80" s="66">
        <v>210</v>
      </c>
      <c r="G80" s="66">
        <f>E80*C80</f>
        <v>208750</v>
      </c>
      <c r="H80" s="66">
        <f>F80*C80</f>
        <v>52500</v>
      </c>
      <c r="I80" s="66">
        <f t="shared" si="12"/>
        <v>261250</v>
      </c>
    </row>
    <row r="81" spans="1:9" ht="15.75" x14ac:dyDescent="0.2">
      <c r="A81" s="93"/>
      <c r="B81" s="79" t="s">
        <v>65</v>
      </c>
      <c r="C81" s="80" t="s">
        <v>96</v>
      </c>
      <c r="D81" s="81" t="s">
        <v>85</v>
      </c>
      <c r="E81" s="66">
        <v>925</v>
      </c>
      <c r="F81" s="66">
        <v>250</v>
      </c>
      <c r="G81" s="66">
        <f>E81*C81</f>
        <v>342250</v>
      </c>
      <c r="H81" s="66">
        <f>F81*C81</f>
        <v>92500</v>
      </c>
      <c r="I81" s="66">
        <f t="shared" si="12"/>
        <v>434750</v>
      </c>
    </row>
    <row r="82" spans="1:9" ht="15.75" x14ac:dyDescent="0.2">
      <c r="A82" s="93"/>
      <c r="B82" s="79" t="s">
        <v>63</v>
      </c>
      <c r="C82" s="80" t="s">
        <v>97</v>
      </c>
      <c r="D82" s="81" t="s">
        <v>85</v>
      </c>
      <c r="E82" s="66">
        <v>1150</v>
      </c>
      <c r="F82" s="66">
        <v>390</v>
      </c>
      <c r="G82" s="66">
        <f>E82*C82</f>
        <v>264500</v>
      </c>
      <c r="H82" s="66">
        <f>F82*C82</f>
        <v>89700</v>
      </c>
      <c r="I82" s="66">
        <f t="shared" si="12"/>
        <v>354200</v>
      </c>
    </row>
    <row r="83" spans="1:9" ht="47.25" x14ac:dyDescent="0.2">
      <c r="A83" s="81" t="s">
        <v>14</v>
      </c>
      <c r="B83" s="79" t="s">
        <v>98</v>
      </c>
      <c r="C83" s="80" t="s">
        <v>59</v>
      </c>
      <c r="D83" s="81" t="s">
        <v>80</v>
      </c>
      <c r="E83" s="66">
        <v>90000</v>
      </c>
      <c r="F83" s="66">
        <v>55000</v>
      </c>
      <c r="G83" s="66">
        <f>E83*C83</f>
        <v>90000</v>
      </c>
      <c r="H83" s="66">
        <f>F83*C83</f>
        <v>55000</v>
      </c>
      <c r="I83" s="66">
        <f t="shared" si="12"/>
        <v>145000</v>
      </c>
    </row>
    <row r="84" spans="1:9" ht="15.75" x14ac:dyDescent="0.2">
      <c r="A84" s="82">
        <v>230719.23</v>
      </c>
      <c r="B84" s="82" t="s">
        <v>99</v>
      </c>
      <c r="C84" s="80"/>
      <c r="D84" s="81"/>
      <c r="E84" s="66"/>
      <c r="F84" s="66"/>
      <c r="G84" s="66"/>
      <c r="H84" s="66"/>
      <c r="I84" s="66"/>
    </row>
    <row r="85" spans="1:9" ht="47.25" x14ac:dyDescent="0.2">
      <c r="A85" s="81" t="s">
        <v>11</v>
      </c>
      <c r="B85" s="79" t="s">
        <v>100</v>
      </c>
      <c r="C85" s="80" t="s">
        <v>59</v>
      </c>
      <c r="D85" s="81" t="s">
        <v>80</v>
      </c>
      <c r="E85" s="66">
        <v>70000</v>
      </c>
      <c r="F85" s="66">
        <v>30000</v>
      </c>
      <c r="G85" s="66">
        <f>E85*C85</f>
        <v>70000</v>
      </c>
      <c r="H85" s="66">
        <f>F85*C85</f>
        <v>30000</v>
      </c>
      <c r="I85" s="66">
        <f>G85+H85</f>
        <v>100000</v>
      </c>
    </row>
    <row r="86" spans="1:9" ht="15.75" x14ac:dyDescent="0.2">
      <c r="A86" s="77">
        <v>230719.26</v>
      </c>
      <c r="B86" s="82" t="s">
        <v>101</v>
      </c>
      <c r="C86" s="80"/>
      <c r="D86" s="81"/>
      <c r="E86" s="66"/>
      <c r="F86" s="66"/>
      <c r="G86" s="66"/>
      <c r="H86" s="66"/>
      <c r="I86" s="66"/>
    </row>
    <row r="87" spans="1:9" ht="63" x14ac:dyDescent="0.2">
      <c r="A87" s="81" t="s">
        <v>11</v>
      </c>
      <c r="B87" s="83" t="s">
        <v>102</v>
      </c>
      <c r="C87" s="80"/>
      <c r="D87" s="81"/>
      <c r="E87" s="66"/>
      <c r="F87" s="66"/>
      <c r="G87" s="66"/>
      <c r="H87" s="66"/>
      <c r="I87" s="66"/>
    </row>
    <row r="88" spans="1:9" ht="15.75" x14ac:dyDescent="0.2">
      <c r="A88" s="85"/>
      <c r="B88" s="79" t="s">
        <v>49</v>
      </c>
      <c r="C88" s="80" t="s">
        <v>103</v>
      </c>
      <c r="D88" s="81" t="s">
        <v>85</v>
      </c>
      <c r="E88" s="66">
        <v>90</v>
      </c>
      <c r="F88" s="66">
        <v>20</v>
      </c>
      <c r="G88" s="66">
        <f t="shared" ref="G88:G93" si="13">E88*C88</f>
        <v>66600</v>
      </c>
      <c r="H88" s="66">
        <f t="shared" ref="H88:H93" si="14">F88*C88</f>
        <v>14800</v>
      </c>
      <c r="I88" s="66">
        <f t="shared" ref="I88:I93" si="15">G88+H88</f>
        <v>81400</v>
      </c>
    </row>
    <row r="89" spans="1:9" ht="15.75" x14ac:dyDescent="0.2">
      <c r="A89" s="77"/>
      <c r="B89" s="79" t="s">
        <v>51</v>
      </c>
      <c r="C89" s="80" t="s">
        <v>104</v>
      </c>
      <c r="D89" s="81" t="s">
        <v>85</v>
      </c>
      <c r="E89" s="66">
        <v>100</v>
      </c>
      <c r="F89" s="66">
        <v>25</v>
      </c>
      <c r="G89" s="66">
        <f t="shared" si="13"/>
        <v>32000</v>
      </c>
      <c r="H89" s="66">
        <f t="shared" si="14"/>
        <v>8000</v>
      </c>
      <c r="I89" s="66">
        <f t="shared" si="15"/>
        <v>40000</v>
      </c>
    </row>
    <row r="90" spans="1:9" ht="15.75" x14ac:dyDescent="0.2">
      <c r="A90" s="77"/>
      <c r="B90" s="79" t="s">
        <v>87</v>
      </c>
      <c r="C90" s="80" t="s">
        <v>105</v>
      </c>
      <c r="D90" s="81" t="s">
        <v>85</v>
      </c>
      <c r="E90" s="66">
        <v>107</v>
      </c>
      <c r="F90" s="66">
        <v>30</v>
      </c>
      <c r="G90" s="66">
        <f t="shared" si="13"/>
        <v>40660</v>
      </c>
      <c r="H90" s="66">
        <f t="shared" si="14"/>
        <v>11400</v>
      </c>
      <c r="I90" s="66">
        <f t="shared" si="15"/>
        <v>52060</v>
      </c>
    </row>
    <row r="91" spans="1:9" ht="15.75" x14ac:dyDescent="0.2">
      <c r="A91" s="77"/>
      <c r="B91" s="79" t="s">
        <v>44</v>
      </c>
      <c r="C91" s="80" t="s">
        <v>106</v>
      </c>
      <c r="D91" s="81" t="s">
        <v>85</v>
      </c>
      <c r="E91" s="66">
        <v>127</v>
      </c>
      <c r="F91" s="66">
        <v>35</v>
      </c>
      <c r="G91" s="66">
        <f t="shared" si="13"/>
        <v>39370</v>
      </c>
      <c r="H91" s="66">
        <f t="shared" si="14"/>
        <v>10850</v>
      </c>
      <c r="I91" s="66">
        <f t="shared" si="15"/>
        <v>50220</v>
      </c>
    </row>
    <row r="92" spans="1:9" ht="15.75" x14ac:dyDescent="0.2">
      <c r="A92" s="77"/>
      <c r="B92" s="79" t="s">
        <v>92</v>
      </c>
      <c r="C92" s="80" t="s">
        <v>107</v>
      </c>
      <c r="D92" s="81" t="s">
        <v>85</v>
      </c>
      <c r="E92" s="66">
        <v>135</v>
      </c>
      <c r="F92" s="66">
        <v>40</v>
      </c>
      <c r="G92" s="66">
        <f t="shared" si="13"/>
        <v>27000</v>
      </c>
      <c r="H92" s="66">
        <f t="shared" si="14"/>
        <v>8000</v>
      </c>
      <c r="I92" s="66">
        <f t="shared" si="15"/>
        <v>35000</v>
      </c>
    </row>
    <row r="93" spans="1:9" ht="15.75" x14ac:dyDescent="0.2">
      <c r="A93" s="77"/>
      <c r="B93" s="79" t="s">
        <v>94</v>
      </c>
      <c r="C93" s="80" t="s">
        <v>108</v>
      </c>
      <c r="D93" s="81" t="s">
        <v>85</v>
      </c>
      <c r="E93" s="66">
        <v>190</v>
      </c>
      <c r="F93" s="66">
        <v>45</v>
      </c>
      <c r="G93" s="66">
        <f t="shared" si="13"/>
        <v>28500</v>
      </c>
      <c r="H93" s="66">
        <f t="shared" si="14"/>
        <v>6750</v>
      </c>
      <c r="I93" s="66">
        <f t="shared" si="15"/>
        <v>35250</v>
      </c>
    </row>
    <row r="94" spans="1:9" ht="15.75" x14ac:dyDescent="0.2">
      <c r="A94" s="134"/>
      <c r="B94" s="135" t="s">
        <v>18</v>
      </c>
      <c r="C94" s="135"/>
      <c r="D94" s="135"/>
      <c r="E94" s="137"/>
      <c r="F94" s="137"/>
      <c r="G94" s="136">
        <f>SUM(G70:G93)</f>
        <v>3014730</v>
      </c>
      <c r="H94" s="136">
        <f t="shared" ref="H94:I94" si="16">SUM(H70:H93)</f>
        <v>877200</v>
      </c>
      <c r="I94" s="136">
        <f t="shared" si="16"/>
        <v>3891930</v>
      </c>
    </row>
    <row r="95" spans="1:9" ht="15.75" x14ac:dyDescent="0.2">
      <c r="A95" s="91">
        <v>230800</v>
      </c>
      <c r="B95" s="92" t="s">
        <v>109</v>
      </c>
      <c r="C95" s="92"/>
      <c r="D95" s="92"/>
      <c r="E95" s="66"/>
      <c r="F95" s="66"/>
      <c r="G95" s="66"/>
      <c r="H95" s="66"/>
      <c r="I95" s="66"/>
    </row>
    <row r="96" spans="1:9" s="6" customFormat="1" ht="15.75" x14ac:dyDescent="0.2">
      <c r="A96" s="77">
        <v>230813</v>
      </c>
      <c r="B96" s="82" t="s">
        <v>110</v>
      </c>
      <c r="C96" s="84"/>
      <c r="D96" s="93"/>
      <c r="E96" s="66"/>
      <c r="F96" s="66"/>
      <c r="G96" s="94"/>
      <c r="H96" s="94"/>
      <c r="I96" s="94"/>
    </row>
    <row r="97" spans="1:9" ht="78.75" x14ac:dyDescent="0.2">
      <c r="A97" s="93" t="s">
        <v>11</v>
      </c>
      <c r="B97" s="68" t="s">
        <v>111</v>
      </c>
      <c r="C97" s="69">
        <v>1</v>
      </c>
      <c r="D97" s="70" t="s">
        <v>13</v>
      </c>
      <c r="E97" s="66">
        <v>175000</v>
      </c>
      <c r="F97" s="66">
        <v>25000</v>
      </c>
      <c r="G97" s="66">
        <f>E97*C97</f>
        <v>175000</v>
      </c>
      <c r="H97" s="66">
        <f>F97*C97</f>
        <v>25000</v>
      </c>
      <c r="I97" s="66">
        <f t="shared" ref="I97:I98" si="17">G97+H97</f>
        <v>200000</v>
      </c>
    </row>
    <row r="98" spans="1:9" ht="31.5" x14ac:dyDescent="0.2">
      <c r="A98" s="93" t="s">
        <v>14</v>
      </c>
      <c r="B98" s="68" t="s">
        <v>112</v>
      </c>
      <c r="C98" s="69">
        <v>1</v>
      </c>
      <c r="D98" s="70" t="s">
        <v>13</v>
      </c>
      <c r="E98" s="66">
        <v>25000</v>
      </c>
      <c r="F98" s="66">
        <v>2000</v>
      </c>
      <c r="G98" s="66">
        <f>E98*C98</f>
        <v>25000</v>
      </c>
      <c r="H98" s="66">
        <f>F98*C98</f>
        <v>2000</v>
      </c>
      <c r="I98" s="66">
        <f t="shared" si="17"/>
        <v>27000</v>
      </c>
    </row>
    <row r="99" spans="1:9" ht="15.75" x14ac:dyDescent="0.2">
      <c r="A99" s="134"/>
      <c r="B99" s="135" t="s">
        <v>18</v>
      </c>
      <c r="C99" s="135"/>
      <c r="D99" s="135"/>
      <c r="E99" s="136"/>
      <c r="F99" s="136"/>
      <c r="G99" s="136">
        <f>SUM(G97:G98)</f>
        <v>200000</v>
      </c>
      <c r="H99" s="136">
        <f>SUM(H97:H98)</f>
        <v>27000</v>
      </c>
      <c r="I99" s="136">
        <f>SUM(I97:I98)</f>
        <v>227000</v>
      </c>
    </row>
    <row r="100" spans="1:9" ht="15.75" x14ac:dyDescent="0.2">
      <c r="A100" s="91">
        <v>230900</v>
      </c>
      <c r="B100" s="65" t="s">
        <v>113</v>
      </c>
      <c r="C100" s="65"/>
      <c r="D100" s="65"/>
      <c r="E100" s="66"/>
      <c r="F100" s="66"/>
      <c r="G100" s="66"/>
      <c r="H100" s="66"/>
      <c r="I100" s="66"/>
    </row>
    <row r="101" spans="1:9" ht="15.75" x14ac:dyDescent="0.2">
      <c r="A101" s="95">
        <v>230923</v>
      </c>
      <c r="B101" s="95" t="s">
        <v>114</v>
      </c>
      <c r="C101" s="78"/>
      <c r="D101" s="78"/>
      <c r="E101" s="66"/>
      <c r="F101" s="66"/>
      <c r="G101" s="66"/>
      <c r="H101" s="66"/>
      <c r="I101" s="66"/>
    </row>
    <row r="102" spans="1:9" ht="63" x14ac:dyDescent="0.2">
      <c r="A102" s="81" t="s">
        <v>11</v>
      </c>
      <c r="B102" s="79" t="s">
        <v>1</v>
      </c>
      <c r="C102" s="87" t="s">
        <v>276</v>
      </c>
      <c r="D102" s="81" t="s">
        <v>54</v>
      </c>
      <c r="E102" s="90">
        <v>11923.076923076924</v>
      </c>
      <c r="F102" s="90">
        <v>1907.6923076923076</v>
      </c>
      <c r="G102" s="90">
        <f>E102*C102</f>
        <v>775000</v>
      </c>
      <c r="H102" s="90">
        <f>F102*C102</f>
        <v>124000</v>
      </c>
      <c r="I102" s="90">
        <f>G102+H102</f>
        <v>899000</v>
      </c>
    </row>
    <row r="103" spans="1:9" ht="15.75" x14ac:dyDescent="0.2">
      <c r="A103" s="95">
        <v>230926</v>
      </c>
      <c r="B103" s="95" t="s">
        <v>115</v>
      </c>
      <c r="C103" s="78"/>
      <c r="D103" s="78"/>
      <c r="E103" s="66"/>
      <c r="F103" s="66"/>
      <c r="G103" s="66"/>
      <c r="H103" s="66"/>
      <c r="I103" s="66"/>
    </row>
    <row r="104" spans="1:9" ht="47.25" x14ac:dyDescent="0.2">
      <c r="A104" s="81" t="s">
        <v>11</v>
      </c>
      <c r="B104" s="79" t="s">
        <v>116</v>
      </c>
      <c r="C104" s="80" t="s">
        <v>59</v>
      </c>
      <c r="D104" s="81" t="s">
        <v>13</v>
      </c>
      <c r="E104" s="66">
        <v>0</v>
      </c>
      <c r="F104" s="66">
        <v>0</v>
      </c>
      <c r="G104" s="66">
        <f>E104*C104</f>
        <v>0</v>
      </c>
      <c r="H104" s="66">
        <f>F104*C104</f>
        <v>0</v>
      </c>
      <c r="I104" s="66">
        <f>G104+H104</f>
        <v>0</v>
      </c>
    </row>
    <row r="105" spans="1:9" ht="15.75" x14ac:dyDescent="0.2">
      <c r="A105" s="134"/>
      <c r="B105" s="135" t="s">
        <v>18</v>
      </c>
      <c r="C105" s="135"/>
      <c r="D105" s="135"/>
      <c r="E105" s="136"/>
      <c r="F105" s="136"/>
      <c r="G105" s="136">
        <f>SUM(G102:G104)</f>
        <v>775000</v>
      </c>
      <c r="H105" s="136">
        <f t="shared" ref="H105:I105" si="18">SUM(H102:H104)</f>
        <v>124000</v>
      </c>
      <c r="I105" s="136">
        <f t="shared" si="18"/>
        <v>899000</v>
      </c>
    </row>
    <row r="106" spans="1:9" ht="15.75" x14ac:dyDescent="0.2">
      <c r="A106" s="91">
        <v>232100</v>
      </c>
      <c r="B106" s="96" t="s">
        <v>117</v>
      </c>
      <c r="C106" s="96"/>
      <c r="D106" s="96"/>
      <c r="E106" s="66"/>
      <c r="F106" s="66"/>
      <c r="G106" s="66"/>
      <c r="H106" s="66"/>
      <c r="I106" s="66"/>
    </row>
    <row r="107" spans="1:9" ht="15.75" x14ac:dyDescent="0.2">
      <c r="A107" s="77">
        <v>232113.23</v>
      </c>
      <c r="B107" s="74" t="s">
        <v>118</v>
      </c>
      <c r="C107" s="80"/>
      <c r="D107" s="81"/>
      <c r="E107" s="66"/>
      <c r="F107" s="66"/>
      <c r="G107" s="66"/>
      <c r="H107" s="66"/>
      <c r="I107" s="66"/>
    </row>
    <row r="108" spans="1:9" ht="94.5" x14ac:dyDescent="0.2">
      <c r="A108" s="81" t="s">
        <v>11</v>
      </c>
      <c r="B108" s="79" t="s">
        <v>119</v>
      </c>
      <c r="C108" s="80"/>
      <c r="D108" s="81"/>
      <c r="E108" s="66"/>
      <c r="F108" s="66"/>
      <c r="G108" s="66"/>
      <c r="H108" s="66"/>
      <c r="I108" s="66"/>
    </row>
    <row r="109" spans="1:9" ht="15.75" x14ac:dyDescent="0.2">
      <c r="A109" s="77"/>
      <c r="B109" s="79" t="s">
        <v>49</v>
      </c>
      <c r="C109" s="80" t="s">
        <v>84</v>
      </c>
      <c r="D109" s="81" t="s">
        <v>85</v>
      </c>
      <c r="E109" s="66">
        <v>300</v>
      </c>
      <c r="F109" s="66">
        <v>120</v>
      </c>
      <c r="G109" s="66">
        <f t="shared" ref="G109:G116" si="19">E109*C109</f>
        <v>78000</v>
      </c>
      <c r="H109" s="66">
        <f t="shared" ref="H109:H116" si="20">F109*C109</f>
        <v>31200</v>
      </c>
      <c r="I109" s="66">
        <f t="shared" ref="I109:I116" si="21">G109+H109</f>
        <v>109200</v>
      </c>
    </row>
    <row r="110" spans="1:9" ht="15.75" x14ac:dyDescent="0.2">
      <c r="A110" s="77"/>
      <c r="B110" s="79" t="s">
        <v>51</v>
      </c>
      <c r="C110" s="80" t="s">
        <v>86</v>
      </c>
      <c r="D110" s="81" t="s">
        <v>85</v>
      </c>
      <c r="E110" s="66">
        <v>395</v>
      </c>
      <c r="F110" s="66">
        <v>130</v>
      </c>
      <c r="G110" s="66">
        <f t="shared" si="19"/>
        <v>454250</v>
      </c>
      <c r="H110" s="66">
        <f t="shared" si="20"/>
        <v>149500</v>
      </c>
      <c r="I110" s="66">
        <f t="shared" si="21"/>
        <v>603750</v>
      </c>
    </row>
    <row r="111" spans="1:9" ht="15.75" x14ac:dyDescent="0.2">
      <c r="A111" s="77"/>
      <c r="B111" s="79" t="s">
        <v>87</v>
      </c>
      <c r="C111" s="80" t="s">
        <v>88</v>
      </c>
      <c r="D111" s="81" t="s">
        <v>85</v>
      </c>
      <c r="E111" s="66">
        <v>475</v>
      </c>
      <c r="F111" s="66">
        <v>140</v>
      </c>
      <c r="G111" s="66">
        <f t="shared" si="19"/>
        <v>204250</v>
      </c>
      <c r="H111" s="66">
        <f t="shared" si="20"/>
        <v>60200</v>
      </c>
      <c r="I111" s="66">
        <f t="shared" si="21"/>
        <v>264450</v>
      </c>
    </row>
    <row r="112" spans="1:9" ht="15.75" x14ac:dyDescent="0.2">
      <c r="A112" s="77"/>
      <c r="B112" s="79" t="s">
        <v>44</v>
      </c>
      <c r="C112" s="80" t="s">
        <v>89</v>
      </c>
      <c r="D112" s="81" t="s">
        <v>85</v>
      </c>
      <c r="E112" s="66">
        <v>635</v>
      </c>
      <c r="F112" s="66">
        <v>160</v>
      </c>
      <c r="G112" s="66">
        <f t="shared" si="19"/>
        <v>368300</v>
      </c>
      <c r="H112" s="66">
        <f t="shared" si="20"/>
        <v>92800</v>
      </c>
      <c r="I112" s="66">
        <f t="shared" si="21"/>
        <v>461100</v>
      </c>
    </row>
    <row r="113" spans="1:9" ht="15.75" x14ac:dyDescent="0.2">
      <c r="A113" s="77"/>
      <c r="B113" s="79" t="s">
        <v>92</v>
      </c>
      <c r="C113" s="80" t="s">
        <v>93</v>
      </c>
      <c r="D113" s="81" t="s">
        <v>85</v>
      </c>
      <c r="E113" s="66">
        <v>890</v>
      </c>
      <c r="F113" s="66">
        <v>180</v>
      </c>
      <c r="G113" s="66">
        <f t="shared" si="19"/>
        <v>551800</v>
      </c>
      <c r="H113" s="66">
        <f t="shared" si="20"/>
        <v>111600</v>
      </c>
      <c r="I113" s="66">
        <f t="shared" si="21"/>
        <v>663400</v>
      </c>
    </row>
    <row r="114" spans="1:9" ht="15.75" x14ac:dyDescent="0.2">
      <c r="A114" s="77"/>
      <c r="B114" s="79" t="s">
        <v>94</v>
      </c>
      <c r="C114" s="80" t="s">
        <v>95</v>
      </c>
      <c r="D114" s="81" t="s">
        <v>85</v>
      </c>
      <c r="E114" s="66">
        <v>1220</v>
      </c>
      <c r="F114" s="66">
        <v>280</v>
      </c>
      <c r="G114" s="66">
        <f t="shared" si="19"/>
        <v>305000</v>
      </c>
      <c r="H114" s="66">
        <f t="shared" si="20"/>
        <v>70000</v>
      </c>
      <c r="I114" s="66">
        <f t="shared" si="21"/>
        <v>375000</v>
      </c>
    </row>
    <row r="115" spans="1:9" ht="15.75" x14ac:dyDescent="0.2">
      <c r="A115" s="77"/>
      <c r="B115" s="79" t="s">
        <v>65</v>
      </c>
      <c r="C115" s="80" t="s">
        <v>96</v>
      </c>
      <c r="D115" s="81" t="s">
        <v>85</v>
      </c>
      <c r="E115" s="66">
        <v>1690</v>
      </c>
      <c r="F115" s="66">
        <v>350</v>
      </c>
      <c r="G115" s="66">
        <f t="shared" si="19"/>
        <v>625300</v>
      </c>
      <c r="H115" s="66">
        <f t="shared" si="20"/>
        <v>129500</v>
      </c>
      <c r="I115" s="66">
        <f t="shared" si="21"/>
        <v>754800</v>
      </c>
    </row>
    <row r="116" spans="1:9" ht="15.75" x14ac:dyDescent="0.2">
      <c r="A116" s="77"/>
      <c r="B116" s="79" t="s">
        <v>63</v>
      </c>
      <c r="C116" s="80" t="s">
        <v>97</v>
      </c>
      <c r="D116" s="81" t="s">
        <v>85</v>
      </c>
      <c r="E116" s="66">
        <v>2825</v>
      </c>
      <c r="F116" s="66">
        <v>590</v>
      </c>
      <c r="G116" s="66">
        <f t="shared" si="19"/>
        <v>649750</v>
      </c>
      <c r="H116" s="66">
        <f t="shared" si="20"/>
        <v>135700</v>
      </c>
      <c r="I116" s="66">
        <f t="shared" si="21"/>
        <v>785450</v>
      </c>
    </row>
    <row r="117" spans="1:9" ht="15.75" x14ac:dyDescent="0.25">
      <c r="A117" s="77">
        <v>232113.26</v>
      </c>
      <c r="B117" s="97" t="s">
        <v>120</v>
      </c>
      <c r="C117" s="98"/>
      <c r="D117" s="99"/>
      <c r="E117" s="66"/>
      <c r="F117" s="66"/>
      <c r="G117" s="66"/>
      <c r="H117" s="66"/>
      <c r="I117" s="66"/>
    </row>
    <row r="118" spans="1:9" ht="63" x14ac:dyDescent="0.25">
      <c r="A118" s="81" t="s">
        <v>11</v>
      </c>
      <c r="B118" s="79" t="s">
        <v>121</v>
      </c>
      <c r="C118" s="98"/>
      <c r="D118" s="99"/>
      <c r="E118" s="66"/>
      <c r="F118" s="66"/>
      <c r="G118" s="66"/>
      <c r="H118" s="66"/>
      <c r="I118" s="66"/>
    </row>
    <row r="119" spans="1:9" ht="15.75" x14ac:dyDescent="0.2">
      <c r="A119" s="100"/>
      <c r="B119" s="79" t="s">
        <v>49</v>
      </c>
      <c r="C119" s="80" t="s">
        <v>103</v>
      </c>
      <c r="D119" s="81" t="s">
        <v>85</v>
      </c>
      <c r="E119" s="66">
        <v>100</v>
      </c>
      <c r="F119" s="66">
        <v>20</v>
      </c>
      <c r="G119" s="66">
        <f t="shared" ref="G119:G124" si="22">E119*C119</f>
        <v>74000</v>
      </c>
      <c r="H119" s="66">
        <f t="shared" ref="H119:H124" si="23">F119*C119</f>
        <v>14800</v>
      </c>
      <c r="I119" s="66">
        <f t="shared" ref="I119:I124" si="24">G119+H119</f>
        <v>88800</v>
      </c>
    </row>
    <row r="120" spans="1:9" ht="15.75" x14ac:dyDescent="0.2">
      <c r="A120" s="100"/>
      <c r="B120" s="79" t="s">
        <v>51</v>
      </c>
      <c r="C120" s="80" t="s">
        <v>104</v>
      </c>
      <c r="D120" s="81" t="s">
        <v>85</v>
      </c>
      <c r="E120" s="66">
        <v>107</v>
      </c>
      <c r="F120" s="66">
        <v>20</v>
      </c>
      <c r="G120" s="66">
        <f t="shared" si="22"/>
        <v>34240</v>
      </c>
      <c r="H120" s="66">
        <f t="shared" si="23"/>
        <v>6400</v>
      </c>
      <c r="I120" s="66">
        <f t="shared" si="24"/>
        <v>40640</v>
      </c>
    </row>
    <row r="121" spans="1:9" ht="15.75" x14ac:dyDescent="0.2">
      <c r="A121" s="100"/>
      <c r="B121" s="79" t="s">
        <v>87</v>
      </c>
      <c r="C121" s="80" t="s">
        <v>105</v>
      </c>
      <c r="D121" s="81" t="s">
        <v>85</v>
      </c>
      <c r="E121" s="66">
        <v>134</v>
      </c>
      <c r="F121" s="66">
        <v>20</v>
      </c>
      <c r="G121" s="66">
        <f t="shared" si="22"/>
        <v>50920</v>
      </c>
      <c r="H121" s="66">
        <f t="shared" si="23"/>
        <v>7600</v>
      </c>
      <c r="I121" s="66">
        <f t="shared" si="24"/>
        <v>58520</v>
      </c>
    </row>
    <row r="122" spans="1:9" ht="15.75" x14ac:dyDescent="0.2">
      <c r="A122" s="100"/>
      <c r="B122" s="79" t="s">
        <v>44</v>
      </c>
      <c r="C122" s="80" t="s">
        <v>106</v>
      </c>
      <c r="D122" s="81" t="s">
        <v>85</v>
      </c>
      <c r="E122" s="66">
        <v>200</v>
      </c>
      <c r="F122" s="66">
        <v>20</v>
      </c>
      <c r="G122" s="66">
        <f t="shared" si="22"/>
        <v>62000</v>
      </c>
      <c r="H122" s="66">
        <f t="shared" si="23"/>
        <v>6200</v>
      </c>
      <c r="I122" s="66">
        <f t="shared" si="24"/>
        <v>68200</v>
      </c>
    </row>
    <row r="123" spans="1:9" ht="15.75" x14ac:dyDescent="0.2">
      <c r="A123" s="100"/>
      <c r="B123" s="79" t="s">
        <v>92</v>
      </c>
      <c r="C123" s="80" t="s">
        <v>107</v>
      </c>
      <c r="D123" s="81" t="s">
        <v>85</v>
      </c>
      <c r="E123" s="66">
        <v>330</v>
      </c>
      <c r="F123" s="66">
        <v>30</v>
      </c>
      <c r="G123" s="66">
        <f t="shared" si="22"/>
        <v>66000</v>
      </c>
      <c r="H123" s="66">
        <f t="shared" si="23"/>
        <v>6000</v>
      </c>
      <c r="I123" s="66">
        <f t="shared" si="24"/>
        <v>72000</v>
      </c>
    </row>
    <row r="124" spans="1:9" ht="15.75" x14ac:dyDescent="0.2">
      <c r="A124" s="100"/>
      <c r="B124" s="79" t="s">
        <v>94</v>
      </c>
      <c r="C124" s="80" t="s">
        <v>108</v>
      </c>
      <c r="D124" s="81" t="s">
        <v>85</v>
      </c>
      <c r="E124" s="66">
        <v>460</v>
      </c>
      <c r="F124" s="66">
        <v>40</v>
      </c>
      <c r="G124" s="66">
        <f t="shared" si="22"/>
        <v>69000</v>
      </c>
      <c r="H124" s="66">
        <f t="shared" si="23"/>
        <v>6000</v>
      </c>
      <c r="I124" s="66">
        <f t="shared" si="24"/>
        <v>75000</v>
      </c>
    </row>
    <row r="125" spans="1:9" ht="15.75" x14ac:dyDescent="0.2">
      <c r="A125" s="77">
        <v>232116</v>
      </c>
      <c r="B125" s="74" t="s">
        <v>122</v>
      </c>
      <c r="C125" s="80"/>
      <c r="D125" s="81"/>
      <c r="E125" s="66"/>
      <c r="F125" s="66"/>
      <c r="G125" s="66"/>
      <c r="H125" s="66"/>
      <c r="I125" s="66"/>
    </row>
    <row r="126" spans="1:9" ht="47.25" x14ac:dyDescent="0.2">
      <c r="A126" s="81" t="s">
        <v>11</v>
      </c>
      <c r="B126" s="79" t="s">
        <v>123</v>
      </c>
      <c r="C126" s="80"/>
      <c r="D126" s="81"/>
      <c r="E126" s="66"/>
      <c r="F126" s="66"/>
      <c r="G126" s="66"/>
      <c r="H126" s="66"/>
      <c r="I126" s="66"/>
    </row>
    <row r="127" spans="1:9" ht="15.75" x14ac:dyDescent="0.2">
      <c r="A127" s="81" t="s">
        <v>82</v>
      </c>
      <c r="B127" s="82" t="s">
        <v>124</v>
      </c>
      <c r="C127" s="80"/>
      <c r="D127" s="81"/>
      <c r="E127" s="66"/>
      <c r="F127" s="66"/>
      <c r="G127" s="66"/>
      <c r="H127" s="66"/>
      <c r="I127" s="66"/>
    </row>
    <row r="128" spans="1:9" ht="15.75" x14ac:dyDescent="0.2">
      <c r="A128" s="81"/>
      <c r="B128" s="101" t="s">
        <v>125</v>
      </c>
      <c r="C128" s="102"/>
      <c r="D128" s="81"/>
      <c r="E128" s="66"/>
      <c r="F128" s="66"/>
      <c r="G128" s="66"/>
      <c r="H128" s="66"/>
      <c r="I128" s="66"/>
    </row>
    <row r="129" spans="1:9" ht="15.75" x14ac:dyDescent="0.2">
      <c r="A129" s="81"/>
      <c r="B129" s="79" t="s">
        <v>44</v>
      </c>
      <c r="C129" s="80" t="s">
        <v>46</v>
      </c>
      <c r="D129" s="81" t="s">
        <v>33</v>
      </c>
      <c r="E129" s="66">
        <v>7500</v>
      </c>
      <c r="F129" s="66">
        <v>1800</v>
      </c>
      <c r="G129" s="66">
        <f>E129*C129</f>
        <v>22500</v>
      </c>
      <c r="H129" s="66">
        <f>F129*C129</f>
        <v>5400</v>
      </c>
      <c r="I129" s="66">
        <f>G129+H129</f>
        <v>27900</v>
      </c>
    </row>
    <row r="130" spans="1:9" ht="15.75" x14ac:dyDescent="0.2">
      <c r="A130" s="81" t="s">
        <v>90</v>
      </c>
      <c r="B130" s="101" t="s">
        <v>126</v>
      </c>
      <c r="C130" s="102"/>
      <c r="D130" s="81"/>
      <c r="E130" s="66"/>
      <c r="F130" s="66"/>
      <c r="G130" s="66"/>
      <c r="H130" s="66"/>
      <c r="I130" s="66"/>
    </row>
    <row r="131" spans="1:9" ht="15.75" x14ac:dyDescent="0.2">
      <c r="A131" s="81"/>
      <c r="B131" s="101" t="s">
        <v>127</v>
      </c>
      <c r="C131" s="102">
        <v>2</v>
      </c>
      <c r="D131" s="81" t="s">
        <v>33</v>
      </c>
      <c r="E131" s="66">
        <v>4200</v>
      </c>
      <c r="F131" s="66">
        <v>1700</v>
      </c>
      <c r="G131" s="66">
        <f>E131*C131</f>
        <v>8400</v>
      </c>
      <c r="H131" s="66">
        <f>F131*C131</f>
        <v>3400</v>
      </c>
      <c r="I131" s="66">
        <f>G131+H131</f>
        <v>11800</v>
      </c>
    </row>
    <row r="132" spans="1:9" ht="15.75" x14ac:dyDescent="0.2">
      <c r="A132" s="85"/>
      <c r="B132" s="82" t="s">
        <v>128</v>
      </c>
      <c r="C132" s="80"/>
      <c r="D132" s="81"/>
      <c r="E132" s="66"/>
      <c r="F132" s="66"/>
      <c r="G132" s="66"/>
      <c r="H132" s="66"/>
      <c r="I132" s="66"/>
    </row>
    <row r="133" spans="1:9" ht="15.75" x14ac:dyDescent="0.2">
      <c r="A133" s="85"/>
      <c r="B133" s="101" t="s">
        <v>125</v>
      </c>
      <c r="C133" s="102"/>
      <c r="D133" s="81"/>
      <c r="E133" s="66"/>
      <c r="F133" s="66"/>
      <c r="G133" s="66"/>
      <c r="H133" s="66"/>
      <c r="I133" s="66"/>
    </row>
    <row r="134" spans="1:9" ht="15.75" x14ac:dyDescent="0.2">
      <c r="A134" s="85"/>
      <c r="B134" s="79" t="s">
        <v>49</v>
      </c>
      <c r="C134" s="102">
        <v>18</v>
      </c>
      <c r="D134" s="81" t="s">
        <v>54</v>
      </c>
      <c r="E134" s="66">
        <v>2200</v>
      </c>
      <c r="F134" s="66">
        <v>700</v>
      </c>
      <c r="G134" s="66">
        <f>E134*C134</f>
        <v>39600</v>
      </c>
      <c r="H134" s="66">
        <f>F134*C134</f>
        <v>12600</v>
      </c>
      <c r="I134" s="66">
        <f t="shared" ref="I134:I135" si="25">G134+H134</f>
        <v>52200</v>
      </c>
    </row>
    <row r="135" spans="1:9" ht="15.75" x14ac:dyDescent="0.2">
      <c r="A135" s="85"/>
      <c r="B135" s="79" t="s">
        <v>51</v>
      </c>
      <c r="C135" s="102">
        <v>44</v>
      </c>
      <c r="D135" s="81" t="s">
        <v>33</v>
      </c>
      <c r="E135" s="66">
        <v>3500</v>
      </c>
      <c r="F135" s="66">
        <v>900</v>
      </c>
      <c r="G135" s="66">
        <f>E135*C135</f>
        <v>154000</v>
      </c>
      <c r="H135" s="66">
        <f>F135*C135</f>
        <v>39600</v>
      </c>
      <c r="I135" s="66">
        <f t="shared" si="25"/>
        <v>193600</v>
      </c>
    </row>
    <row r="136" spans="1:9" ht="15.75" x14ac:dyDescent="0.2">
      <c r="A136" s="134"/>
      <c r="B136" s="135" t="s">
        <v>18</v>
      </c>
      <c r="C136" s="135"/>
      <c r="D136" s="135"/>
      <c r="E136" s="136"/>
      <c r="F136" s="136"/>
      <c r="G136" s="136">
        <f>SUM(G107:G135)</f>
        <v>3817310</v>
      </c>
      <c r="H136" s="136">
        <f t="shared" ref="H136:I136" si="26">SUM(H107:H135)</f>
        <v>888500</v>
      </c>
      <c r="I136" s="136">
        <f t="shared" si="26"/>
        <v>4705810</v>
      </c>
    </row>
    <row r="137" spans="1:9" ht="15.75" x14ac:dyDescent="0.2">
      <c r="A137" s="74">
        <v>232300</v>
      </c>
      <c r="B137" s="74" t="s">
        <v>129</v>
      </c>
      <c r="C137" s="78"/>
      <c r="D137" s="78"/>
      <c r="E137" s="66"/>
      <c r="F137" s="66"/>
      <c r="G137" s="66"/>
      <c r="H137" s="66"/>
      <c r="I137" s="66"/>
    </row>
    <row r="138" spans="1:9" ht="15.75" x14ac:dyDescent="0.2">
      <c r="A138" s="74">
        <v>232313</v>
      </c>
      <c r="B138" s="74" t="s">
        <v>130</v>
      </c>
      <c r="C138" s="78"/>
      <c r="D138" s="78"/>
      <c r="E138" s="66"/>
      <c r="F138" s="66"/>
      <c r="G138" s="66"/>
      <c r="H138" s="66"/>
      <c r="I138" s="66"/>
    </row>
    <row r="139" spans="1:9" ht="47.25" x14ac:dyDescent="0.2">
      <c r="A139" s="81" t="s">
        <v>11</v>
      </c>
      <c r="B139" s="79" t="s">
        <v>131</v>
      </c>
      <c r="C139" s="80" t="s">
        <v>59</v>
      </c>
      <c r="D139" s="81" t="s">
        <v>132</v>
      </c>
      <c r="E139" s="66">
        <v>90000</v>
      </c>
      <c r="F139" s="66">
        <v>24000</v>
      </c>
      <c r="G139" s="66">
        <f>E139*C139</f>
        <v>90000</v>
      </c>
      <c r="H139" s="66">
        <f>F139*C139</f>
        <v>24000</v>
      </c>
      <c r="I139" s="66">
        <f>G139+H139</f>
        <v>114000</v>
      </c>
    </row>
    <row r="140" spans="1:9" ht="15.75" x14ac:dyDescent="0.2">
      <c r="A140" s="134"/>
      <c r="B140" s="135" t="s">
        <v>18</v>
      </c>
      <c r="C140" s="135"/>
      <c r="D140" s="135"/>
      <c r="E140" s="136"/>
      <c r="F140" s="136"/>
      <c r="G140" s="136">
        <f>SUM(G139)</f>
        <v>90000</v>
      </c>
      <c r="H140" s="136">
        <f t="shared" ref="H140:I140" si="27">SUM(H139)</f>
        <v>24000</v>
      </c>
      <c r="I140" s="136">
        <f t="shared" si="27"/>
        <v>114000</v>
      </c>
    </row>
    <row r="141" spans="1:9" ht="15.75" x14ac:dyDescent="0.2">
      <c r="A141" s="103">
        <v>233100</v>
      </c>
      <c r="B141" s="92" t="s">
        <v>133</v>
      </c>
      <c r="C141" s="92"/>
      <c r="D141" s="92"/>
      <c r="E141" s="66"/>
      <c r="F141" s="66"/>
      <c r="G141" s="66"/>
      <c r="H141" s="66"/>
      <c r="I141" s="66"/>
    </row>
    <row r="142" spans="1:9" ht="15.75" x14ac:dyDescent="0.2">
      <c r="A142" s="77">
        <v>233116.23</v>
      </c>
      <c r="B142" s="74" t="s">
        <v>134</v>
      </c>
      <c r="C142" s="80"/>
      <c r="D142" s="81"/>
      <c r="E142" s="66"/>
      <c r="F142" s="66"/>
      <c r="G142" s="66"/>
      <c r="H142" s="66"/>
      <c r="I142" s="66"/>
    </row>
    <row r="143" spans="1:9" ht="47.25" x14ac:dyDescent="0.2">
      <c r="A143" s="85"/>
      <c r="B143" s="79" t="s">
        <v>135</v>
      </c>
      <c r="C143" s="80"/>
      <c r="D143" s="81"/>
      <c r="E143" s="66"/>
      <c r="F143" s="66"/>
      <c r="G143" s="66"/>
      <c r="H143" s="66"/>
      <c r="I143" s="66"/>
    </row>
    <row r="144" spans="1:9" ht="15.75" x14ac:dyDescent="0.2">
      <c r="A144" s="81" t="s">
        <v>11</v>
      </c>
      <c r="B144" s="79" t="s">
        <v>136</v>
      </c>
      <c r="C144" s="80" t="s">
        <v>137</v>
      </c>
      <c r="D144" s="104" t="s">
        <v>138</v>
      </c>
      <c r="E144" s="66">
        <v>230</v>
      </c>
      <c r="F144" s="66">
        <v>50</v>
      </c>
      <c r="G144" s="66">
        <f>E144*C144</f>
        <v>3266000</v>
      </c>
      <c r="H144" s="66">
        <f>F144*C144</f>
        <v>710000</v>
      </c>
      <c r="I144" s="66">
        <f>G144+H144</f>
        <v>3976000</v>
      </c>
    </row>
    <row r="145" spans="1:9" ht="15.75" x14ac:dyDescent="0.2">
      <c r="A145" s="77">
        <v>233119</v>
      </c>
      <c r="B145" s="74" t="s">
        <v>139</v>
      </c>
      <c r="C145" s="80"/>
      <c r="D145" s="81"/>
      <c r="E145" s="66"/>
      <c r="F145" s="66"/>
      <c r="G145" s="66"/>
      <c r="H145" s="66"/>
      <c r="I145" s="66"/>
    </row>
    <row r="146" spans="1:9" ht="63" x14ac:dyDescent="0.2">
      <c r="A146" s="81" t="s">
        <v>11</v>
      </c>
      <c r="B146" s="79" t="s">
        <v>140</v>
      </c>
      <c r="C146" s="80" t="s">
        <v>59</v>
      </c>
      <c r="D146" s="81" t="s">
        <v>132</v>
      </c>
      <c r="E146" s="66">
        <v>175000</v>
      </c>
      <c r="F146" s="66">
        <v>25000</v>
      </c>
      <c r="G146" s="66">
        <f>E146*C146</f>
        <v>175000</v>
      </c>
      <c r="H146" s="66">
        <f>F146*C146</f>
        <v>25000</v>
      </c>
      <c r="I146" s="66">
        <f>G146+H146</f>
        <v>200000</v>
      </c>
    </row>
    <row r="147" spans="1:9" ht="15.75" x14ac:dyDescent="0.2">
      <c r="A147" s="134"/>
      <c r="B147" s="135" t="s">
        <v>18</v>
      </c>
      <c r="C147" s="135"/>
      <c r="D147" s="135"/>
      <c r="E147" s="136"/>
      <c r="F147" s="136"/>
      <c r="G147" s="136">
        <f>SUM(G144:G146)</f>
        <v>3441000</v>
      </c>
      <c r="H147" s="136">
        <f t="shared" ref="H147:I147" si="28">SUM(H144:H146)</f>
        <v>735000</v>
      </c>
      <c r="I147" s="136">
        <f t="shared" si="28"/>
        <v>4176000</v>
      </c>
    </row>
    <row r="148" spans="1:9" ht="15.75" x14ac:dyDescent="0.2">
      <c r="A148" s="91">
        <v>233300</v>
      </c>
      <c r="B148" s="92" t="s">
        <v>141</v>
      </c>
      <c r="C148" s="92"/>
      <c r="D148" s="92"/>
      <c r="E148" s="66"/>
      <c r="F148" s="66"/>
      <c r="G148" s="66"/>
      <c r="H148" s="66"/>
      <c r="I148" s="66"/>
    </row>
    <row r="149" spans="1:9" ht="15.75" x14ac:dyDescent="0.2">
      <c r="A149" s="77">
        <v>233313</v>
      </c>
      <c r="B149" s="74" t="s">
        <v>142</v>
      </c>
      <c r="C149" s="80"/>
      <c r="D149" s="81"/>
      <c r="E149" s="66"/>
      <c r="F149" s="66"/>
      <c r="G149" s="66"/>
      <c r="H149" s="66"/>
      <c r="I149" s="66"/>
    </row>
    <row r="150" spans="1:9" ht="31.5" x14ac:dyDescent="0.2">
      <c r="A150" s="81" t="s">
        <v>11</v>
      </c>
      <c r="B150" s="79" t="s">
        <v>143</v>
      </c>
      <c r="C150" s="105"/>
      <c r="D150" s="105"/>
      <c r="E150" s="66"/>
      <c r="F150" s="66"/>
      <c r="G150" s="66"/>
      <c r="H150" s="66"/>
      <c r="I150" s="66"/>
    </row>
    <row r="151" spans="1:9" ht="15.75" x14ac:dyDescent="0.2">
      <c r="A151" s="85"/>
      <c r="B151" s="79" t="s">
        <v>144</v>
      </c>
      <c r="C151" s="80" t="s">
        <v>59</v>
      </c>
      <c r="D151" s="81" t="s">
        <v>80</v>
      </c>
      <c r="E151" s="66">
        <v>30000</v>
      </c>
      <c r="F151" s="66">
        <v>7000</v>
      </c>
      <c r="G151" s="66">
        <f>E151*C151</f>
        <v>30000</v>
      </c>
      <c r="H151" s="66">
        <f>F151*C151</f>
        <v>7000</v>
      </c>
      <c r="I151" s="66">
        <f t="shared" ref="I151:I152" si="29">G151+H151</f>
        <v>37000</v>
      </c>
    </row>
    <row r="152" spans="1:9" ht="15.75" x14ac:dyDescent="0.2">
      <c r="A152" s="85"/>
      <c r="B152" s="79" t="s">
        <v>145</v>
      </c>
      <c r="C152" s="80" t="s">
        <v>59</v>
      </c>
      <c r="D152" s="81" t="s">
        <v>80</v>
      </c>
      <c r="E152" s="66">
        <v>25000</v>
      </c>
      <c r="F152" s="66">
        <v>7000</v>
      </c>
      <c r="G152" s="66">
        <f>E152*C152</f>
        <v>25000</v>
      </c>
      <c r="H152" s="66">
        <f>F152*C152</f>
        <v>7000</v>
      </c>
      <c r="I152" s="66">
        <f t="shared" si="29"/>
        <v>32000</v>
      </c>
    </row>
    <row r="153" spans="1:9" ht="15.75" x14ac:dyDescent="0.2">
      <c r="A153" s="77">
        <v>233343</v>
      </c>
      <c r="B153" s="74" t="s">
        <v>146</v>
      </c>
      <c r="C153" s="80"/>
      <c r="D153" s="81"/>
      <c r="E153" s="66"/>
      <c r="F153" s="66"/>
      <c r="G153" s="66"/>
      <c r="H153" s="66"/>
      <c r="I153" s="66"/>
    </row>
    <row r="154" spans="1:9" ht="47.25" x14ac:dyDescent="0.2">
      <c r="A154" s="81" t="s">
        <v>11</v>
      </c>
      <c r="B154" s="79" t="s">
        <v>147</v>
      </c>
      <c r="C154" s="80" t="s">
        <v>59</v>
      </c>
      <c r="D154" s="81" t="s">
        <v>13</v>
      </c>
      <c r="E154" s="90">
        <f>375000-245000</f>
        <v>130000</v>
      </c>
      <c r="F154" s="90">
        <v>38000</v>
      </c>
      <c r="G154" s="90">
        <f>E154*C154</f>
        <v>130000</v>
      </c>
      <c r="H154" s="90">
        <f>F154*C154</f>
        <v>38000</v>
      </c>
      <c r="I154" s="90">
        <f>G154+H154</f>
        <v>168000</v>
      </c>
    </row>
    <row r="155" spans="1:9" ht="15.75" x14ac:dyDescent="0.2">
      <c r="A155" s="77">
        <v>233346</v>
      </c>
      <c r="B155" s="74" t="s">
        <v>148</v>
      </c>
      <c r="C155" s="80"/>
      <c r="D155" s="81"/>
      <c r="E155" s="66"/>
      <c r="F155" s="66"/>
      <c r="G155" s="66"/>
      <c r="H155" s="66"/>
      <c r="I155" s="66"/>
    </row>
    <row r="156" spans="1:9" ht="31.5" x14ac:dyDescent="0.2">
      <c r="A156" s="81" t="s">
        <v>11</v>
      </c>
      <c r="B156" s="79" t="s">
        <v>149</v>
      </c>
      <c r="C156" s="80"/>
      <c r="D156" s="81"/>
      <c r="E156" s="66"/>
      <c r="F156" s="66"/>
      <c r="G156" s="66"/>
      <c r="H156" s="66"/>
      <c r="I156" s="66"/>
    </row>
    <row r="157" spans="1:9" ht="15.75" x14ac:dyDescent="0.2">
      <c r="A157" s="85"/>
      <c r="B157" s="79" t="s">
        <v>63</v>
      </c>
      <c r="C157" s="80" t="s">
        <v>150</v>
      </c>
      <c r="D157" s="81" t="s">
        <v>85</v>
      </c>
      <c r="E157" s="66">
        <v>240</v>
      </c>
      <c r="F157" s="66">
        <v>70</v>
      </c>
      <c r="G157" s="66">
        <f>E157*C157</f>
        <v>108000</v>
      </c>
      <c r="H157" s="66">
        <f>F157*C157</f>
        <v>31500</v>
      </c>
      <c r="I157" s="66">
        <f>G157+H157</f>
        <v>139500</v>
      </c>
    </row>
    <row r="158" spans="1:9" ht="15.75" x14ac:dyDescent="0.2">
      <c r="A158" s="134"/>
      <c r="B158" s="135" t="s">
        <v>18</v>
      </c>
      <c r="C158" s="135"/>
      <c r="D158" s="135"/>
      <c r="E158" s="136"/>
      <c r="F158" s="136"/>
      <c r="G158" s="136">
        <f>SUM(G149:G157)</f>
        <v>293000</v>
      </c>
      <c r="H158" s="136">
        <f t="shared" ref="H158:I158" si="30">SUM(H149:H157)</f>
        <v>83500</v>
      </c>
      <c r="I158" s="136">
        <f t="shared" si="30"/>
        <v>376500</v>
      </c>
    </row>
    <row r="159" spans="1:9" ht="15.75" x14ac:dyDescent="0.2">
      <c r="A159" s="91">
        <v>233400</v>
      </c>
      <c r="B159" s="92" t="s">
        <v>151</v>
      </c>
      <c r="C159" s="92"/>
      <c r="D159" s="92"/>
      <c r="E159" s="66"/>
      <c r="F159" s="66"/>
      <c r="G159" s="66"/>
      <c r="H159" s="66"/>
      <c r="I159" s="66"/>
    </row>
    <row r="160" spans="1:9" ht="15.75" x14ac:dyDescent="0.2">
      <c r="A160" s="77">
        <v>233419.13</v>
      </c>
      <c r="B160" s="74" t="s">
        <v>152</v>
      </c>
      <c r="C160" s="80"/>
      <c r="D160" s="81"/>
      <c r="E160" s="66"/>
      <c r="F160" s="66"/>
      <c r="G160" s="66"/>
      <c r="H160" s="66"/>
      <c r="I160" s="66"/>
    </row>
    <row r="161" spans="1:9" ht="31.5" x14ac:dyDescent="0.2">
      <c r="A161" s="85"/>
      <c r="B161" s="79" t="s">
        <v>153</v>
      </c>
      <c r="C161" s="105"/>
      <c r="D161" s="105"/>
      <c r="E161" s="66"/>
      <c r="F161" s="66"/>
      <c r="G161" s="66"/>
      <c r="H161" s="66"/>
      <c r="I161" s="66"/>
    </row>
    <row r="162" spans="1:9" ht="15.75" x14ac:dyDescent="0.2">
      <c r="A162" s="85"/>
      <c r="B162" s="79" t="s">
        <v>154</v>
      </c>
      <c r="C162" s="105">
        <v>2</v>
      </c>
      <c r="D162" s="105" t="s">
        <v>33</v>
      </c>
      <c r="E162" s="94">
        <v>42000</v>
      </c>
      <c r="F162" s="94">
        <v>10000</v>
      </c>
      <c r="G162" s="66">
        <f>E162*C162</f>
        <v>84000</v>
      </c>
      <c r="H162" s="66">
        <f>F162*C162</f>
        <v>20000</v>
      </c>
      <c r="I162" s="66">
        <f t="shared" ref="I162:I163" si="31">G162+H162</f>
        <v>104000</v>
      </c>
    </row>
    <row r="163" spans="1:9" ht="15.75" x14ac:dyDescent="0.2">
      <c r="A163" s="85"/>
      <c r="B163" s="79" t="s">
        <v>155</v>
      </c>
      <c r="C163" s="105">
        <v>1</v>
      </c>
      <c r="D163" s="105" t="s">
        <v>54</v>
      </c>
      <c r="E163" s="66">
        <v>44000</v>
      </c>
      <c r="F163" s="66">
        <v>10000</v>
      </c>
      <c r="G163" s="66">
        <f>E163*C163</f>
        <v>44000</v>
      </c>
      <c r="H163" s="66">
        <f>F163*C163</f>
        <v>10000</v>
      </c>
      <c r="I163" s="66">
        <f t="shared" si="31"/>
        <v>54000</v>
      </c>
    </row>
    <row r="164" spans="1:9" s="6" customFormat="1" ht="15.75" x14ac:dyDescent="0.2">
      <c r="A164" s="77">
        <v>233433</v>
      </c>
      <c r="B164" s="82" t="s">
        <v>156</v>
      </c>
      <c r="C164" s="106"/>
      <c r="D164" s="93"/>
      <c r="E164" s="66"/>
      <c r="F164" s="66"/>
      <c r="G164" s="94"/>
      <c r="H164" s="94"/>
      <c r="I164" s="94"/>
    </row>
    <row r="165" spans="1:9" ht="31.5" x14ac:dyDescent="0.2">
      <c r="A165" s="81" t="s">
        <v>11</v>
      </c>
      <c r="B165" s="79" t="s">
        <v>157</v>
      </c>
      <c r="C165" s="105"/>
      <c r="D165" s="81"/>
      <c r="E165" s="66"/>
      <c r="F165" s="66"/>
      <c r="G165" s="66"/>
      <c r="H165" s="66"/>
      <c r="I165" s="66"/>
    </row>
    <row r="166" spans="1:9" ht="15.75" x14ac:dyDescent="0.2">
      <c r="A166" s="85"/>
      <c r="B166" s="79" t="s">
        <v>158</v>
      </c>
      <c r="C166" s="105">
        <v>2</v>
      </c>
      <c r="D166" s="105" t="s">
        <v>33</v>
      </c>
      <c r="E166" s="66">
        <v>46000</v>
      </c>
      <c r="F166" s="66">
        <v>3500</v>
      </c>
      <c r="G166" s="66">
        <f>E166*C166</f>
        <v>92000</v>
      </c>
      <c r="H166" s="66">
        <f>F166*C166</f>
        <v>7000</v>
      </c>
      <c r="I166" s="66">
        <f t="shared" ref="I166:I167" si="32">G166+H166</f>
        <v>99000</v>
      </c>
    </row>
    <row r="167" spans="1:9" ht="15.75" x14ac:dyDescent="0.2">
      <c r="A167" s="85"/>
      <c r="B167" s="79" t="s">
        <v>159</v>
      </c>
      <c r="C167" s="105">
        <v>1</v>
      </c>
      <c r="D167" s="105" t="s">
        <v>54</v>
      </c>
      <c r="E167" s="66">
        <v>39500</v>
      </c>
      <c r="F167" s="66">
        <v>3500</v>
      </c>
      <c r="G167" s="66">
        <f>E167*C167</f>
        <v>39500</v>
      </c>
      <c r="H167" s="66">
        <f>F167*C167</f>
        <v>3500</v>
      </c>
      <c r="I167" s="66">
        <f t="shared" si="32"/>
        <v>43000</v>
      </c>
    </row>
    <row r="168" spans="1:9" ht="15.75" x14ac:dyDescent="0.2">
      <c r="A168" s="134"/>
      <c r="B168" s="135" t="s">
        <v>18</v>
      </c>
      <c r="C168" s="135"/>
      <c r="D168" s="135"/>
      <c r="E168" s="137"/>
      <c r="F168" s="137"/>
      <c r="G168" s="136">
        <f>SUM(G161:G167)</f>
        <v>259500</v>
      </c>
      <c r="H168" s="136">
        <f t="shared" ref="H168:I168" si="33">SUM(H161:H167)</f>
        <v>40500</v>
      </c>
      <c r="I168" s="136">
        <f t="shared" si="33"/>
        <v>300000</v>
      </c>
    </row>
    <row r="169" spans="1:9" ht="15.75" x14ac:dyDescent="0.2">
      <c r="A169" s="91">
        <v>233700</v>
      </c>
      <c r="B169" s="92" t="s">
        <v>160</v>
      </c>
      <c r="C169" s="92"/>
      <c r="D169" s="92"/>
      <c r="E169" s="66"/>
      <c r="F169" s="66"/>
      <c r="G169" s="66"/>
      <c r="H169" s="66"/>
      <c r="I169" s="66"/>
    </row>
    <row r="170" spans="1:9" s="6" customFormat="1" ht="15.75" x14ac:dyDescent="0.2">
      <c r="A170" s="77">
        <v>233713</v>
      </c>
      <c r="B170" s="82" t="s">
        <v>161</v>
      </c>
      <c r="C170" s="106"/>
      <c r="D170" s="93"/>
      <c r="E170" s="66"/>
      <c r="F170" s="66"/>
      <c r="G170" s="94"/>
      <c r="H170" s="94"/>
      <c r="I170" s="94"/>
    </row>
    <row r="171" spans="1:9" ht="47.25" x14ac:dyDescent="0.2">
      <c r="A171" s="85"/>
      <c r="B171" s="79" t="s">
        <v>162</v>
      </c>
      <c r="C171" s="105"/>
      <c r="D171" s="81"/>
      <c r="E171" s="66"/>
      <c r="F171" s="66"/>
      <c r="G171" s="66"/>
      <c r="H171" s="66"/>
      <c r="I171" s="66"/>
    </row>
    <row r="172" spans="1:9" ht="15.75" x14ac:dyDescent="0.2">
      <c r="A172" s="93" t="s">
        <v>11</v>
      </c>
      <c r="B172" s="82" t="s">
        <v>163</v>
      </c>
      <c r="C172" s="105"/>
      <c r="D172" s="81"/>
      <c r="E172" s="66"/>
      <c r="F172" s="66"/>
      <c r="G172" s="66"/>
      <c r="H172" s="66"/>
      <c r="I172" s="66"/>
    </row>
    <row r="173" spans="1:9" ht="15.75" x14ac:dyDescent="0.2">
      <c r="A173" s="85"/>
      <c r="B173" s="79" t="s">
        <v>164</v>
      </c>
      <c r="C173" s="105">
        <v>192</v>
      </c>
      <c r="D173" s="81" t="s">
        <v>33</v>
      </c>
      <c r="E173" s="66">
        <v>4750</v>
      </c>
      <c r="F173" s="66">
        <v>750</v>
      </c>
      <c r="G173" s="66">
        <f>E173*C173</f>
        <v>912000</v>
      </c>
      <c r="H173" s="66">
        <f>F173*C173</f>
        <v>144000</v>
      </c>
      <c r="I173" s="66">
        <f>G173+H173</f>
        <v>1056000</v>
      </c>
    </row>
    <row r="174" spans="1:9" ht="15.75" x14ac:dyDescent="0.2">
      <c r="A174" s="93" t="s">
        <v>14</v>
      </c>
      <c r="B174" s="82" t="s">
        <v>165</v>
      </c>
      <c r="C174" s="105"/>
      <c r="D174" s="81"/>
      <c r="E174" s="66"/>
      <c r="F174" s="66"/>
      <c r="G174" s="66"/>
      <c r="H174" s="66"/>
      <c r="I174" s="66"/>
    </row>
    <row r="175" spans="1:9" ht="15.75" x14ac:dyDescent="0.2">
      <c r="A175" s="93"/>
      <c r="B175" s="79" t="s">
        <v>166</v>
      </c>
      <c r="C175" s="105">
        <v>38</v>
      </c>
      <c r="D175" s="81" t="s">
        <v>33</v>
      </c>
      <c r="E175" s="66">
        <v>5500</v>
      </c>
      <c r="F175" s="66">
        <v>750</v>
      </c>
      <c r="G175" s="66">
        <f>E175*C175</f>
        <v>209000</v>
      </c>
      <c r="H175" s="66">
        <f>F175*C175</f>
        <v>28500</v>
      </c>
      <c r="I175" s="66">
        <f>G175+H175</f>
        <v>237500</v>
      </c>
    </row>
    <row r="176" spans="1:9" ht="15.75" x14ac:dyDescent="0.2">
      <c r="A176" s="81" t="s">
        <v>167</v>
      </c>
      <c r="B176" s="82" t="s">
        <v>168</v>
      </c>
      <c r="C176" s="105"/>
      <c r="D176" s="81"/>
      <c r="E176" s="66"/>
      <c r="F176" s="66"/>
      <c r="G176" s="66"/>
      <c r="H176" s="66"/>
      <c r="I176" s="66"/>
    </row>
    <row r="177" spans="1:9" ht="15.75" x14ac:dyDescent="0.2">
      <c r="A177" s="81"/>
      <c r="B177" s="79" t="s">
        <v>169</v>
      </c>
      <c r="C177" s="105">
        <v>1</v>
      </c>
      <c r="D177" s="81" t="s">
        <v>54</v>
      </c>
      <c r="E177" s="66">
        <v>8250</v>
      </c>
      <c r="F177" s="66">
        <v>500</v>
      </c>
      <c r="G177" s="66">
        <f>E177*C177</f>
        <v>8250</v>
      </c>
      <c r="H177" s="66">
        <f>F177*C177</f>
        <v>500</v>
      </c>
      <c r="I177" s="66">
        <f t="shared" ref="I177:I178" si="34">G177+H177</f>
        <v>8750</v>
      </c>
    </row>
    <row r="178" spans="1:9" ht="15.75" x14ac:dyDescent="0.2">
      <c r="A178" s="81"/>
      <c r="B178" s="79" t="s">
        <v>170</v>
      </c>
      <c r="C178" s="105">
        <v>2</v>
      </c>
      <c r="D178" s="81" t="s">
        <v>33</v>
      </c>
      <c r="E178" s="66">
        <v>8000</v>
      </c>
      <c r="F178" s="66">
        <v>500</v>
      </c>
      <c r="G178" s="66">
        <f>E178*C178</f>
        <v>16000</v>
      </c>
      <c r="H178" s="66">
        <f>F178*C178</f>
        <v>1000</v>
      </c>
      <c r="I178" s="66">
        <f t="shared" si="34"/>
        <v>17000</v>
      </c>
    </row>
    <row r="179" spans="1:9" ht="15.75" x14ac:dyDescent="0.2">
      <c r="A179" s="81" t="s">
        <v>171</v>
      </c>
      <c r="B179" s="82" t="s">
        <v>172</v>
      </c>
      <c r="C179" s="105"/>
      <c r="D179" s="81"/>
      <c r="E179" s="66"/>
      <c r="F179" s="66"/>
      <c r="G179" s="66"/>
      <c r="H179" s="66"/>
      <c r="I179" s="66"/>
    </row>
    <row r="180" spans="1:9" ht="15.75" x14ac:dyDescent="0.2">
      <c r="A180" s="85"/>
      <c r="B180" s="79" t="s">
        <v>173</v>
      </c>
      <c r="C180" s="105">
        <v>9</v>
      </c>
      <c r="D180" s="81" t="s">
        <v>33</v>
      </c>
      <c r="E180" s="66">
        <v>2300</v>
      </c>
      <c r="F180" s="66">
        <v>500</v>
      </c>
      <c r="G180" s="66">
        <f>E180*C180</f>
        <v>20700</v>
      </c>
      <c r="H180" s="66">
        <f>F180*C180</f>
        <v>4500</v>
      </c>
      <c r="I180" s="66">
        <f>G180+H180</f>
        <v>25200</v>
      </c>
    </row>
    <row r="181" spans="1:9" ht="63" x14ac:dyDescent="0.25">
      <c r="A181" s="81" t="s">
        <v>174</v>
      </c>
      <c r="B181" s="79" t="s">
        <v>175</v>
      </c>
      <c r="C181" s="105"/>
      <c r="D181" s="99"/>
      <c r="E181" s="66"/>
      <c r="F181" s="66"/>
      <c r="G181" s="66"/>
      <c r="H181" s="66"/>
      <c r="I181" s="66"/>
    </row>
    <row r="182" spans="1:9" ht="15.75" x14ac:dyDescent="0.2">
      <c r="A182" s="81"/>
      <c r="B182" s="79" t="s">
        <v>176</v>
      </c>
      <c r="C182" s="105">
        <v>15</v>
      </c>
      <c r="D182" s="81" t="s">
        <v>33</v>
      </c>
      <c r="E182" s="66">
        <v>4750</v>
      </c>
      <c r="F182" s="66">
        <v>450</v>
      </c>
      <c r="G182" s="66">
        <f>E182*C182</f>
        <v>71250</v>
      </c>
      <c r="H182" s="66">
        <f>F182*C182</f>
        <v>6750</v>
      </c>
      <c r="I182" s="66">
        <f t="shared" ref="I182:I184" si="35">G182+H182</f>
        <v>78000</v>
      </c>
    </row>
    <row r="183" spans="1:9" ht="15.75" x14ac:dyDescent="0.2">
      <c r="A183" s="81" t="s">
        <v>177</v>
      </c>
      <c r="B183" s="82" t="s">
        <v>178</v>
      </c>
      <c r="C183" s="80" t="s">
        <v>59</v>
      </c>
      <c r="D183" s="81" t="s">
        <v>80</v>
      </c>
      <c r="E183" s="66">
        <v>35000</v>
      </c>
      <c r="F183" s="66">
        <v>4000</v>
      </c>
      <c r="G183" s="66">
        <f>E183*C183</f>
        <v>35000</v>
      </c>
      <c r="H183" s="66">
        <f>F183*C183</f>
        <v>4000</v>
      </c>
      <c r="I183" s="66">
        <f t="shared" si="35"/>
        <v>39000</v>
      </c>
    </row>
    <row r="184" spans="1:9" ht="15.75" x14ac:dyDescent="0.2">
      <c r="A184" s="93" t="s">
        <v>82</v>
      </c>
      <c r="B184" s="82" t="s">
        <v>179</v>
      </c>
      <c r="C184" s="80" t="s">
        <v>59</v>
      </c>
      <c r="D184" s="81" t="s">
        <v>80</v>
      </c>
      <c r="E184" s="66">
        <v>25000</v>
      </c>
      <c r="F184" s="66">
        <v>7000</v>
      </c>
      <c r="G184" s="66">
        <f>E184*C184</f>
        <v>25000</v>
      </c>
      <c r="H184" s="66">
        <f>F184*C184</f>
        <v>7000</v>
      </c>
      <c r="I184" s="66">
        <f t="shared" si="35"/>
        <v>32000</v>
      </c>
    </row>
    <row r="185" spans="1:9" ht="15.75" x14ac:dyDescent="0.2">
      <c r="A185" s="134"/>
      <c r="B185" s="135" t="s">
        <v>18</v>
      </c>
      <c r="C185" s="135"/>
      <c r="D185" s="135"/>
      <c r="E185" s="137"/>
      <c r="F185" s="137"/>
      <c r="G185" s="136">
        <f>SUM(G170:G184)</f>
        <v>1297200</v>
      </c>
      <c r="H185" s="136">
        <f t="shared" ref="H185:I185" si="36">SUM(H170:H184)</f>
        <v>196250</v>
      </c>
      <c r="I185" s="136">
        <f t="shared" si="36"/>
        <v>1493450</v>
      </c>
    </row>
    <row r="186" spans="1:9" ht="15.75" x14ac:dyDescent="0.2">
      <c r="A186" s="91">
        <v>234100</v>
      </c>
      <c r="B186" s="92" t="s">
        <v>180</v>
      </c>
      <c r="C186" s="92"/>
      <c r="D186" s="92"/>
      <c r="E186" s="94"/>
      <c r="F186" s="94"/>
      <c r="G186" s="66"/>
      <c r="H186" s="66"/>
      <c r="I186" s="66"/>
    </row>
    <row r="187" spans="1:9" s="6" customFormat="1" ht="15.75" x14ac:dyDescent="0.2">
      <c r="A187" s="77">
        <v>234119</v>
      </c>
      <c r="B187" s="82" t="s">
        <v>181</v>
      </c>
      <c r="C187" s="106"/>
      <c r="D187" s="93"/>
      <c r="E187" s="66"/>
      <c r="F187" s="66"/>
      <c r="G187" s="94"/>
      <c r="H187" s="94"/>
      <c r="I187" s="94"/>
    </row>
    <row r="188" spans="1:9" s="6" customFormat="1" ht="15.75" x14ac:dyDescent="0.2">
      <c r="A188" s="93" t="s">
        <v>11</v>
      </c>
      <c r="B188" s="82" t="s">
        <v>182</v>
      </c>
      <c r="C188" s="106"/>
      <c r="D188" s="93"/>
      <c r="E188" s="66"/>
      <c r="F188" s="66"/>
      <c r="G188" s="94"/>
      <c r="H188" s="94"/>
      <c r="I188" s="94"/>
    </row>
    <row r="189" spans="1:9" ht="47.25" x14ac:dyDescent="0.2">
      <c r="A189" s="85"/>
      <c r="B189" s="79" t="s">
        <v>183</v>
      </c>
      <c r="C189" s="105">
        <v>1</v>
      </c>
      <c r="D189" s="81" t="s">
        <v>80</v>
      </c>
      <c r="E189" s="66">
        <v>0</v>
      </c>
      <c r="F189" s="66">
        <v>0</v>
      </c>
      <c r="G189" s="66">
        <f>E189*C189</f>
        <v>0</v>
      </c>
      <c r="H189" s="66">
        <f>F189*C189</f>
        <v>0</v>
      </c>
      <c r="I189" s="66">
        <f>G189+H189</f>
        <v>0</v>
      </c>
    </row>
    <row r="190" spans="1:9" ht="15.75" x14ac:dyDescent="0.2">
      <c r="A190" s="134"/>
      <c r="B190" s="135" t="s">
        <v>18</v>
      </c>
      <c r="C190" s="135"/>
      <c r="D190" s="135"/>
      <c r="E190" s="136"/>
      <c r="F190" s="136"/>
      <c r="G190" s="136">
        <f>SUM(G189)</f>
        <v>0</v>
      </c>
      <c r="H190" s="136">
        <f t="shared" ref="H190:I190" si="37">SUM(H189)</f>
        <v>0</v>
      </c>
      <c r="I190" s="136">
        <f t="shared" si="37"/>
        <v>0</v>
      </c>
    </row>
    <row r="191" spans="1:9" ht="15.75" x14ac:dyDescent="0.2">
      <c r="A191" s="77">
        <v>237400</v>
      </c>
      <c r="B191" s="107" t="s">
        <v>184</v>
      </c>
      <c r="C191" s="107"/>
      <c r="D191" s="107"/>
      <c r="E191" s="66"/>
      <c r="F191" s="66"/>
      <c r="G191" s="66"/>
      <c r="H191" s="66"/>
      <c r="I191" s="66"/>
    </row>
    <row r="192" spans="1:9" ht="15.75" x14ac:dyDescent="0.2">
      <c r="A192" s="77">
        <v>237413</v>
      </c>
      <c r="B192" s="82" t="s">
        <v>185</v>
      </c>
      <c r="C192" s="106"/>
      <c r="D192" s="93"/>
      <c r="E192" s="66"/>
      <c r="F192" s="66"/>
      <c r="G192" s="66"/>
      <c r="H192" s="66"/>
      <c r="I192" s="66"/>
    </row>
    <row r="193" spans="1:9" ht="47.25" x14ac:dyDescent="0.2">
      <c r="A193" s="85" t="s">
        <v>11</v>
      </c>
      <c r="B193" s="79" t="s">
        <v>186</v>
      </c>
      <c r="C193" s="105">
        <v>3</v>
      </c>
      <c r="D193" s="81" t="s">
        <v>33</v>
      </c>
      <c r="E193" s="66">
        <v>0</v>
      </c>
      <c r="F193" s="66">
        <v>5000</v>
      </c>
      <c r="G193" s="66">
        <f>E193*C193</f>
        <v>0</v>
      </c>
      <c r="H193" s="66">
        <f>F193*C193</f>
        <v>15000</v>
      </c>
      <c r="I193" s="66">
        <f>G193+H193</f>
        <v>15000</v>
      </c>
    </row>
    <row r="194" spans="1:9" ht="15.75" x14ac:dyDescent="0.2">
      <c r="A194" s="134"/>
      <c r="B194" s="135" t="s">
        <v>18</v>
      </c>
      <c r="C194" s="135"/>
      <c r="D194" s="135"/>
      <c r="E194" s="137"/>
      <c r="F194" s="137"/>
      <c r="G194" s="136">
        <f>SUM(G193)</f>
        <v>0</v>
      </c>
      <c r="H194" s="136">
        <f t="shared" ref="H194:I194" si="38">SUM(H193)</f>
        <v>15000</v>
      </c>
      <c r="I194" s="136">
        <f t="shared" si="38"/>
        <v>15000</v>
      </c>
    </row>
    <row r="195" spans="1:9" ht="15.75" x14ac:dyDescent="0.2">
      <c r="A195" s="82">
        <v>238100</v>
      </c>
      <c r="B195" s="82" t="s">
        <v>187</v>
      </c>
      <c r="C195" s="106"/>
      <c r="D195" s="106"/>
      <c r="E195" s="66"/>
      <c r="F195" s="66"/>
      <c r="G195" s="66"/>
      <c r="H195" s="66"/>
      <c r="I195" s="66"/>
    </row>
    <row r="196" spans="1:9" s="6" customFormat="1" ht="15.75" x14ac:dyDescent="0.2">
      <c r="A196" s="82">
        <v>238126.13</v>
      </c>
      <c r="B196" s="82" t="s">
        <v>188</v>
      </c>
      <c r="C196" s="106"/>
      <c r="D196" s="106"/>
      <c r="E196" s="66"/>
      <c r="F196" s="66"/>
      <c r="G196" s="94"/>
      <c r="H196" s="94"/>
      <c r="I196" s="94"/>
    </row>
    <row r="197" spans="1:9" ht="72.75" customHeight="1" x14ac:dyDescent="0.2">
      <c r="A197" s="81" t="s">
        <v>11</v>
      </c>
      <c r="B197" s="79" t="s">
        <v>189</v>
      </c>
      <c r="C197" s="105"/>
      <c r="D197" s="81"/>
      <c r="E197" s="66"/>
      <c r="F197" s="66"/>
      <c r="G197" s="66"/>
      <c r="H197" s="66"/>
      <c r="I197" s="66"/>
    </row>
    <row r="198" spans="1:9" ht="15.75" x14ac:dyDescent="0.2">
      <c r="A198" s="85"/>
      <c r="B198" s="79" t="s">
        <v>190</v>
      </c>
      <c r="C198" s="105">
        <v>1</v>
      </c>
      <c r="D198" s="81" t="s">
        <v>54</v>
      </c>
      <c r="E198" s="94">
        <v>77500</v>
      </c>
      <c r="F198" s="94">
        <v>3500</v>
      </c>
      <c r="G198" s="66">
        <f>E198*C198</f>
        <v>77500</v>
      </c>
      <c r="H198" s="66">
        <f>F198*C198</f>
        <v>3500</v>
      </c>
      <c r="I198" s="66">
        <f t="shared" ref="I198:I199" si="39">G198+H198</f>
        <v>81000</v>
      </c>
    </row>
    <row r="199" spans="1:9" ht="15.75" x14ac:dyDescent="0.2">
      <c r="A199" s="85"/>
      <c r="B199" s="79" t="s">
        <v>191</v>
      </c>
      <c r="C199" s="105">
        <v>2</v>
      </c>
      <c r="D199" s="81" t="s">
        <v>33</v>
      </c>
      <c r="E199" s="66">
        <v>90000</v>
      </c>
      <c r="F199" s="66">
        <v>3500</v>
      </c>
      <c r="G199" s="66">
        <f>E199*C199</f>
        <v>180000</v>
      </c>
      <c r="H199" s="66">
        <f>F199*C199</f>
        <v>7000</v>
      </c>
      <c r="I199" s="66">
        <f t="shared" si="39"/>
        <v>187000</v>
      </c>
    </row>
    <row r="200" spans="1:9" s="6" customFormat="1" ht="15.75" x14ac:dyDescent="0.2">
      <c r="A200" s="82">
        <v>238219</v>
      </c>
      <c r="B200" s="82" t="s">
        <v>192</v>
      </c>
      <c r="C200" s="106"/>
      <c r="D200" s="106"/>
      <c r="E200" s="66"/>
      <c r="F200" s="66"/>
      <c r="G200" s="94"/>
      <c r="H200" s="94"/>
      <c r="I200" s="94"/>
    </row>
    <row r="201" spans="1:9" ht="43.5" customHeight="1" x14ac:dyDescent="0.2">
      <c r="A201" s="81" t="s">
        <v>11</v>
      </c>
      <c r="B201" s="79" t="s">
        <v>193</v>
      </c>
      <c r="C201" s="105">
        <v>62</v>
      </c>
      <c r="D201" s="81" t="s">
        <v>33</v>
      </c>
      <c r="E201" s="66">
        <v>0</v>
      </c>
      <c r="F201" s="66">
        <v>2000</v>
      </c>
      <c r="G201" s="66">
        <f>E201*C201</f>
        <v>0</v>
      </c>
      <c r="H201" s="66">
        <f>F201*C201</f>
        <v>124000</v>
      </c>
      <c r="I201" s="66">
        <f>G201+H201</f>
        <v>124000</v>
      </c>
    </row>
    <row r="202" spans="1:9" ht="15.75" x14ac:dyDescent="0.2">
      <c r="A202" s="81"/>
      <c r="B202" s="82" t="s">
        <v>194</v>
      </c>
      <c r="C202" s="105"/>
      <c r="D202" s="81"/>
      <c r="E202" s="66"/>
      <c r="F202" s="66"/>
      <c r="G202" s="66"/>
      <c r="H202" s="66"/>
      <c r="I202" s="66"/>
    </row>
    <row r="203" spans="1:9" ht="45.75" customHeight="1" x14ac:dyDescent="0.2">
      <c r="A203" s="85"/>
      <c r="B203" s="79" t="s">
        <v>195</v>
      </c>
      <c r="C203" s="105">
        <v>1</v>
      </c>
      <c r="D203" s="81" t="s">
        <v>13</v>
      </c>
      <c r="E203" s="66">
        <v>25000</v>
      </c>
      <c r="F203" s="66">
        <v>5000</v>
      </c>
      <c r="G203" s="66">
        <f>E203*C203</f>
        <v>25000</v>
      </c>
      <c r="H203" s="66">
        <f>F203*C203</f>
        <v>5000</v>
      </c>
      <c r="I203" s="66">
        <f>G203+H203</f>
        <v>30000</v>
      </c>
    </row>
    <row r="204" spans="1:9" ht="15.75" x14ac:dyDescent="0.2">
      <c r="A204" s="134"/>
      <c r="B204" s="135" t="s">
        <v>18</v>
      </c>
      <c r="C204" s="135"/>
      <c r="D204" s="135"/>
      <c r="E204" s="136"/>
      <c r="F204" s="136"/>
      <c r="G204" s="136">
        <f>SUM(G197:G203)</f>
        <v>282500</v>
      </c>
      <c r="H204" s="136">
        <f t="shared" ref="H204:I204" si="40">SUM(H197:H203)</f>
        <v>139500</v>
      </c>
      <c r="I204" s="136">
        <f t="shared" si="40"/>
        <v>422000</v>
      </c>
    </row>
    <row r="205" spans="1:9" ht="22.5" customHeight="1" x14ac:dyDescent="0.2">
      <c r="A205" s="151" t="s">
        <v>196</v>
      </c>
      <c r="B205" s="151"/>
      <c r="C205" s="151"/>
      <c r="D205" s="151"/>
      <c r="E205" s="151"/>
      <c r="F205" s="151"/>
      <c r="G205" s="94">
        <f>G204+G194+G190+G185+G168+G158+G147+G140+G136+G105+G94+G67+G15+G9+G99</f>
        <v>17715840</v>
      </c>
      <c r="H205" s="94">
        <f>H204+H194+H190+H185+H168+H158+H147+H140+H136+H105+H94+H67+H15+H9+H99</f>
        <v>3701650</v>
      </c>
      <c r="I205" s="94">
        <f>I204+I194+I190+I185+I168+I158+I147+I140+I136+I105+I94+I67+I15+I9+I99</f>
        <v>21417490</v>
      </c>
    </row>
  </sheetData>
  <mergeCells count="8">
    <mergeCell ref="I2:I3"/>
    <mergeCell ref="A205:F205"/>
    <mergeCell ref="A2:A3"/>
    <mergeCell ref="B2:B3"/>
    <mergeCell ref="C2:C3"/>
    <mergeCell ref="D2:D3"/>
    <mergeCell ref="E2:F2"/>
    <mergeCell ref="G2:H2"/>
  </mergeCells>
  <printOptions horizontalCentered="1"/>
  <pageMargins left="0.25" right="0.25" top="0.75" bottom="0.75" header="0.3" footer="0.3"/>
  <pageSetup paperSize="9" scale="89" orientation="landscape" r:id="rId1"/>
  <headerFooter>
    <oddHeader>&amp;L&amp;"-,Bold" 2111 IMTIAZ SUPER MARKET THE PLACE (DHA)&amp;R&amp;"-,Bold"SECTION 400 BILL OF QUANTITIES HVAC</oddHeader>
    <oddFooter>&amp;C&amp;"-,Bold"&amp;12Y.H ASSOCIATES&amp;14 &amp;"-,Regular"&amp;11CONSULTING ENGINEERING&amp;RPage &amp;P of &amp;N</oddFooter>
  </headerFooter>
  <rowBreaks count="12" manualBreakCount="12">
    <brk id="15" max="16383" man="1"/>
    <brk id="35" max="16383" man="1"/>
    <brk id="58" max="16383" man="1"/>
    <brk id="94" max="16383" man="1"/>
    <brk id="105" max="16383" man="1"/>
    <brk id="124" max="16383" man="1"/>
    <brk id="140" max="16383" man="1"/>
    <brk id="147" max="16383" man="1"/>
    <brk id="158" max="16383" man="1"/>
    <brk id="168" max="16383" man="1"/>
    <brk id="185" max="16383" man="1"/>
    <brk id="19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120" zoomScaleNormal="120" workbookViewId="0">
      <pane xSplit="3" ySplit="2" topLeftCell="D3" activePane="bottomRight" state="frozen"/>
      <selection pane="topRight" activeCell="D1" sqref="D1"/>
      <selection pane="bottomLeft" activeCell="A5" sqref="A5"/>
      <selection pane="bottomRight" activeCell="H9" sqref="H9"/>
    </sheetView>
  </sheetViews>
  <sheetFormatPr defaultRowHeight="15" x14ac:dyDescent="0.2"/>
  <cols>
    <col min="1" max="1" width="1.5" style="11" customWidth="1"/>
    <col min="2" max="2" width="8.6640625" style="11" customWidth="1"/>
    <col min="3" max="3" width="45.83203125" style="11" customWidth="1"/>
    <col min="4" max="4" width="13" style="12" customWidth="1"/>
    <col min="5" max="5" width="14.33203125" style="12" customWidth="1"/>
    <col min="6" max="6" width="12.6640625" style="12" customWidth="1"/>
    <col min="7" max="16384" width="9.33203125" style="11"/>
  </cols>
  <sheetData>
    <row r="1" spans="2:6" ht="15.75" thickBot="1" x14ac:dyDescent="0.25">
      <c r="B1" s="13"/>
      <c r="C1" s="14"/>
      <c r="D1" s="15"/>
      <c r="E1" s="15"/>
      <c r="F1" s="15"/>
    </row>
    <row r="2" spans="2:6" s="21" customFormat="1" ht="22.5" customHeight="1" thickBot="1" x14ac:dyDescent="0.25">
      <c r="B2" s="130" t="s">
        <v>203</v>
      </c>
      <c r="C2" s="131" t="s">
        <v>204</v>
      </c>
      <c r="D2" s="132" t="s">
        <v>201</v>
      </c>
      <c r="E2" s="132" t="s">
        <v>9</v>
      </c>
      <c r="F2" s="133" t="s">
        <v>202</v>
      </c>
    </row>
    <row r="3" spans="2:6" ht="15.75" thickBot="1" x14ac:dyDescent="0.25">
      <c r="B3" s="16"/>
      <c r="C3" s="16"/>
      <c r="D3" s="17"/>
      <c r="E3" s="17"/>
      <c r="F3" s="18"/>
    </row>
    <row r="4" spans="2:6" ht="37.5" customHeight="1" thickTop="1" thickBot="1" x14ac:dyDescent="0.25">
      <c r="B4" s="54">
        <v>210010</v>
      </c>
      <c r="C4" s="55" t="s">
        <v>212</v>
      </c>
      <c r="D4" s="56">
        <f>'FSS-BOQ'!G10</f>
        <v>0</v>
      </c>
      <c r="E4" s="56">
        <f>'FSS-BOQ'!H10</f>
        <v>35000</v>
      </c>
      <c r="F4" s="57">
        <f>'FSS-BOQ'!I10</f>
        <v>35000</v>
      </c>
    </row>
    <row r="5" spans="2:6" ht="37.5" customHeight="1" thickTop="1" thickBot="1" x14ac:dyDescent="0.25">
      <c r="B5" s="59">
        <v>210100</v>
      </c>
      <c r="C5" s="60" t="s">
        <v>213</v>
      </c>
      <c r="D5" s="61">
        <f>'FSS-BOQ'!G14</f>
        <v>0</v>
      </c>
      <c r="E5" s="61">
        <f>'FSS-BOQ'!H14</f>
        <v>0</v>
      </c>
      <c r="F5" s="62">
        <f>'FSS-BOQ'!I14</f>
        <v>0</v>
      </c>
    </row>
    <row r="6" spans="2:6" ht="37.5" customHeight="1" thickTop="1" thickBot="1" x14ac:dyDescent="0.25">
      <c r="B6" s="59">
        <v>210500</v>
      </c>
      <c r="C6" s="60" t="s">
        <v>214</v>
      </c>
      <c r="D6" s="61">
        <f>'FSS-BOQ'!G35</f>
        <v>1493600</v>
      </c>
      <c r="E6" s="61">
        <f>'FSS-BOQ'!H35</f>
        <v>150000</v>
      </c>
      <c r="F6" s="62">
        <f>'FSS-BOQ'!I35</f>
        <v>1643600</v>
      </c>
    </row>
    <row r="7" spans="2:6" ht="43.5" customHeight="1" thickTop="1" thickBot="1" x14ac:dyDescent="0.25">
      <c r="B7" s="59">
        <v>210800</v>
      </c>
      <c r="C7" s="60" t="s">
        <v>215</v>
      </c>
      <c r="D7" s="61">
        <f>'FSS-BOQ'!G39</f>
        <v>25000</v>
      </c>
      <c r="E7" s="61">
        <f>'FSS-BOQ'!H39</f>
        <v>15000</v>
      </c>
      <c r="F7" s="62">
        <f>'FSS-BOQ'!I39</f>
        <v>40000</v>
      </c>
    </row>
    <row r="8" spans="2:6" ht="43.5" customHeight="1" thickTop="1" thickBot="1" x14ac:dyDescent="0.25">
      <c r="B8" s="59">
        <v>210900</v>
      </c>
      <c r="C8" s="60" t="s">
        <v>216</v>
      </c>
      <c r="D8" s="61">
        <f>'FSS-BOQ'!G43</f>
        <v>191000</v>
      </c>
      <c r="E8" s="61">
        <f>'FSS-BOQ'!H43</f>
        <v>30000</v>
      </c>
      <c r="F8" s="62">
        <f>'FSS-BOQ'!I43</f>
        <v>221000</v>
      </c>
    </row>
    <row r="9" spans="2:6" ht="43.5" customHeight="1" thickTop="1" thickBot="1" x14ac:dyDescent="0.25">
      <c r="B9" s="59">
        <v>211100</v>
      </c>
      <c r="C9" s="60" t="s">
        <v>217</v>
      </c>
      <c r="D9" s="61">
        <f>'FSS-BOQ'!G54</f>
        <v>2123475</v>
      </c>
      <c r="E9" s="61">
        <f>'FSS-BOQ'!H54</f>
        <v>585500</v>
      </c>
      <c r="F9" s="62">
        <f>'FSS-BOQ'!I54</f>
        <v>2708975</v>
      </c>
    </row>
    <row r="10" spans="2:6" ht="43.5" customHeight="1" thickTop="1" thickBot="1" x14ac:dyDescent="0.25">
      <c r="B10" s="59">
        <v>211200</v>
      </c>
      <c r="C10" s="60" t="s">
        <v>218</v>
      </c>
      <c r="D10" s="61">
        <f>'FSS-BOQ'!G59</f>
        <v>1125000</v>
      </c>
      <c r="E10" s="61">
        <f>'FSS-BOQ'!H59</f>
        <v>45000</v>
      </c>
      <c r="F10" s="62">
        <f>'FSS-BOQ'!I59</f>
        <v>1170000</v>
      </c>
    </row>
    <row r="11" spans="2:6" ht="43.5" customHeight="1" thickTop="1" thickBot="1" x14ac:dyDescent="0.25">
      <c r="B11" s="59">
        <v>211300</v>
      </c>
      <c r="C11" s="60" t="s">
        <v>219</v>
      </c>
      <c r="D11" s="61">
        <f>'FSS-BOQ'!G66</f>
        <v>603000</v>
      </c>
      <c r="E11" s="61">
        <f>'FSS-BOQ'!H66</f>
        <v>101800</v>
      </c>
      <c r="F11" s="62">
        <f>'FSS-BOQ'!I66</f>
        <v>704800</v>
      </c>
    </row>
    <row r="12" spans="2:6" ht="43.5" customHeight="1" thickTop="1" thickBot="1" x14ac:dyDescent="0.25">
      <c r="B12" s="59">
        <v>212000</v>
      </c>
      <c r="C12" s="60" t="s">
        <v>220</v>
      </c>
      <c r="D12" s="61">
        <f>'FSS-BOQ'!G70+'FSS-BOQ'!G73</f>
        <v>102000</v>
      </c>
      <c r="E12" s="61">
        <f>'FSS-BOQ'!H70+'FSS-BOQ'!H73</f>
        <v>6000</v>
      </c>
      <c r="F12" s="62">
        <f>'FSS-BOQ'!I70+'FSS-BOQ'!I73</f>
        <v>108000</v>
      </c>
    </row>
    <row r="13" spans="2:6" ht="43.5" customHeight="1" thickTop="1" thickBot="1" x14ac:dyDescent="0.25">
      <c r="B13" s="59">
        <v>233300</v>
      </c>
      <c r="C13" s="60" t="s">
        <v>194</v>
      </c>
      <c r="D13" s="61">
        <f>'FSS-BOQ'!G71+'FSS-BOQ'!G75</f>
        <v>25000</v>
      </c>
      <c r="E13" s="61">
        <f>'FSS-BOQ'!H71+'FSS-BOQ'!H75</f>
        <v>5000</v>
      </c>
      <c r="F13" s="62">
        <f>'FSS-BOQ'!I71+'FSS-BOQ'!I75</f>
        <v>30000</v>
      </c>
    </row>
    <row r="14" spans="2:6" ht="43.5" customHeight="1" thickTop="1" thickBot="1" x14ac:dyDescent="0.25">
      <c r="B14" s="59">
        <v>233400</v>
      </c>
      <c r="C14" s="60" t="s">
        <v>221</v>
      </c>
      <c r="D14" s="62">
        <f t="shared" ref="D14:F14" si="0">SUM(D4:D13)</f>
        <v>5688075</v>
      </c>
      <c r="E14" s="62">
        <f t="shared" si="0"/>
        <v>973300</v>
      </c>
      <c r="F14" s="62">
        <f t="shared" si="0"/>
        <v>6661375</v>
      </c>
    </row>
    <row r="15" spans="2:6" ht="15.75" thickTop="1" x14ac:dyDescent="0.2">
      <c r="B15" s="148"/>
      <c r="C15" s="148"/>
      <c r="D15" s="148"/>
      <c r="E15" s="148"/>
      <c r="F15" s="148"/>
    </row>
  </sheetData>
  <mergeCells count="1">
    <mergeCell ref="B15:F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7"/>
  <sheetViews>
    <sheetView showGridLines="0" tabSelected="1" view="pageBreakPreview" zoomScaleNormal="100" zoomScaleSheetLayoutView="100" workbookViewId="0">
      <pane xSplit="4" ySplit="1" topLeftCell="E2" activePane="bottomRight" state="frozen"/>
      <selection pane="topRight" activeCell="E1" sqref="E1"/>
      <selection pane="bottomLeft" activeCell="A4" sqref="A4"/>
      <selection pane="bottomRight" activeCell="N5" sqref="N5"/>
    </sheetView>
  </sheetViews>
  <sheetFormatPr defaultRowHeight="15" x14ac:dyDescent="0.2"/>
  <cols>
    <col min="1" max="1" width="10" style="25" customWidth="1"/>
    <col min="2" max="2" width="47.83203125" style="42" customWidth="1"/>
    <col min="3" max="3" width="7.6640625" style="25" bestFit="1" customWidth="1"/>
    <col min="4" max="4" width="7.6640625" style="22" bestFit="1" customWidth="1"/>
    <col min="5" max="5" width="12.5" style="36" customWidth="1"/>
    <col min="6" max="6" width="15" style="36" customWidth="1"/>
    <col min="7" max="7" width="14.1640625" style="36" customWidth="1"/>
    <col min="8" max="8" width="15.6640625" style="36" customWidth="1"/>
    <col min="9" max="9" width="15.5" style="36" customWidth="1"/>
    <col min="10" max="16384" width="9.33203125" style="25"/>
  </cols>
  <sheetData>
    <row r="2" spans="1:9" s="2" customFormat="1" ht="19.5" customHeight="1" x14ac:dyDescent="0.2">
      <c r="A2" s="152" t="s">
        <v>2</v>
      </c>
      <c r="B2" s="153" t="s">
        <v>3</v>
      </c>
      <c r="C2" s="153" t="s">
        <v>4</v>
      </c>
      <c r="D2" s="153" t="s">
        <v>5</v>
      </c>
      <c r="E2" s="154" t="s">
        <v>6</v>
      </c>
      <c r="F2" s="154"/>
      <c r="G2" s="154" t="s">
        <v>7</v>
      </c>
      <c r="H2" s="154"/>
      <c r="I2" s="149" t="s">
        <v>286</v>
      </c>
    </row>
    <row r="3" spans="1:9" s="3" customFormat="1" ht="15.75" x14ac:dyDescent="0.2">
      <c r="A3" s="152"/>
      <c r="B3" s="153"/>
      <c r="C3" s="153"/>
      <c r="D3" s="153"/>
      <c r="E3" s="112" t="s">
        <v>8</v>
      </c>
      <c r="F3" s="112" t="s">
        <v>9</v>
      </c>
      <c r="G3" s="112" t="s">
        <v>8</v>
      </c>
      <c r="H3" s="112" t="s">
        <v>9</v>
      </c>
      <c r="I3" s="150"/>
    </row>
    <row r="4" spans="1:9" ht="30.75" customHeight="1" x14ac:dyDescent="0.2">
      <c r="A4" s="24">
        <v>210010</v>
      </c>
      <c r="B4" s="48" t="s">
        <v>212</v>
      </c>
      <c r="C4" s="24"/>
      <c r="D4" s="24"/>
      <c r="E4" s="37"/>
      <c r="F4" s="37"/>
      <c r="G4" s="37"/>
      <c r="H4" s="37"/>
      <c r="I4" s="37"/>
    </row>
    <row r="5" spans="1:9" ht="60" x14ac:dyDescent="0.2">
      <c r="A5" s="23" t="s">
        <v>11</v>
      </c>
      <c r="B5" s="43" t="s">
        <v>222</v>
      </c>
      <c r="C5" s="26">
        <v>1</v>
      </c>
      <c r="D5" s="23" t="s">
        <v>13</v>
      </c>
      <c r="E5" s="37">
        <v>0</v>
      </c>
      <c r="F5" s="37">
        <v>25000</v>
      </c>
      <c r="G5" s="37">
        <f>E5*C5</f>
        <v>0</v>
      </c>
      <c r="H5" s="37">
        <f>F5*C5</f>
        <v>25000</v>
      </c>
      <c r="I5" s="37">
        <f>G5+H5</f>
        <v>25000</v>
      </c>
    </row>
    <row r="6" spans="1:9" ht="60" x14ac:dyDescent="0.2">
      <c r="A6" s="23" t="s">
        <v>14</v>
      </c>
      <c r="B6" s="43" t="s">
        <v>223</v>
      </c>
      <c r="C6" s="26">
        <v>1</v>
      </c>
      <c r="D6" s="23" t="s">
        <v>13</v>
      </c>
      <c r="E6" s="37">
        <v>0</v>
      </c>
      <c r="F6" s="37">
        <v>10000</v>
      </c>
      <c r="G6" s="37">
        <f>E6*C6</f>
        <v>0</v>
      </c>
      <c r="H6" s="37">
        <f>F6*C6</f>
        <v>10000</v>
      </c>
      <c r="I6" s="37">
        <f>G6+H6</f>
        <v>10000</v>
      </c>
    </row>
    <row r="7" spans="1:9" ht="150" x14ac:dyDescent="0.2">
      <c r="A7" s="23" t="s">
        <v>224</v>
      </c>
      <c r="B7" s="43" t="s">
        <v>17</v>
      </c>
      <c r="C7" s="26"/>
      <c r="D7" s="23"/>
      <c r="E7" s="37"/>
      <c r="F7" s="37"/>
      <c r="G7" s="37"/>
      <c r="H7" s="37"/>
      <c r="I7" s="37"/>
    </row>
    <row r="8" spans="1:9" ht="11.25" customHeight="1" x14ac:dyDescent="0.2">
      <c r="A8" s="23"/>
      <c r="B8" s="43"/>
      <c r="C8" s="26"/>
      <c r="D8" s="23"/>
      <c r="E8" s="37"/>
      <c r="F8" s="37"/>
      <c r="G8" s="37"/>
      <c r="H8" s="37"/>
      <c r="I8" s="37"/>
    </row>
    <row r="9" spans="1:9" ht="15.75" customHeight="1" x14ac:dyDescent="0.2">
      <c r="A9" s="23"/>
      <c r="B9" s="43"/>
      <c r="C9" s="26"/>
      <c r="D9" s="23"/>
      <c r="E9" s="37"/>
      <c r="F9" s="37"/>
      <c r="G9" s="37"/>
      <c r="H9" s="37"/>
      <c r="I9" s="37"/>
    </row>
    <row r="10" spans="1:9" ht="24.95" customHeight="1" x14ac:dyDescent="0.2">
      <c r="A10" s="27"/>
      <c r="B10" s="111" t="s">
        <v>18</v>
      </c>
      <c r="C10" s="28"/>
      <c r="D10" s="27"/>
      <c r="E10" s="38"/>
      <c r="F10" s="38"/>
      <c r="G10" s="38">
        <f>G5+G6</f>
        <v>0</v>
      </c>
      <c r="H10" s="38">
        <f t="shared" ref="H10:I10" si="0">H5+H6</f>
        <v>35000</v>
      </c>
      <c r="I10" s="38">
        <f t="shared" si="0"/>
        <v>35000</v>
      </c>
    </row>
    <row r="11" spans="1:9" ht="29.25" customHeight="1" x14ac:dyDescent="0.2">
      <c r="A11" s="29">
        <v>210100</v>
      </c>
      <c r="B11" s="44" t="s">
        <v>213</v>
      </c>
      <c r="C11" s="29"/>
      <c r="D11" s="29"/>
      <c r="E11" s="37"/>
      <c r="F11" s="37"/>
      <c r="G11" s="37"/>
      <c r="H11" s="37"/>
      <c r="I11" s="37"/>
    </row>
    <row r="12" spans="1:9" ht="21.75" customHeight="1" x14ac:dyDescent="0.2">
      <c r="A12" s="23" t="s">
        <v>11</v>
      </c>
      <c r="B12" s="43" t="s">
        <v>20</v>
      </c>
      <c r="C12" s="26">
        <v>1</v>
      </c>
      <c r="D12" s="23" t="s">
        <v>13</v>
      </c>
      <c r="E12" s="37">
        <v>0</v>
      </c>
      <c r="F12" s="37"/>
      <c r="G12" s="37">
        <f>E12*C12</f>
        <v>0</v>
      </c>
      <c r="H12" s="37">
        <f>F12*C12</f>
        <v>0</v>
      </c>
      <c r="I12" s="37">
        <f t="shared" ref="I12:I13" si="1">G12+H12</f>
        <v>0</v>
      </c>
    </row>
    <row r="13" spans="1:9" ht="30" x14ac:dyDescent="0.2">
      <c r="A13" s="23">
        <v>210113</v>
      </c>
      <c r="B13" s="43" t="s">
        <v>225</v>
      </c>
      <c r="C13" s="26">
        <v>1</v>
      </c>
      <c r="D13" s="23" t="s">
        <v>13</v>
      </c>
      <c r="E13" s="37">
        <v>0</v>
      </c>
      <c r="F13" s="37">
        <v>0</v>
      </c>
      <c r="G13" s="37">
        <f>E13*C13</f>
        <v>0</v>
      </c>
      <c r="H13" s="37">
        <f>F13*C13</f>
        <v>0</v>
      </c>
      <c r="I13" s="37">
        <f t="shared" si="1"/>
        <v>0</v>
      </c>
    </row>
    <row r="14" spans="1:9" ht="24.95" customHeight="1" x14ac:dyDescent="0.2">
      <c r="A14" s="27"/>
      <c r="B14" s="111" t="s">
        <v>18</v>
      </c>
      <c r="C14" s="28"/>
      <c r="D14" s="27"/>
      <c r="E14" s="37"/>
      <c r="F14" s="37"/>
      <c r="G14" s="38">
        <f>G13+G12</f>
        <v>0</v>
      </c>
      <c r="H14" s="38">
        <f t="shared" ref="H14:I14" si="2">H13+H12</f>
        <v>0</v>
      </c>
      <c r="I14" s="38">
        <f t="shared" si="2"/>
        <v>0</v>
      </c>
    </row>
    <row r="15" spans="1:9" s="22" customFormat="1" ht="24.95" customHeight="1" x14ac:dyDescent="0.2">
      <c r="A15" s="29">
        <v>210500</v>
      </c>
      <c r="B15" s="44" t="s">
        <v>214</v>
      </c>
      <c r="C15" s="29"/>
      <c r="D15" s="29"/>
      <c r="E15" s="39"/>
      <c r="F15" s="39"/>
      <c r="G15" s="39"/>
      <c r="H15" s="39"/>
      <c r="I15" s="39"/>
    </row>
    <row r="16" spans="1:9" x14ac:dyDescent="0.2">
      <c r="A16" s="23">
        <v>210513.16</v>
      </c>
      <c r="B16" s="43" t="s">
        <v>226</v>
      </c>
      <c r="C16" s="26"/>
      <c r="D16" s="23"/>
      <c r="E16" s="37"/>
      <c r="F16" s="37"/>
      <c r="G16" s="37"/>
      <c r="H16" s="37"/>
      <c r="I16" s="37"/>
    </row>
    <row r="17" spans="1:9" ht="75" x14ac:dyDescent="0.2">
      <c r="A17" s="23"/>
      <c r="B17" s="43" t="s">
        <v>227</v>
      </c>
      <c r="C17" s="26">
        <v>1</v>
      </c>
      <c r="D17" s="23" t="s">
        <v>13</v>
      </c>
      <c r="E17" s="37">
        <v>175000</v>
      </c>
      <c r="F17" s="37">
        <v>25000</v>
      </c>
      <c r="G17" s="37">
        <f>E17*C17</f>
        <v>175000</v>
      </c>
      <c r="H17" s="37">
        <f>F17*C17</f>
        <v>25000</v>
      </c>
      <c r="I17" s="37">
        <f>G17+H17</f>
        <v>200000</v>
      </c>
    </row>
    <row r="18" spans="1:9" ht="33.75" customHeight="1" x14ac:dyDescent="0.2">
      <c r="A18" s="23">
        <v>210519</v>
      </c>
      <c r="B18" s="43" t="s">
        <v>228</v>
      </c>
      <c r="C18" s="26"/>
      <c r="D18" s="23"/>
      <c r="E18" s="37"/>
      <c r="F18" s="37"/>
      <c r="G18" s="37"/>
      <c r="H18" s="37"/>
      <c r="I18" s="37"/>
    </row>
    <row r="19" spans="1:9" ht="45" x14ac:dyDescent="0.2">
      <c r="A19" s="23"/>
      <c r="B19" s="43" t="s">
        <v>229</v>
      </c>
      <c r="C19" s="26">
        <v>4</v>
      </c>
      <c r="D19" s="23" t="s">
        <v>33</v>
      </c>
      <c r="E19" s="37">
        <v>5000</v>
      </c>
      <c r="F19" s="37">
        <v>2000</v>
      </c>
      <c r="G19" s="37">
        <f>E19*C19</f>
        <v>20000</v>
      </c>
      <c r="H19" s="37">
        <f>F19*C19</f>
        <v>8000</v>
      </c>
      <c r="I19" s="37">
        <f>G19+H19</f>
        <v>28000</v>
      </c>
    </row>
    <row r="20" spans="1:9" s="32" customFormat="1" ht="24.95" customHeight="1" x14ac:dyDescent="0.2">
      <c r="A20" s="30">
        <v>210523</v>
      </c>
      <c r="B20" s="45" t="s">
        <v>230</v>
      </c>
      <c r="C20" s="31"/>
      <c r="D20" s="30"/>
      <c r="E20" s="40"/>
      <c r="F20" s="40"/>
      <c r="G20" s="40"/>
      <c r="H20" s="40"/>
      <c r="I20" s="40"/>
    </row>
    <row r="21" spans="1:9" s="32" customFormat="1" ht="60" x14ac:dyDescent="0.2">
      <c r="A21" s="30"/>
      <c r="B21" s="45" t="s">
        <v>231</v>
      </c>
      <c r="C21" s="31"/>
      <c r="D21" s="30"/>
      <c r="E21" s="40"/>
      <c r="F21" s="40"/>
      <c r="G21" s="40"/>
      <c r="H21" s="40"/>
      <c r="I21" s="40"/>
    </row>
    <row r="22" spans="1:9" s="32" customFormat="1" ht="24.95" customHeight="1" x14ac:dyDescent="0.2">
      <c r="A22" s="30"/>
      <c r="B22" s="46" t="s">
        <v>232</v>
      </c>
      <c r="C22" s="33"/>
      <c r="D22" s="30"/>
      <c r="E22" s="40"/>
      <c r="F22" s="40"/>
      <c r="G22" s="40"/>
      <c r="H22" s="40"/>
      <c r="I22" s="40"/>
    </row>
    <row r="23" spans="1:9" s="32" customFormat="1" ht="24.95" customHeight="1" x14ac:dyDescent="0.2">
      <c r="A23" s="30" t="s">
        <v>11</v>
      </c>
      <c r="B23" s="45" t="s">
        <v>62</v>
      </c>
      <c r="C23" s="31"/>
      <c r="D23" s="30"/>
      <c r="E23" s="40"/>
      <c r="F23" s="40"/>
      <c r="G23" s="40"/>
      <c r="H23" s="40"/>
      <c r="I23" s="40"/>
    </row>
    <row r="24" spans="1:9" s="32" customFormat="1" ht="24.95" customHeight="1" x14ac:dyDescent="0.2">
      <c r="A24" s="30"/>
      <c r="B24" s="45" t="s">
        <v>233</v>
      </c>
      <c r="C24" s="31">
        <v>2</v>
      </c>
      <c r="D24" s="30" t="s">
        <v>33</v>
      </c>
      <c r="E24" s="40">
        <v>8900</v>
      </c>
      <c r="F24" s="40">
        <v>1000</v>
      </c>
      <c r="G24" s="40">
        <f>E24*C24</f>
        <v>17800</v>
      </c>
      <c r="H24" s="40">
        <f>F24*C24</f>
        <v>2000</v>
      </c>
      <c r="I24" s="40">
        <f t="shared" ref="I24:I25" si="3">G24+H24</f>
        <v>19800</v>
      </c>
    </row>
    <row r="25" spans="1:9" s="32" customFormat="1" ht="24.95" customHeight="1" x14ac:dyDescent="0.2">
      <c r="A25" s="30"/>
      <c r="B25" s="45" t="s">
        <v>234</v>
      </c>
      <c r="C25" s="31">
        <v>6</v>
      </c>
      <c r="D25" s="30" t="s">
        <v>33</v>
      </c>
      <c r="E25" s="40">
        <v>48500</v>
      </c>
      <c r="F25" s="40">
        <v>4000</v>
      </c>
      <c r="G25" s="40">
        <f>E25*C25</f>
        <v>291000</v>
      </c>
      <c r="H25" s="40">
        <f>F25*C25</f>
        <v>24000</v>
      </c>
      <c r="I25" s="40">
        <f t="shared" si="3"/>
        <v>315000</v>
      </c>
    </row>
    <row r="26" spans="1:9" s="32" customFormat="1" ht="24.95" customHeight="1" x14ac:dyDescent="0.2">
      <c r="A26" s="30" t="s">
        <v>224</v>
      </c>
      <c r="B26" s="45" t="s">
        <v>235</v>
      </c>
      <c r="C26" s="31"/>
      <c r="D26" s="30"/>
      <c r="E26" s="40"/>
      <c r="F26" s="40"/>
      <c r="G26" s="40"/>
      <c r="H26" s="40"/>
      <c r="I26" s="40"/>
    </row>
    <row r="27" spans="1:9" s="8" customFormat="1" ht="33" customHeight="1" x14ac:dyDescent="0.2">
      <c r="A27" s="4"/>
      <c r="B27" s="47" t="s">
        <v>236</v>
      </c>
      <c r="C27" s="5">
        <v>1</v>
      </c>
      <c r="D27" s="4" t="s">
        <v>33</v>
      </c>
      <c r="E27" s="41">
        <v>6800</v>
      </c>
      <c r="F27" s="41">
        <v>1000</v>
      </c>
      <c r="G27" s="41">
        <f>E27*C27</f>
        <v>6800</v>
      </c>
      <c r="H27" s="41">
        <f>F27*C27</f>
        <v>1000</v>
      </c>
      <c r="I27" s="41">
        <f t="shared" ref="I27:I28" si="4">G27+H27</f>
        <v>7800</v>
      </c>
    </row>
    <row r="28" spans="1:9" s="32" customFormat="1" ht="33" customHeight="1" x14ac:dyDescent="0.2">
      <c r="A28" s="30"/>
      <c r="B28" s="45" t="s">
        <v>237</v>
      </c>
      <c r="C28" s="31">
        <v>2</v>
      </c>
      <c r="D28" s="30" t="s">
        <v>33</v>
      </c>
      <c r="E28" s="40">
        <v>248000</v>
      </c>
      <c r="F28" s="40">
        <v>10000</v>
      </c>
      <c r="G28" s="40">
        <f>E28*C28</f>
        <v>496000</v>
      </c>
      <c r="H28" s="40">
        <f>F28*C28</f>
        <v>20000</v>
      </c>
      <c r="I28" s="40">
        <f t="shared" si="4"/>
        <v>516000</v>
      </c>
    </row>
    <row r="29" spans="1:9" s="8" customFormat="1" ht="24.95" customHeight="1" x14ac:dyDescent="0.2">
      <c r="A29" s="4">
        <v>210529</v>
      </c>
      <c r="B29" s="47" t="s">
        <v>238</v>
      </c>
      <c r="C29" s="5"/>
      <c r="D29" s="4"/>
      <c r="E29" s="41"/>
      <c r="F29" s="41"/>
      <c r="G29" s="41"/>
      <c r="H29" s="41"/>
      <c r="I29" s="41"/>
    </row>
    <row r="30" spans="1:9" s="8" customFormat="1" ht="60" x14ac:dyDescent="0.2">
      <c r="A30" s="4"/>
      <c r="B30" s="47" t="s">
        <v>239</v>
      </c>
      <c r="C30" s="5">
        <v>1</v>
      </c>
      <c r="D30" s="4" t="s">
        <v>13</v>
      </c>
      <c r="E30" s="41">
        <v>377000</v>
      </c>
      <c r="F30" s="41">
        <v>50000</v>
      </c>
      <c r="G30" s="41">
        <f>E30*C30</f>
        <v>377000</v>
      </c>
      <c r="H30" s="41">
        <f>F30*C30</f>
        <v>50000</v>
      </c>
      <c r="I30" s="41">
        <f>G30+H30</f>
        <v>427000</v>
      </c>
    </row>
    <row r="31" spans="1:9" s="8" customFormat="1" ht="24.95" customHeight="1" x14ac:dyDescent="0.2">
      <c r="A31" s="4">
        <v>210553</v>
      </c>
      <c r="B31" s="47" t="s">
        <v>240</v>
      </c>
      <c r="C31" s="5"/>
      <c r="D31" s="4"/>
      <c r="E31" s="41"/>
      <c r="F31" s="41"/>
      <c r="G31" s="41"/>
      <c r="H31" s="41"/>
      <c r="I31" s="41"/>
    </row>
    <row r="32" spans="1:9" s="8" customFormat="1" ht="60" x14ac:dyDescent="0.2">
      <c r="A32" s="4"/>
      <c r="B32" s="47" t="s">
        <v>241</v>
      </c>
      <c r="C32" s="5">
        <v>1</v>
      </c>
      <c r="D32" s="4" t="s">
        <v>13</v>
      </c>
      <c r="E32" s="41">
        <v>95000</v>
      </c>
      <c r="F32" s="41">
        <v>15000</v>
      </c>
      <c r="G32" s="41">
        <f>E32*C32</f>
        <v>95000</v>
      </c>
      <c r="H32" s="41">
        <f>F32*C32</f>
        <v>15000</v>
      </c>
      <c r="I32" s="41">
        <f>G32+H32</f>
        <v>110000</v>
      </c>
    </row>
    <row r="33" spans="1:9" s="8" customFormat="1" ht="24.95" customHeight="1" x14ac:dyDescent="0.2">
      <c r="A33" s="4">
        <v>210563</v>
      </c>
      <c r="B33" s="47" t="s">
        <v>242</v>
      </c>
      <c r="C33" s="5"/>
      <c r="D33" s="4"/>
      <c r="E33" s="41"/>
      <c r="F33" s="41"/>
      <c r="G33" s="41"/>
      <c r="H33" s="41"/>
      <c r="I33" s="41"/>
    </row>
    <row r="34" spans="1:9" ht="45" x14ac:dyDescent="0.2">
      <c r="A34" s="23"/>
      <c r="B34" s="43" t="s">
        <v>243</v>
      </c>
      <c r="C34" s="26">
        <v>1</v>
      </c>
      <c r="D34" s="23" t="s">
        <v>13</v>
      </c>
      <c r="E34" s="37">
        <v>15000</v>
      </c>
      <c r="F34" s="37">
        <v>5000</v>
      </c>
      <c r="G34" s="37">
        <f>E34*C34</f>
        <v>15000</v>
      </c>
      <c r="H34" s="37">
        <f>F34*C34</f>
        <v>5000</v>
      </c>
      <c r="I34" s="37">
        <f>G34+H34</f>
        <v>20000</v>
      </c>
    </row>
    <row r="35" spans="1:9" ht="24.95" customHeight="1" x14ac:dyDescent="0.2">
      <c r="A35" s="27"/>
      <c r="B35" s="111" t="s">
        <v>18</v>
      </c>
      <c r="C35" s="28"/>
      <c r="D35" s="27"/>
      <c r="E35" s="38"/>
      <c r="F35" s="38"/>
      <c r="G35" s="38">
        <f>G34+G32+G30+G28+G27+G25+G24+G19+G17</f>
        <v>1493600</v>
      </c>
      <c r="H35" s="38">
        <f t="shared" ref="H35:I35" si="5">H34+H32+H30+H28+H27+H25+H24+H19+H17</f>
        <v>150000</v>
      </c>
      <c r="I35" s="38">
        <f t="shared" si="5"/>
        <v>1643600</v>
      </c>
    </row>
    <row r="36" spans="1:9" ht="34.5" customHeight="1" x14ac:dyDescent="0.2">
      <c r="A36" s="29">
        <v>210800</v>
      </c>
      <c r="B36" s="44" t="s">
        <v>215</v>
      </c>
      <c r="C36" s="29"/>
      <c r="D36" s="29"/>
      <c r="E36" s="37"/>
      <c r="F36" s="37"/>
      <c r="G36" s="37"/>
      <c r="H36" s="37"/>
      <c r="I36" s="37"/>
    </row>
    <row r="37" spans="1:9" ht="20.25" customHeight="1" x14ac:dyDescent="0.2">
      <c r="A37" s="23">
        <v>210813</v>
      </c>
      <c r="B37" s="43" t="s">
        <v>244</v>
      </c>
      <c r="C37" s="29"/>
      <c r="D37" s="29"/>
      <c r="E37" s="37"/>
      <c r="F37" s="37"/>
      <c r="G37" s="37"/>
      <c r="H37" s="37"/>
      <c r="I37" s="37"/>
    </row>
    <row r="38" spans="1:9" ht="114" customHeight="1" x14ac:dyDescent="0.2">
      <c r="A38" s="23"/>
      <c r="B38" s="43" t="s">
        <v>245</v>
      </c>
      <c r="C38" s="26">
        <v>1</v>
      </c>
      <c r="D38" s="23" t="s">
        <v>13</v>
      </c>
      <c r="E38" s="37">
        <v>25000</v>
      </c>
      <c r="F38" s="37">
        <v>15000</v>
      </c>
      <c r="G38" s="37">
        <f>E38*C38</f>
        <v>25000</v>
      </c>
      <c r="H38" s="37">
        <f>F38*C38</f>
        <v>15000</v>
      </c>
      <c r="I38" s="37">
        <f>G38+H38</f>
        <v>40000</v>
      </c>
    </row>
    <row r="39" spans="1:9" ht="24.95" customHeight="1" x14ac:dyDescent="0.2">
      <c r="A39" s="27"/>
      <c r="B39" s="111" t="s">
        <v>18</v>
      </c>
      <c r="C39" s="28"/>
      <c r="D39" s="27"/>
      <c r="E39" s="38"/>
      <c r="F39" s="38"/>
      <c r="G39" s="38">
        <f>+G38</f>
        <v>25000</v>
      </c>
      <c r="H39" s="38">
        <f t="shared" ref="H39:I39" si="6">+H38</f>
        <v>15000</v>
      </c>
      <c r="I39" s="38">
        <f t="shared" si="6"/>
        <v>40000</v>
      </c>
    </row>
    <row r="40" spans="1:9" ht="24.95" customHeight="1" x14ac:dyDescent="0.2">
      <c r="A40" s="24">
        <v>210900</v>
      </c>
      <c r="B40" s="48" t="s">
        <v>216</v>
      </c>
      <c r="C40" s="24"/>
      <c r="D40" s="24"/>
      <c r="E40" s="37"/>
      <c r="F40" s="37"/>
      <c r="G40" s="37"/>
      <c r="H40" s="37"/>
      <c r="I40" s="37"/>
    </row>
    <row r="41" spans="1:9" ht="121.5" customHeight="1" x14ac:dyDescent="0.2">
      <c r="A41" s="23">
        <v>210913.13</v>
      </c>
      <c r="B41" s="43" t="s">
        <v>246</v>
      </c>
      <c r="C41" s="26"/>
      <c r="D41" s="23"/>
      <c r="E41" s="37"/>
      <c r="F41" s="37"/>
      <c r="G41" s="37"/>
      <c r="H41" s="37"/>
      <c r="I41" s="37"/>
    </row>
    <row r="42" spans="1:9" ht="24.95" customHeight="1" x14ac:dyDescent="0.2">
      <c r="A42" s="30"/>
      <c r="B42" s="45" t="s">
        <v>247</v>
      </c>
      <c r="C42" s="31">
        <v>2</v>
      </c>
      <c r="D42" s="30" t="s">
        <v>33</v>
      </c>
      <c r="E42" s="37">
        <v>95500</v>
      </c>
      <c r="F42" s="37">
        <v>15000</v>
      </c>
      <c r="G42" s="37">
        <f>E42*C42</f>
        <v>191000</v>
      </c>
      <c r="H42" s="37">
        <f>F42*C42</f>
        <v>30000</v>
      </c>
      <c r="I42" s="37">
        <f>G42+H42</f>
        <v>221000</v>
      </c>
    </row>
    <row r="43" spans="1:9" ht="24.95" customHeight="1" x14ac:dyDescent="0.2">
      <c r="A43" s="27"/>
      <c r="B43" s="111" t="s">
        <v>18</v>
      </c>
      <c r="C43" s="28"/>
      <c r="D43" s="27"/>
      <c r="E43" s="38"/>
      <c r="F43" s="38"/>
      <c r="G43" s="38">
        <f>G42</f>
        <v>191000</v>
      </c>
      <c r="H43" s="38">
        <f t="shared" ref="H43:I43" si="7">H42</f>
        <v>30000</v>
      </c>
      <c r="I43" s="38">
        <f t="shared" si="7"/>
        <v>221000</v>
      </c>
    </row>
    <row r="44" spans="1:9" ht="24.95" customHeight="1" x14ac:dyDescent="0.2">
      <c r="A44" s="24">
        <v>211100</v>
      </c>
      <c r="B44" s="48" t="s">
        <v>217</v>
      </c>
      <c r="C44" s="24"/>
      <c r="D44" s="24"/>
      <c r="E44" s="37"/>
      <c r="F44" s="37"/>
      <c r="G44" s="37"/>
      <c r="H44" s="37"/>
      <c r="I44" s="37"/>
    </row>
    <row r="45" spans="1:9" ht="24.95" customHeight="1" x14ac:dyDescent="0.2">
      <c r="A45" s="23">
        <v>211113.13</v>
      </c>
      <c r="B45" s="43" t="s">
        <v>248</v>
      </c>
      <c r="C45" s="26"/>
      <c r="D45" s="23"/>
      <c r="E45" s="37"/>
      <c r="F45" s="37"/>
      <c r="G45" s="37"/>
      <c r="H45" s="37"/>
      <c r="I45" s="37"/>
    </row>
    <row r="46" spans="1:9" ht="105" x14ac:dyDescent="0.2">
      <c r="A46" s="23"/>
      <c r="B46" s="43" t="s">
        <v>249</v>
      </c>
      <c r="C46" s="26"/>
      <c r="D46" s="23"/>
      <c r="E46" s="37"/>
      <c r="F46" s="37"/>
      <c r="G46" s="37"/>
      <c r="H46" s="37"/>
      <c r="I46" s="37"/>
    </row>
    <row r="47" spans="1:9" ht="24.95" customHeight="1" x14ac:dyDescent="0.2">
      <c r="A47" s="109"/>
      <c r="B47" s="49" t="s">
        <v>49</v>
      </c>
      <c r="C47" s="34" t="s">
        <v>250</v>
      </c>
      <c r="D47" s="35" t="s">
        <v>85</v>
      </c>
      <c r="E47" s="37">
        <v>300</v>
      </c>
      <c r="F47" s="37">
        <v>100</v>
      </c>
      <c r="G47" s="37">
        <f t="shared" ref="G47:G53" si="8">E47*C47</f>
        <v>444000</v>
      </c>
      <c r="H47" s="37">
        <f t="shared" ref="H47:H53" si="9">F47*C47</f>
        <v>148000</v>
      </c>
      <c r="I47" s="37">
        <f t="shared" ref="I47:I53" si="10">G47+H47</f>
        <v>592000</v>
      </c>
    </row>
    <row r="48" spans="1:9" ht="24.95" customHeight="1" x14ac:dyDescent="0.2">
      <c r="A48" s="109"/>
      <c r="B48" s="49" t="s">
        <v>51</v>
      </c>
      <c r="C48" s="34" t="s">
        <v>251</v>
      </c>
      <c r="D48" s="35" t="s">
        <v>85</v>
      </c>
      <c r="E48" s="37">
        <v>395</v>
      </c>
      <c r="F48" s="37">
        <v>125</v>
      </c>
      <c r="G48" s="37">
        <f t="shared" si="8"/>
        <v>86900</v>
      </c>
      <c r="H48" s="37">
        <f t="shared" si="9"/>
        <v>27500</v>
      </c>
      <c r="I48" s="37">
        <f t="shared" si="10"/>
        <v>114400</v>
      </c>
    </row>
    <row r="49" spans="1:9" ht="24.95" customHeight="1" x14ac:dyDescent="0.2">
      <c r="A49" s="109"/>
      <c r="B49" s="49" t="s">
        <v>87</v>
      </c>
      <c r="C49" s="34" t="s">
        <v>84</v>
      </c>
      <c r="D49" s="35" t="s">
        <v>85</v>
      </c>
      <c r="E49" s="37">
        <v>475</v>
      </c>
      <c r="F49" s="37">
        <v>150</v>
      </c>
      <c r="G49" s="37">
        <f t="shared" si="8"/>
        <v>123500</v>
      </c>
      <c r="H49" s="37">
        <f t="shared" si="9"/>
        <v>39000</v>
      </c>
      <c r="I49" s="37">
        <f t="shared" si="10"/>
        <v>162500</v>
      </c>
    </row>
    <row r="50" spans="1:9" ht="24.95" customHeight="1" x14ac:dyDescent="0.2">
      <c r="A50" s="109"/>
      <c r="B50" s="49" t="s">
        <v>44</v>
      </c>
      <c r="C50" s="34" t="s">
        <v>252</v>
      </c>
      <c r="D50" s="35" t="s">
        <v>85</v>
      </c>
      <c r="E50" s="37">
        <v>635</v>
      </c>
      <c r="F50" s="37">
        <v>200</v>
      </c>
      <c r="G50" s="37">
        <f t="shared" si="8"/>
        <v>168275</v>
      </c>
      <c r="H50" s="37">
        <f t="shared" si="9"/>
        <v>53000</v>
      </c>
      <c r="I50" s="37">
        <f t="shared" si="10"/>
        <v>221275</v>
      </c>
    </row>
    <row r="51" spans="1:9" ht="24.95" customHeight="1" x14ac:dyDescent="0.2">
      <c r="A51" s="109"/>
      <c r="B51" s="49" t="s">
        <v>253</v>
      </c>
      <c r="C51" s="34" t="s">
        <v>251</v>
      </c>
      <c r="D51" s="35" t="s">
        <v>85</v>
      </c>
      <c r="E51" s="37">
        <v>890</v>
      </c>
      <c r="F51" s="37">
        <v>250</v>
      </c>
      <c r="G51" s="37">
        <f t="shared" si="8"/>
        <v>195800</v>
      </c>
      <c r="H51" s="37">
        <f t="shared" si="9"/>
        <v>55000</v>
      </c>
      <c r="I51" s="37">
        <f t="shared" si="10"/>
        <v>250800</v>
      </c>
    </row>
    <row r="52" spans="1:9" ht="24.95" customHeight="1" x14ac:dyDescent="0.2">
      <c r="A52" s="109"/>
      <c r="B52" s="49" t="s">
        <v>94</v>
      </c>
      <c r="C52" s="34" t="s">
        <v>254</v>
      </c>
      <c r="D52" s="35" t="s">
        <v>85</v>
      </c>
      <c r="E52" s="37">
        <v>1220</v>
      </c>
      <c r="F52" s="37">
        <v>300</v>
      </c>
      <c r="G52" s="37">
        <f t="shared" si="8"/>
        <v>158600</v>
      </c>
      <c r="H52" s="37">
        <f t="shared" si="9"/>
        <v>39000</v>
      </c>
      <c r="I52" s="37">
        <f t="shared" si="10"/>
        <v>197600</v>
      </c>
    </row>
    <row r="53" spans="1:9" ht="24.95" customHeight="1" x14ac:dyDescent="0.2">
      <c r="A53" s="109"/>
      <c r="B53" s="49" t="s">
        <v>65</v>
      </c>
      <c r="C53" s="34" t="s">
        <v>255</v>
      </c>
      <c r="D53" s="35" t="s">
        <v>85</v>
      </c>
      <c r="E53" s="37">
        <v>1690</v>
      </c>
      <c r="F53" s="37">
        <v>400</v>
      </c>
      <c r="G53" s="37">
        <f t="shared" si="8"/>
        <v>946400</v>
      </c>
      <c r="H53" s="37">
        <f t="shared" si="9"/>
        <v>224000</v>
      </c>
      <c r="I53" s="37">
        <f t="shared" si="10"/>
        <v>1170400</v>
      </c>
    </row>
    <row r="54" spans="1:9" ht="24.95" customHeight="1" x14ac:dyDescent="0.2">
      <c r="A54" s="27"/>
      <c r="B54" s="111" t="s">
        <v>18</v>
      </c>
      <c r="C54" s="28"/>
      <c r="D54" s="27"/>
      <c r="E54" s="38"/>
      <c r="F54" s="38"/>
      <c r="G54" s="38">
        <f>G53+G52+G51+G50+G49+G48+G47</f>
        <v>2123475</v>
      </c>
      <c r="H54" s="38">
        <f t="shared" ref="H54:I54" si="11">H53+H52+H51+H50+H49+H48+H47</f>
        <v>585500</v>
      </c>
      <c r="I54" s="38">
        <f t="shared" si="11"/>
        <v>2708975</v>
      </c>
    </row>
    <row r="55" spans="1:9" ht="24.95" customHeight="1" x14ac:dyDescent="0.2">
      <c r="A55" s="24">
        <v>211200</v>
      </c>
      <c r="B55" s="48" t="s">
        <v>218</v>
      </c>
      <c r="C55" s="24"/>
      <c r="D55" s="24"/>
      <c r="E55" s="37"/>
      <c r="F55" s="37"/>
      <c r="G55" s="37"/>
      <c r="H55" s="37"/>
      <c r="I55" s="37"/>
    </row>
    <row r="56" spans="1:9" ht="30" x14ac:dyDescent="0.2">
      <c r="A56" s="23">
        <v>211213.13</v>
      </c>
      <c r="B56" s="43" t="s">
        <v>256</v>
      </c>
      <c r="C56" s="23"/>
      <c r="D56" s="23"/>
      <c r="E56" s="37"/>
      <c r="F56" s="37"/>
      <c r="G56" s="37"/>
      <c r="H56" s="37"/>
      <c r="I56" s="37"/>
    </row>
    <row r="57" spans="1:9" s="8" customFormat="1" ht="90" x14ac:dyDescent="0.2">
      <c r="A57" s="4"/>
      <c r="B57" s="47" t="s">
        <v>270</v>
      </c>
      <c r="C57" s="4">
        <v>5</v>
      </c>
      <c r="D57" s="4" t="s">
        <v>33</v>
      </c>
      <c r="E57" s="41">
        <v>0</v>
      </c>
      <c r="F57" s="41">
        <v>5000</v>
      </c>
      <c r="G57" s="41">
        <f>E57*C57</f>
        <v>0</v>
      </c>
      <c r="H57" s="41">
        <f>F57*1</f>
        <v>5000</v>
      </c>
      <c r="I57" s="41">
        <f t="shared" ref="I57:I58" si="12">G57+H57</f>
        <v>5000</v>
      </c>
    </row>
    <row r="58" spans="1:9" s="8" customFormat="1" ht="150" x14ac:dyDescent="0.2">
      <c r="A58" s="4"/>
      <c r="B58" s="47" t="s">
        <v>277</v>
      </c>
      <c r="C58" s="4">
        <v>5</v>
      </c>
      <c r="D58" s="4" t="s">
        <v>33</v>
      </c>
      <c r="E58" s="41">
        <v>225000</v>
      </c>
      <c r="F58" s="41">
        <v>8000</v>
      </c>
      <c r="G58" s="41">
        <f>E58*C58</f>
        <v>1125000</v>
      </c>
      <c r="H58" s="41">
        <f>F58*C58</f>
        <v>40000</v>
      </c>
      <c r="I58" s="41">
        <f t="shared" si="12"/>
        <v>1165000</v>
      </c>
    </row>
    <row r="59" spans="1:9" ht="24.95" customHeight="1" x14ac:dyDescent="0.2">
      <c r="A59" s="27"/>
      <c r="B59" s="111" t="s">
        <v>18</v>
      </c>
      <c r="C59" s="28"/>
      <c r="D59" s="27"/>
      <c r="E59" s="38"/>
      <c r="F59" s="38"/>
      <c r="G59" s="38">
        <f t="shared" ref="G59:I59" si="13">SUM(G57:G58)</f>
        <v>1125000</v>
      </c>
      <c r="H59" s="38">
        <f t="shared" si="13"/>
        <v>45000</v>
      </c>
      <c r="I59" s="38">
        <f t="shared" si="13"/>
        <v>1170000</v>
      </c>
    </row>
    <row r="60" spans="1:9" ht="24.95" customHeight="1" x14ac:dyDescent="0.2">
      <c r="A60" s="24">
        <v>211300</v>
      </c>
      <c r="B60" s="48" t="s">
        <v>219</v>
      </c>
      <c r="C60" s="24"/>
      <c r="D60" s="24"/>
      <c r="E60" s="37"/>
      <c r="F60" s="37"/>
      <c r="G60" s="37"/>
      <c r="H60" s="37"/>
      <c r="I60" s="37"/>
    </row>
    <row r="61" spans="1:9" ht="24.95" customHeight="1" x14ac:dyDescent="0.2">
      <c r="A61" s="23">
        <v>211313</v>
      </c>
      <c r="B61" s="43" t="s">
        <v>257</v>
      </c>
      <c r="C61" s="26"/>
      <c r="D61" s="23"/>
      <c r="E61" s="37"/>
      <c r="F61" s="37"/>
      <c r="G61" s="37"/>
      <c r="H61" s="37"/>
      <c r="I61" s="37"/>
    </row>
    <row r="62" spans="1:9" ht="45" x14ac:dyDescent="0.2">
      <c r="A62" s="23"/>
      <c r="B62" s="43" t="s">
        <v>258</v>
      </c>
      <c r="C62" s="26"/>
      <c r="D62" s="23"/>
      <c r="E62" s="37"/>
      <c r="F62" s="37"/>
      <c r="G62" s="37"/>
      <c r="H62" s="37"/>
      <c r="I62" s="37"/>
    </row>
    <row r="63" spans="1:9" ht="60" x14ac:dyDescent="0.2">
      <c r="A63" s="23"/>
      <c r="B63" s="43" t="s">
        <v>259</v>
      </c>
      <c r="C63" s="5">
        <v>250</v>
      </c>
      <c r="D63" s="23" t="s">
        <v>33</v>
      </c>
      <c r="E63" s="37">
        <v>2000</v>
      </c>
      <c r="F63" s="37">
        <v>300</v>
      </c>
      <c r="G63" s="37">
        <f>E63*C63</f>
        <v>500000</v>
      </c>
      <c r="H63" s="37">
        <f>F63*C63</f>
        <v>75000</v>
      </c>
      <c r="I63" s="37">
        <f>G63+H63</f>
        <v>575000</v>
      </c>
    </row>
    <row r="64" spans="1:9" ht="30" x14ac:dyDescent="0.2">
      <c r="A64" s="23"/>
      <c r="B64" s="43" t="s">
        <v>260</v>
      </c>
      <c r="C64" s="5">
        <v>60</v>
      </c>
      <c r="D64" s="23" t="s">
        <v>33</v>
      </c>
      <c r="E64" s="37">
        <v>1350</v>
      </c>
      <c r="F64" s="37">
        <v>300</v>
      </c>
      <c r="G64" s="37">
        <f>E64*C64</f>
        <v>81000</v>
      </c>
      <c r="H64" s="37">
        <f>F64*C64</f>
        <v>18000</v>
      </c>
      <c r="I64" s="37">
        <f t="shared" ref="I64:I65" si="14">G64+H64</f>
        <v>99000</v>
      </c>
    </row>
    <row r="65" spans="1:9" s="8" customFormat="1" ht="45" x14ac:dyDescent="0.2">
      <c r="A65" s="4"/>
      <c r="B65" s="47" t="s">
        <v>261</v>
      </c>
      <c r="C65" s="5">
        <v>44</v>
      </c>
      <c r="D65" s="4" t="s">
        <v>33</v>
      </c>
      <c r="E65" s="41">
        <v>500</v>
      </c>
      <c r="F65" s="41">
        <v>200</v>
      </c>
      <c r="G65" s="41">
        <f>E65*C65</f>
        <v>22000</v>
      </c>
      <c r="H65" s="41">
        <f>F65*C65</f>
        <v>8800</v>
      </c>
      <c r="I65" s="41">
        <f t="shared" si="14"/>
        <v>30800</v>
      </c>
    </row>
    <row r="66" spans="1:9" ht="24.95" customHeight="1" x14ac:dyDescent="0.2">
      <c r="A66" s="27"/>
      <c r="B66" s="111" t="s">
        <v>18</v>
      </c>
      <c r="C66" s="28"/>
      <c r="D66" s="27"/>
      <c r="E66" s="38"/>
      <c r="F66" s="38"/>
      <c r="G66" s="38">
        <f>G65+G64+G63</f>
        <v>603000</v>
      </c>
      <c r="H66" s="38">
        <f t="shared" ref="H66" si="15">H65+H64+H63</f>
        <v>101800</v>
      </c>
      <c r="I66" s="38">
        <f>I65+I64+I63</f>
        <v>704800</v>
      </c>
    </row>
    <row r="67" spans="1:9" ht="24.95" customHeight="1" x14ac:dyDescent="0.2">
      <c r="A67" s="24">
        <v>212000</v>
      </c>
      <c r="B67" s="48" t="s">
        <v>220</v>
      </c>
      <c r="C67" s="24"/>
      <c r="D67" s="24"/>
      <c r="E67" s="37"/>
      <c r="F67" s="37"/>
      <c r="G67" s="37"/>
      <c r="H67" s="37"/>
      <c r="I67" s="37"/>
    </row>
    <row r="68" spans="1:9" ht="24.95" customHeight="1" x14ac:dyDescent="0.2">
      <c r="A68" s="23">
        <v>212116</v>
      </c>
      <c r="B68" s="43" t="s">
        <v>262</v>
      </c>
      <c r="C68" s="26"/>
      <c r="D68" s="23"/>
      <c r="E68" s="37"/>
      <c r="F68" s="37"/>
      <c r="G68" s="37"/>
      <c r="H68" s="37"/>
      <c r="I68" s="37"/>
    </row>
    <row r="69" spans="1:9" ht="45" x14ac:dyDescent="0.2">
      <c r="A69" s="23"/>
      <c r="B69" s="43" t="s">
        <v>263</v>
      </c>
      <c r="C69" s="26"/>
      <c r="D69" s="23"/>
      <c r="E69" s="37"/>
      <c r="F69" s="37"/>
      <c r="G69" s="37"/>
      <c r="H69" s="37"/>
      <c r="I69" s="37"/>
    </row>
    <row r="70" spans="1:9" ht="24.95" customHeight="1" x14ac:dyDescent="0.2">
      <c r="A70" s="23" t="s">
        <v>14</v>
      </c>
      <c r="B70" s="43" t="s">
        <v>264</v>
      </c>
      <c r="C70" s="26">
        <v>6</v>
      </c>
      <c r="D70" s="23" t="s">
        <v>33</v>
      </c>
      <c r="E70" s="37">
        <v>4500</v>
      </c>
      <c r="F70" s="37">
        <v>500</v>
      </c>
      <c r="G70" s="37">
        <f>E70*C70</f>
        <v>27000</v>
      </c>
      <c r="H70" s="37">
        <f>F70*C70</f>
        <v>3000</v>
      </c>
      <c r="I70" s="37">
        <f>G70+H70</f>
        <v>30000</v>
      </c>
    </row>
    <row r="71" spans="1:9" ht="24.95" customHeight="1" x14ac:dyDescent="0.2">
      <c r="A71" s="23">
        <v>212416</v>
      </c>
      <c r="B71" s="43" t="s">
        <v>265</v>
      </c>
      <c r="C71" s="26"/>
      <c r="D71" s="23"/>
      <c r="E71" s="37"/>
      <c r="F71" s="37"/>
      <c r="G71" s="37"/>
      <c r="H71" s="37"/>
      <c r="I71" s="37"/>
    </row>
    <row r="72" spans="1:9" ht="45" x14ac:dyDescent="0.2">
      <c r="A72" s="23"/>
      <c r="B72" s="43" t="s">
        <v>266</v>
      </c>
      <c r="C72" s="26"/>
      <c r="D72" s="23"/>
      <c r="E72" s="37"/>
      <c r="F72" s="37"/>
      <c r="G72" s="37"/>
      <c r="H72" s="37"/>
      <c r="I72" s="37"/>
    </row>
    <row r="73" spans="1:9" ht="24.95" customHeight="1" x14ac:dyDescent="0.2">
      <c r="A73" s="23" t="s">
        <v>11</v>
      </c>
      <c r="B73" s="43" t="s">
        <v>267</v>
      </c>
      <c r="C73" s="26">
        <v>6</v>
      </c>
      <c r="D73" s="23" t="s">
        <v>33</v>
      </c>
      <c r="E73" s="37">
        <v>12500</v>
      </c>
      <c r="F73" s="37">
        <v>500</v>
      </c>
      <c r="G73" s="37">
        <f>E73*C73</f>
        <v>75000</v>
      </c>
      <c r="H73" s="37">
        <f>F73*C73</f>
        <v>3000</v>
      </c>
      <c r="I73" s="37">
        <f>G73+H73</f>
        <v>78000</v>
      </c>
    </row>
    <row r="74" spans="1:9" ht="24.75" customHeight="1" x14ac:dyDescent="0.2">
      <c r="A74" s="23"/>
      <c r="B74" s="44" t="s">
        <v>194</v>
      </c>
      <c r="C74" s="26"/>
      <c r="D74" s="23"/>
      <c r="E74" s="37"/>
      <c r="F74" s="37"/>
      <c r="G74" s="37"/>
      <c r="H74" s="37"/>
      <c r="I74" s="37"/>
    </row>
    <row r="75" spans="1:9" ht="75" x14ac:dyDescent="0.2">
      <c r="A75" s="23"/>
      <c r="B75" s="43" t="s">
        <v>268</v>
      </c>
      <c r="C75" s="5">
        <v>1</v>
      </c>
      <c r="D75" s="4" t="s">
        <v>13</v>
      </c>
      <c r="E75" s="37">
        <v>25000</v>
      </c>
      <c r="F75" s="37">
        <v>5000</v>
      </c>
      <c r="G75" s="37">
        <f>E75*C75</f>
        <v>25000</v>
      </c>
      <c r="H75" s="37">
        <f>F75*C75</f>
        <v>5000</v>
      </c>
      <c r="I75" s="37">
        <f>G75+H75</f>
        <v>30000</v>
      </c>
    </row>
    <row r="76" spans="1:9" ht="24.95" customHeight="1" x14ac:dyDescent="0.2">
      <c r="A76" s="27"/>
      <c r="B76" s="111" t="s">
        <v>18</v>
      </c>
      <c r="C76" s="28"/>
      <c r="D76" s="27"/>
      <c r="E76" s="38"/>
      <c r="F76" s="38"/>
      <c r="G76" s="38">
        <f>G75+G73+G70</f>
        <v>127000</v>
      </c>
      <c r="H76" s="38">
        <f t="shared" ref="H76:I76" si="16">H75+H73+H70</f>
        <v>11000</v>
      </c>
      <c r="I76" s="38">
        <f t="shared" si="16"/>
        <v>138000</v>
      </c>
    </row>
    <row r="77" spans="1:9" ht="30" customHeight="1" x14ac:dyDescent="0.2">
      <c r="A77" s="155" t="s">
        <v>269</v>
      </c>
      <c r="B77" s="156"/>
      <c r="C77" s="29"/>
      <c r="D77" s="29"/>
      <c r="E77" s="37"/>
      <c r="F77" s="37"/>
      <c r="G77" s="110">
        <f>G76+G66+G59+G54+G43+G35+G14+G10+G39</f>
        <v>5688075</v>
      </c>
      <c r="H77" s="110">
        <f t="shared" ref="H77" si="17">H76+H66+H59+H54+H43+H35+H14+H10+H39</f>
        <v>973300</v>
      </c>
      <c r="I77" s="110">
        <f>I76+I66+I59+I54+I43+I35+I14+I10+I39</f>
        <v>6661375</v>
      </c>
    </row>
  </sheetData>
  <mergeCells count="8">
    <mergeCell ref="A77:B77"/>
    <mergeCell ref="G2:H2"/>
    <mergeCell ref="I2:I3"/>
    <mergeCell ref="A2:A3"/>
    <mergeCell ref="B2:B3"/>
    <mergeCell ref="C2:C3"/>
    <mergeCell ref="D2:D3"/>
    <mergeCell ref="E2:F2"/>
  </mergeCells>
  <pageMargins left="0.7" right="0.7" top="0.75" bottom="0.75" header="0.3" footer="0.3"/>
  <pageSetup paperSize="9" orientation="landscape" r:id="rId1"/>
  <headerFooter>
    <oddHeader>&amp;L&amp;"Arial,Bold" 2111 IMTIAZ SUPER MARKET THE PLACE (DHA)&amp;R&amp;"-,Bold"BILL OF QUANTITIES FIRE FIGHTING</oddHeader>
    <oddFooter>&amp;RPage &amp;P of &amp;N</oddFooter>
  </headerFooter>
  <rowBreaks count="6" manualBreakCount="6">
    <brk id="13" max="16383" man="1"/>
    <brk id="26" max="8" man="1"/>
    <brk id="35" max="8" man="1"/>
    <brk id="43" max="8" man="1"/>
    <brk id="59" max="8" man="1"/>
    <brk id="7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 Summary</vt:lpstr>
      <vt:lpstr>HVAC-Summary</vt:lpstr>
      <vt:lpstr>HVAC-BOQ</vt:lpstr>
      <vt:lpstr>FSS - Summary</vt:lpstr>
      <vt:lpstr>FSS-BOQ</vt:lpstr>
      <vt:lpstr>'FSS-BOQ'!Print_Area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2021-10-15T11:26:33Z</cp:lastPrinted>
  <dcterms:created xsi:type="dcterms:W3CDTF">2021-06-10T06:39:20Z</dcterms:created>
  <dcterms:modified xsi:type="dcterms:W3CDTF">2021-10-15T12:23:51Z</dcterms:modified>
</cp:coreProperties>
</file>