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Projects 2021\Imtiaz Super Market, The Place, DHA, Karachi\Revided BOQ on 17 June 2021 After tele con with Mr Waleed of Imtiaz\"/>
    </mc:Choice>
  </mc:AlternateContent>
  <bookViews>
    <workbookView xWindow="0" yWindow="0" windowWidth="24000" windowHeight="9735" activeTab="1"/>
  </bookViews>
  <sheets>
    <sheet name="Main Summary" sheetId="12" r:id="rId1"/>
    <sheet name="working" sheetId="16" r:id="rId2"/>
    <sheet name="2nd verified bill" sheetId="14" r:id="rId3"/>
    <sheet name="1st verified bill" sheetId="13" r:id="rId4"/>
    <sheet name="HVAC-BOQ" sheetId="4" r:id="rId5"/>
    <sheet name="FSS-BOQ" sheetId="6" r:id="rId6"/>
    <sheet name="2nd verified bill (2)" sheetId="15" r:id="rId7"/>
  </sheets>
  <definedNames>
    <definedName name="_xlnm.Print_Area" localSheetId="3">'1st verified bill'!$A$17:$E$44</definedName>
    <definedName name="_xlnm.Print_Area" localSheetId="5">'FSS-BOQ'!$A$1:$X$78</definedName>
    <definedName name="_xlnm.Print_Area" localSheetId="4">'HVAC-BOQ'!$A$1:$X$206</definedName>
    <definedName name="_xlnm.Print_Area" localSheetId="0">'Main Summary'!$A$1:$E$40</definedName>
    <definedName name="_xlnm.Print_Area" localSheetId="1">working!$A$1:$E$52</definedName>
    <definedName name="_xlnm.Print_Titles" localSheetId="5">'FSS-BOQ'!$2:$4</definedName>
    <definedName name="_xlnm.Print_Titles" localSheetId="4">'HVAC-BOQ'!$2:$4</definedName>
  </definedNames>
  <calcPr calcId="152511"/>
</workbook>
</file>

<file path=xl/calcChain.xml><?xml version="1.0" encoding="utf-8"?>
<calcChain xmlns="http://schemas.openxmlformats.org/spreadsheetml/2006/main">
  <c r="D47" i="16" l="1"/>
  <c r="F32" i="15" l="1"/>
  <c r="D49" i="16" l="1"/>
  <c r="D48" i="16"/>
  <c r="D50" i="16" s="1"/>
  <c r="D46" i="16"/>
  <c r="F32" i="16"/>
  <c r="E41" i="16"/>
  <c r="E31" i="16"/>
  <c r="D31" i="16"/>
  <c r="D33" i="16" s="1"/>
  <c r="D34" i="16" s="1"/>
  <c r="F30" i="16"/>
  <c r="F29" i="16"/>
  <c r="F31" i="16" s="1"/>
  <c r="E33" i="16"/>
  <c r="E34" i="16" s="1"/>
  <c r="L41" i="16"/>
  <c r="L42" i="16" s="1"/>
  <c r="O40" i="16"/>
  <c r="O41" i="16" s="1"/>
  <c r="D35" i="16" l="1"/>
  <c r="O42" i="16"/>
  <c r="O43" i="16" s="1"/>
  <c r="O45" i="16" s="1"/>
  <c r="E35" i="16"/>
  <c r="F34" i="16"/>
  <c r="F35" i="16" s="1"/>
  <c r="F37" i="16" s="1"/>
  <c r="F39" i="16" s="1"/>
  <c r="E40" i="15"/>
  <c r="E39" i="15"/>
  <c r="E51" i="13"/>
  <c r="E45" i="14"/>
  <c r="E44" i="14"/>
  <c r="E40" i="16" l="1"/>
  <c r="D37" i="16"/>
  <c r="E39" i="16"/>
  <c r="E36" i="16"/>
  <c r="E37" i="16" s="1"/>
  <c r="F40" i="16"/>
  <c r="F41" i="16"/>
  <c r="D37" i="13"/>
  <c r="F32" i="13"/>
  <c r="F42" i="16" l="1"/>
  <c r="F44" i="16" s="1"/>
  <c r="E38" i="16"/>
  <c r="E43" i="16" s="1"/>
  <c r="F45" i="16"/>
  <c r="E36" i="14"/>
  <c r="D47" i="15"/>
  <c r="O42" i="15"/>
  <c r="L41" i="15"/>
  <c r="L42" i="15" s="1"/>
  <c r="O40" i="15"/>
  <c r="D32" i="15"/>
  <c r="D33" i="15" s="1"/>
  <c r="D35" i="15" s="1"/>
  <c r="E31" i="15"/>
  <c r="D31" i="15"/>
  <c r="F30" i="15"/>
  <c r="F29" i="15"/>
  <c r="D47" i="14"/>
  <c r="D46" i="14"/>
  <c r="D48" i="14" s="1"/>
  <c r="O40" i="14"/>
  <c r="O42" i="14" s="1"/>
  <c r="F29" i="14"/>
  <c r="F30" i="14"/>
  <c r="L41" i="14"/>
  <c r="L42" i="14" s="1"/>
  <c r="E31" i="14"/>
  <c r="E32" i="14" s="1"/>
  <c r="F30" i="12"/>
  <c r="F31" i="15" l="1"/>
  <c r="E32" i="15"/>
  <c r="E33" i="15" s="1"/>
  <c r="E34" i="15" s="1"/>
  <c r="E35" i="15" s="1"/>
  <c r="E36" i="15" s="1"/>
  <c r="E38" i="15" s="1"/>
  <c r="O43" i="15"/>
  <c r="O45" i="15" s="1"/>
  <c r="O41" i="15"/>
  <c r="F33" i="15"/>
  <c r="F35" i="15" s="1"/>
  <c r="F39" i="15" s="1"/>
  <c r="O41" i="14"/>
  <c r="O43" i="14"/>
  <c r="O45" i="14" s="1"/>
  <c r="F31" i="14"/>
  <c r="F32" i="14" s="1"/>
  <c r="F33" i="14" s="1"/>
  <c r="F35" i="14" s="1"/>
  <c r="F39" i="14" s="1"/>
  <c r="D31" i="14"/>
  <c r="D32" i="14" s="1"/>
  <c r="D33" i="14" s="1"/>
  <c r="D35" i="14" s="1"/>
  <c r="E33" i="14"/>
  <c r="E34" i="14" s="1"/>
  <c r="E35" i="14" s="1"/>
  <c r="D46" i="15" l="1"/>
  <c r="D48" i="15" s="1"/>
  <c r="F40" i="15"/>
  <c r="F41" i="15"/>
  <c r="F41" i="14"/>
  <c r="F40" i="14"/>
  <c r="E38" i="14"/>
  <c r="E31" i="13"/>
  <c r="D31" i="13"/>
  <c r="L78" i="6"/>
  <c r="M78" i="6"/>
  <c r="L76" i="6"/>
  <c r="M76" i="6"/>
  <c r="L66" i="6"/>
  <c r="M66" i="6"/>
  <c r="M58" i="6"/>
  <c r="L58" i="6"/>
  <c r="L59" i="6"/>
  <c r="M59" i="6"/>
  <c r="L54" i="6"/>
  <c r="M54" i="6"/>
  <c r="L43" i="6"/>
  <c r="M43" i="6"/>
  <c r="L39" i="6"/>
  <c r="M39" i="6"/>
  <c r="L35" i="6"/>
  <c r="M35" i="6"/>
  <c r="L14" i="6"/>
  <c r="M14" i="6"/>
  <c r="L10" i="6"/>
  <c r="M10" i="6"/>
  <c r="M75" i="6"/>
  <c r="L75" i="6"/>
  <c r="M73" i="6"/>
  <c r="L73" i="6"/>
  <c r="M70" i="6"/>
  <c r="L70" i="6"/>
  <c r="M65" i="6"/>
  <c r="L65" i="6"/>
  <c r="M64" i="6"/>
  <c r="L64" i="6"/>
  <c r="M63" i="6"/>
  <c r="L63" i="6"/>
  <c r="M57" i="6"/>
  <c r="L57" i="6"/>
  <c r="M53" i="6"/>
  <c r="L53" i="6"/>
  <c r="M52" i="6"/>
  <c r="L52" i="6"/>
  <c r="M51" i="6"/>
  <c r="L51" i="6"/>
  <c r="M50" i="6"/>
  <c r="L50" i="6"/>
  <c r="M49" i="6"/>
  <c r="L49" i="6"/>
  <c r="M48" i="6"/>
  <c r="L48" i="6"/>
  <c r="M47" i="6"/>
  <c r="L47" i="6"/>
  <c r="M42" i="6"/>
  <c r="L42" i="6"/>
  <c r="M38" i="6"/>
  <c r="L38" i="6"/>
  <c r="M34" i="6"/>
  <c r="L34" i="6"/>
  <c r="M32" i="6"/>
  <c r="L32" i="6"/>
  <c r="M30" i="6"/>
  <c r="L30" i="6"/>
  <c r="M28" i="6"/>
  <c r="L28" i="6"/>
  <c r="M27" i="6"/>
  <c r="L27" i="6"/>
  <c r="M26" i="6"/>
  <c r="L26" i="6"/>
  <c r="M25" i="6"/>
  <c r="L25" i="6"/>
  <c r="M24" i="6"/>
  <c r="L24" i="6"/>
  <c r="M19" i="6"/>
  <c r="L19" i="6"/>
  <c r="M17" i="6"/>
  <c r="L17" i="6"/>
  <c r="M13" i="6"/>
  <c r="L13" i="6"/>
  <c r="M12" i="6"/>
  <c r="L12" i="6"/>
  <c r="M11" i="6"/>
  <c r="L11" i="6"/>
  <c r="M8" i="6"/>
  <c r="L8" i="6"/>
  <c r="M7" i="6"/>
  <c r="L7" i="6"/>
  <c r="M6" i="6"/>
  <c r="L6" i="6"/>
  <c r="F42" i="15" l="1"/>
  <c r="F44" i="15" s="1"/>
  <c r="F45" i="15" s="1"/>
  <c r="F46" i="15" s="1"/>
  <c r="E41" i="15"/>
  <c r="E43" i="15" s="1"/>
  <c r="F42" i="14"/>
  <c r="F44" i="14" s="1"/>
  <c r="F45" i="14" s="1"/>
  <c r="F46" i="14" s="1"/>
  <c r="D30" i="13"/>
  <c r="Q209" i="4"/>
  <c r="E41" i="14" l="1"/>
  <c r="E43" i="14" s="1"/>
  <c r="D32" i="13"/>
  <c r="D33" i="13" s="1"/>
  <c r="D34" i="13" s="1"/>
  <c r="D36" i="13" s="1"/>
  <c r="E32" i="13"/>
  <c r="E33" i="13" s="1"/>
  <c r="E34" i="13" s="1"/>
  <c r="E35" i="13" s="1"/>
  <c r="E36" i="13" s="1"/>
  <c r="D38" i="13" l="1"/>
  <c r="S88" i="6"/>
  <c r="S216" i="4"/>
  <c r="D39" i="13" l="1"/>
  <c r="D40" i="13"/>
  <c r="X94" i="4"/>
  <c r="D41" i="13" l="1"/>
  <c r="E30" i="12"/>
  <c r="D30" i="12"/>
  <c r="D42" i="13" l="1"/>
  <c r="D43" i="13" s="1"/>
  <c r="X27" i="6"/>
  <c r="U27" i="6"/>
  <c r="W27" i="6"/>
  <c r="V27" i="6"/>
  <c r="S27" i="6"/>
  <c r="R27" i="6"/>
  <c r="Q27" i="6"/>
  <c r="P144" i="4"/>
  <c r="U34" i="4" l="1"/>
  <c r="V34" i="4" s="1"/>
  <c r="U32" i="4"/>
  <c r="S34" i="4"/>
  <c r="S32" i="4"/>
  <c r="R34" i="4"/>
  <c r="Q34" i="4"/>
  <c r="R32" i="4"/>
  <c r="Q32" i="4"/>
  <c r="W34" i="4"/>
  <c r="W33" i="4"/>
  <c r="V33" i="4"/>
  <c r="W32" i="4"/>
  <c r="V32" i="4"/>
  <c r="U75" i="6" l="1"/>
  <c r="W75" i="6" s="1"/>
  <c r="S75" i="6"/>
  <c r="R75" i="6"/>
  <c r="Q75" i="6"/>
  <c r="U73" i="6"/>
  <c r="W73" i="6" s="1"/>
  <c r="S73" i="6"/>
  <c r="R73" i="6"/>
  <c r="Q73" i="6"/>
  <c r="U70" i="6"/>
  <c r="W70" i="6" s="1"/>
  <c r="R70" i="6"/>
  <c r="S70" i="6" s="1"/>
  <c r="Q70" i="6"/>
  <c r="U65" i="6"/>
  <c r="W65" i="6" s="1"/>
  <c r="R65" i="6"/>
  <c r="S65" i="6" s="1"/>
  <c r="Q65" i="6"/>
  <c r="U64" i="6"/>
  <c r="W64" i="6" s="1"/>
  <c r="R64" i="6"/>
  <c r="Q64" i="6"/>
  <c r="U63" i="6"/>
  <c r="W63" i="6" s="1"/>
  <c r="R63" i="6"/>
  <c r="Q63" i="6"/>
  <c r="U58" i="6"/>
  <c r="W58" i="6" s="1"/>
  <c r="R58" i="6"/>
  <c r="Q58" i="6"/>
  <c r="U57" i="6"/>
  <c r="W57" i="6" s="1"/>
  <c r="R57" i="6"/>
  <c r="Q57" i="6"/>
  <c r="U53" i="6"/>
  <c r="W53" i="6" s="1"/>
  <c r="R53" i="6"/>
  <c r="S53" i="6" s="1"/>
  <c r="Q53" i="6"/>
  <c r="U52" i="6"/>
  <c r="W52" i="6" s="1"/>
  <c r="R52" i="6"/>
  <c r="Q52" i="6"/>
  <c r="U51" i="6"/>
  <c r="W51" i="6" s="1"/>
  <c r="R51" i="6"/>
  <c r="Q51" i="6"/>
  <c r="U50" i="6"/>
  <c r="W50" i="6" s="1"/>
  <c r="R50" i="6"/>
  <c r="S50" i="6" s="1"/>
  <c r="Q50" i="6"/>
  <c r="U49" i="6"/>
  <c r="W49" i="6" s="1"/>
  <c r="R49" i="6"/>
  <c r="Q49" i="6"/>
  <c r="U48" i="6"/>
  <c r="W48" i="6" s="1"/>
  <c r="R48" i="6"/>
  <c r="Q48" i="6"/>
  <c r="U47" i="6"/>
  <c r="W47" i="6" s="1"/>
  <c r="R47" i="6"/>
  <c r="Q47" i="6"/>
  <c r="U42" i="6"/>
  <c r="W42" i="6" s="1"/>
  <c r="R42" i="6"/>
  <c r="S42" i="6" s="1"/>
  <c r="Q42" i="6"/>
  <c r="U38" i="6"/>
  <c r="W38" i="6" s="1"/>
  <c r="R38" i="6"/>
  <c r="S38" i="6" s="1"/>
  <c r="Q38" i="6"/>
  <c r="U34" i="6"/>
  <c r="V34" i="6" s="1"/>
  <c r="R34" i="6"/>
  <c r="S34" i="6" s="1"/>
  <c r="Q34" i="6"/>
  <c r="U32" i="6"/>
  <c r="W32" i="6" s="1"/>
  <c r="R32" i="6"/>
  <c r="S32" i="6" s="1"/>
  <c r="Q32" i="6"/>
  <c r="W30" i="6"/>
  <c r="U30" i="6"/>
  <c r="V30" i="6" s="1"/>
  <c r="R30" i="6"/>
  <c r="S30" i="6" s="1"/>
  <c r="Q30" i="6"/>
  <c r="W28" i="6"/>
  <c r="U28" i="6"/>
  <c r="V28" i="6" s="1"/>
  <c r="R28" i="6"/>
  <c r="S28" i="6" s="1"/>
  <c r="Q28" i="6"/>
  <c r="U25" i="6"/>
  <c r="W25" i="6" s="1"/>
  <c r="R25" i="6"/>
  <c r="Q25" i="6"/>
  <c r="U24" i="6"/>
  <c r="W24" i="6" s="1"/>
  <c r="R24" i="6"/>
  <c r="Q24" i="6"/>
  <c r="S24" i="6" s="1"/>
  <c r="U19" i="6"/>
  <c r="W19" i="6" s="1"/>
  <c r="R19" i="6"/>
  <c r="S19" i="6" s="1"/>
  <c r="Q19" i="6"/>
  <c r="W17" i="6"/>
  <c r="U17" i="6"/>
  <c r="V17" i="6" s="1"/>
  <c r="R17" i="6"/>
  <c r="S17" i="6" s="1"/>
  <c r="Q17" i="6"/>
  <c r="U13" i="6"/>
  <c r="W13" i="6" s="1"/>
  <c r="S13" i="6"/>
  <c r="R13" i="6"/>
  <c r="Q13" i="6"/>
  <c r="U12" i="6"/>
  <c r="W12" i="6" s="1"/>
  <c r="R12" i="6"/>
  <c r="S12" i="6" s="1"/>
  <c r="Q12" i="6"/>
  <c r="U7" i="6"/>
  <c r="V7" i="6" s="1"/>
  <c r="R7" i="6"/>
  <c r="S7" i="6" s="1"/>
  <c r="Q7" i="6"/>
  <c r="U6" i="6"/>
  <c r="W6" i="6" s="1"/>
  <c r="R6" i="6"/>
  <c r="S6" i="6" s="1"/>
  <c r="Q6" i="6"/>
  <c r="N57" i="6"/>
  <c r="N75" i="6"/>
  <c r="N73" i="6"/>
  <c r="N70" i="6"/>
  <c r="N65" i="6"/>
  <c r="N64" i="6"/>
  <c r="N63" i="6"/>
  <c r="N58" i="6"/>
  <c r="N53" i="6"/>
  <c r="N52" i="6"/>
  <c r="N51" i="6"/>
  <c r="N50" i="6"/>
  <c r="N49" i="6"/>
  <c r="N48" i="6"/>
  <c r="N47" i="6"/>
  <c r="N42" i="6"/>
  <c r="N38" i="6"/>
  <c r="N34" i="6"/>
  <c r="N32" i="6"/>
  <c r="N30" i="6"/>
  <c r="N28" i="6"/>
  <c r="N27" i="6"/>
  <c r="N25" i="6"/>
  <c r="N24" i="6"/>
  <c r="N19" i="6"/>
  <c r="N17" i="6"/>
  <c r="N13" i="6"/>
  <c r="N12" i="6"/>
  <c r="N7" i="6"/>
  <c r="N6" i="6"/>
  <c r="N203" i="4"/>
  <c r="N201" i="4"/>
  <c r="N199" i="4"/>
  <c r="N198" i="4"/>
  <c r="N193" i="4"/>
  <c r="N189" i="4"/>
  <c r="N184" i="4"/>
  <c r="N183" i="4"/>
  <c r="N182" i="4"/>
  <c r="N180" i="4"/>
  <c r="N178" i="4"/>
  <c r="N177" i="4"/>
  <c r="N176" i="4"/>
  <c r="N175" i="4"/>
  <c r="N173" i="4"/>
  <c r="N167" i="4"/>
  <c r="N166" i="4"/>
  <c r="N163" i="4"/>
  <c r="N162" i="4"/>
  <c r="N157" i="4"/>
  <c r="N152" i="4"/>
  <c r="N151" i="4"/>
  <c r="N146" i="4"/>
  <c r="N144" i="4"/>
  <c r="N139" i="4"/>
  <c r="N135" i="4"/>
  <c r="N134" i="4"/>
  <c r="N131" i="4"/>
  <c r="N129" i="4"/>
  <c r="N124" i="4"/>
  <c r="N123" i="4"/>
  <c r="N122" i="4"/>
  <c r="N121" i="4"/>
  <c r="N120" i="4"/>
  <c r="N119" i="4"/>
  <c r="N116" i="4"/>
  <c r="N115" i="4"/>
  <c r="N114" i="4"/>
  <c r="N113" i="4"/>
  <c r="N112" i="4"/>
  <c r="N111" i="4"/>
  <c r="N110" i="4"/>
  <c r="N109" i="4"/>
  <c r="N104" i="4"/>
  <c r="N102" i="4"/>
  <c r="N98" i="4"/>
  <c r="N97" i="4"/>
  <c r="N93" i="4"/>
  <c r="N92" i="4"/>
  <c r="N91" i="4"/>
  <c r="N90" i="4"/>
  <c r="N89" i="4"/>
  <c r="N88" i="4"/>
  <c r="N85" i="4"/>
  <c r="N83" i="4"/>
  <c r="N82" i="4"/>
  <c r="N81" i="4"/>
  <c r="N80" i="4"/>
  <c r="N79" i="4"/>
  <c r="N77" i="4"/>
  <c r="N76" i="4"/>
  <c r="N75" i="4"/>
  <c r="N74" i="4"/>
  <c r="N70" i="4"/>
  <c r="N64" i="4"/>
  <c r="N62" i="4"/>
  <c r="N60" i="4"/>
  <c r="N58" i="4"/>
  <c r="N56" i="4"/>
  <c r="N55" i="4"/>
  <c r="N53" i="4"/>
  <c r="N52" i="4"/>
  <c r="N49" i="4"/>
  <c r="N48" i="4"/>
  <c r="N46" i="4"/>
  <c r="N45" i="4"/>
  <c r="N44" i="4"/>
  <c r="N42" i="4"/>
  <c r="N41" i="4"/>
  <c r="N39" i="4"/>
  <c r="N38" i="4"/>
  <c r="N35" i="4"/>
  <c r="N34" i="4"/>
  <c r="N32" i="4"/>
  <c r="N30" i="4"/>
  <c r="N25" i="4"/>
  <c r="N24" i="4"/>
  <c r="N23" i="4"/>
  <c r="N22" i="4"/>
  <c r="N18" i="4"/>
  <c r="N14" i="4"/>
  <c r="N13" i="4"/>
  <c r="N12" i="4"/>
  <c r="N7" i="4"/>
  <c r="N6" i="4"/>
  <c r="S64" i="6" l="1"/>
  <c r="S63" i="6"/>
  <c r="S52" i="6"/>
  <c r="S51" i="6"/>
  <c r="S49" i="6"/>
  <c r="S48" i="6"/>
  <c r="W34" i="6"/>
  <c r="X34" i="6" s="1"/>
  <c r="S25" i="6"/>
  <c r="S47" i="6"/>
  <c r="S58" i="6"/>
  <c r="W78" i="6"/>
  <c r="Q78" i="6"/>
  <c r="S57" i="6"/>
  <c r="S59" i="6" s="1"/>
  <c r="X75" i="6"/>
  <c r="V75" i="6"/>
  <c r="V73" i="6"/>
  <c r="X73" i="6" s="1"/>
  <c r="V70" i="6"/>
  <c r="X70" i="6" s="1"/>
  <c r="V65" i="6"/>
  <c r="X65" i="6" s="1"/>
  <c r="V64" i="6"/>
  <c r="X64" i="6" s="1"/>
  <c r="V63" i="6"/>
  <c r="X63" i="6" s="1"/>
  <c r="V58" i="6"/>
  <c r="X58" i="6" s="1"/>
  <c r="V57" i="6"/>
  <c r="X57" i="6" s="1"/>
  <c r="V53" i="6"/>
  <c r="X53" i="6" s="1"/>
  <c r="V52" i="6"/>
  <c r="X52" i="6" s="1"/>
  <c r="V51" i="6"/>
  <c r="X51" i="6" s="1"/>
  <c r="V50" i="6"/>
  <c r="X50" i="6" s="1"/>
  <c r="V49" i="6"/>
  <c r="X49" i="6" s="1"/>
  <c r="V48" i="6"/>
  <c r="X48" i="6" s="1"/>
  <c r="V47" i="6"/>
  <c r="X47" i="6" s="1"/>
  <c r="V42" i="6"/>
  <c r="X42" i="6" s="1"/>
  <c r="V38" i="6"/>
  <c r="V32" i="6"/>
  <c r="X32" i="6" s="1"/>
  <c r="X30" i="6"/>
  <c r="X28" i="6"/>
  <c r="V25" i="6"/>
  <c r="X25" i="6" s="1"/>
  <c r="V24" i="6"/>
  <c r="X24" i="6" s="1"/>
  <c r="X19" i="6"/>
  <c r="V19" i="6"/>
  <c r="X17" i="6"/>
  <c r="X13" i="6"/>
  <c r="V13" i="6"/>
  <c r="V12" i="6"/>
  <c r="X12" i="6" s="1"/>
  <c r="W7" i="6"/>
  <c r="X7" i="6" s="1"/>
  <c r="V6" i="6"/>
  <c r="X6" i="6" s="1"/>
  <c r="U203" i="4"/>
  <c r="W203" i="4" s="1"/>
  <c r="R203" i="4"/>
  <c r="S203" i="4" s="1"/>
  <c r="Q203" i="4"/>
  <c r="U201" i="4"/>
  <c r="V201" i="4" s="1"/>
  <c r="R201" i="4"/>
  <c r="Q201" i="4"/>
  <c r="U199" i="4"/>
  <c r="W199" i="4" s="1"/>
  <c r="R199" i="4"/>
  <c r="Q199" i="4"/>
  <c r="S199" i="4" s="1"/>
  <c r="U198" i="4"/>
  <c r="W198" i="4" s="1"/>
  <c r="R198" i="4"/>
  <c r="Q198" i="4"/>
  <c r="S198" i="4" s="1"/>
  <c r="U193" i="4"/>
  <c r="W193" i="4" s="1"/>
  <c r="R193" i="4"/>
  <c r="S193" i="4" s="1"/>
  <c r="Q193" i="4"/>
  <c r="U189" i="4"/>
  <c r="W189" i="4" s="1"/>
  <c r="R189" i="4"/>
  <c r="S189" i="4" s="1"/>
  <c r="Q189" i="4"/>
  <c r="U184" i="4"/>
  <c r="W184" i="4" s="1"/>
  <c r="R184" i="4"/>
  <c r="Q184" i="4"/>
  <c r="U183" i="4"/>
  <c r="W183" i="4" s="1"/>
  <c r="R183" i="4"/>
  <c r="Q183" i="4"/>
  <c r="U182" i="4"/>
  <c r="W182" i="4" s="1"/>
  <c r="R182" i="4"/>
  <c r="Q182" i="4"/>
  <c r="U180" i="4"/>
  <c r="W180" i="4" s="1"/>
  <c r="R180" i="4"/>
  <c r="S180" i="4" s="1"/>
  <c r="Q180" i="4"/>
  <c r="U178" i="4"/>
  <c r="W178" i="4" s="1"/>
  <c r="R178" i="4"/>
  <c r="S178" i="4" s="1"/>
  <c r="Q178" i="4"/>
  <c r="U177" i="4"/>
  <c r="W177" i="4" s="1"/>
  <c r="R177" i="4"/>
  <c r="Q177" i="4"/>
  <c r="U176" i="4"/>
  <c r="W176" i="4" s="1"/>
  <c r="R176" i="4"/>
  <c r="S176" i="4" s="1"/>
  <c r="Q176" i="4"/>
  <c r="U175" i="4"/>
  <c r="W175" i="4" s="1"/>
  <c r="R175" i="4"/>
  <c r="Q175" i="4"/>
  <c r="U173" i="4"/>
  <c r="W173" i="4" s="1"/>
  <c r="S173" i="4"/>
  <c r="R173" i="4"/>
  <c r="Q173" i="4"/>
  <c r="U167" i="4"/>
  <c r="W167" i="4" s="1"/>
  <c r="S167" i="4"/>
  <c r="R167" i="4"/>
  <c r="Q167" i="4"/>
  <c r="U166" i="4"/>
  <c r="W166" i="4" s="1"/>
  <c r="S166" i="4"/>
  <c r="R166" i="4"/>
  <c r="Q166" i="4"/>
  <c r="U163" i="4"/>
  <c r="W163" i="4" s="1"/>
  <c r="R163" i="4"/>
  <c r="S163" i="4" s="1"/>
  <c r="Q163" i="4"/>
  <c r="U162" i="4"/>
  <c r="W162" i="4" s="1"/>
  <c r="R162" i="4"/>
  <c r="Q162" i="4"/>
  <c r="W157" i="4"/>
  <c r="U157" i="4"/>
  <c r="V157" i="4" s="1"/>
  <c r="R157" i="4"/>
  <c r="Q157" i="4"/>
  <c r="U154" i="4"/>
  <c r="W154" i="4" s="1"/>
  <c r="R154" i="4"/>
  <c r="U152" i="4"/>
  <c r="W152" i="4" s="1"/>
  <c r="R152" i="4"/>
  <c r="Q152" i="4"/>
  <c r="U151" i="4"/>
  <c r="W151" i="4" s="1"/>
  <c r="R151" i="4"/>
  <c r="S151" i="4" s="1"/>
  <c r="Q151" i="4"/>
  <c r="U146" i="4"/>
  <c r="W146" i="4" s="1"/>
  <c r="S146" i="4"/>
  <c r="R146" i="4"/>
  <c r="Q146" i="4"/>
  <c r="U144" i="4"/>
  <c r="W144" i="4" s="1"/>
  <c r="R144" i="4"/>
  <c r="Q144" i="4"/>
  <c r="U139" i="4"/>
  <c r="W139" i="4" s="1"/>
  <c r="R139" i="4"/>
  <c r="S139" i="4" s="1"/>
  <c r="Q139" i="4"/>
  <c r="U135" i="4"/>
  <c r="V135" i="4" s="1"/>
  <c r="R135" i="4"/>
  <c r="S135" i="4" s="1"/>
  <c r="Q135" i="4"/>
  <c r="U134" i="4"/>
  <c r="V134" i="4" s="1"/>
  <c r="R134" i="4"/>
  <c r="S134" i="4" s="1"/>
  <c r="Q134" i="4"/>
  <c r="U131" i="4"/>
  <c r="W131" i="4" s="1"/>
  <c r="R131" i="4"/>
  <c r="Q131" i="4"/>
  <c r="U129" i="4"/>
  <c r="W129" i="4" s="1"/>
  <c r="R129" i="4"/>
  <c r="Q129" i="4"/>
  <c r="S129" i="4" s="1"/>
  <c r="U124" i="4"/>
  <c r="W124" i="4" s="1"/>
  <c r="R124" i="4"/>
  <c r="Q124" i="4"/>
  <c r="S124" i="4" s="1"/>
  <c r="U123" i="4"/>
  <c r="W123" i="4" s="1"/>
  <c r="R123" i="4"/>
  <c r="Q123" i="4"/>
  <c r="S123" i="4" s="1"/>
  <c r="U122" i="4"/>
  <c r="W122" i="4" s="1"/>
  <c r="R122" i="4"/>
  <c r="Q122" i="4"/>
  <c r="U121" i="4"/>
  <c r="W121" i="4" s="1"/>
  <c r="R121" i="4"/>
  <c r="S121" i="4" s="1"/>
  <c r="Q121" i="4"/>
  <c r="U120" i="4"/>
  <c r="W120" i="4" s="1"/>
  <c r="R120" i="4"/>
  <c r="Q120" i="4"/>
  <c r="U119" i="4"/>
  <c r="W119" i="4" s="1"/>
  <c r="R119" i="4"/>
  <c r="Q119" i="4"/>
  <c r="U116" i="4"/>
  <c r="W116" i="4" s="1"/>
  <c r="R116" i="4"/>
  <c r="Q116" i="4"/>
  <c r="U115" i="4"/>
  <c r="W115" i="4" s="1"/>
  <c r="R115" i="4"/>
  <c r="S115" i="4" s="1"/>
  <c r="Q115" i="4"/>
  <c r="U114" i="4"/>
  <c r="W114" i="4" s="1"/>
  <c r="R114" i="4"/>
  <c r="Q114" i="4"/>
  <c r="U113" i="4"/>
  <c r="W113" i="4" s="1"/>
  <c r="R113" i="4"/>
  <c r="Q113" i="4"/>
  <c r="U112" i="4"/>
  <c r="W112" i="4" s="1"/>
  <c r="R112" i="4"/>
  <c r="Q112" i="4"/>
  <c r="U111" i="4"/>
  <c r="W111" i="4" s="1"/>
  <c r="R111" i="4"/>
  <c r="S111" i="4" s="1"/>
  <c r="Q111" i="4"/>
  <c r="U110" i="4"/>
  <c r="W110" i="4" s="1"/>
  <c r="R110" i="4"/>
  <c r="Q110" i="4"/>
  <c r="U109" i="4"/>
  <c r="W109" i="4" s="1"/>
  <c r="R109" i="4"/>
  <c r="Q109" i="4"/>
  <c r="U104" i="4"/>
  <c r="W104" i="4" s="1"/>
  <c r="R104" i="4"/>
  <c r="S104" i="4" s="1"/>
  <c r="Q104" i="4"/>
  <c r="U102" i="4"/>
  <c r="W102" i="4" s="1"/>
  <c r="S102" i="4"/>
  <c r="R102" i="4"/>
  <c r="Q102" i="4"/>
  <c r="U98" i="4"/>
  <c r="W98" i="4" s="1"/>
  <c r="R98" i="4"/>
  <c r="S98" i="4" s="1"/>
  <c r="Q98" i="4"/>
  <c r="U97" i="4"/>
  <c r="W97" i="4" s="1"/>
  <c r="R97" i="4"/>
  <c r="Q97" i="4"/>
  <c r="U93" i="4"/>
  <c r="W93" i="4" s="1"/>
  <c r="R93" i="4"/>
  <c r="Q93" i="4"/>
  <c r="U92" i="4"/>
  <c r="W92" i="4" s="1"/>
  <c r="R92" i="4"/>
  <c r="Q92" i="4"/>
  <c r="U91" i="4"/>
  <c r="W91" i="4" s="1"/>
  <c r="R91" i="4"/>
  <c r="Q91" i="4"/>
  <c r="U90" i="4"/>
  <c r="W90" i="4" s="1"/>
  <c r="R90" i="4"/>
  <c r="Q90" i="4"/>
  <c r="U89" i="4"/>
  <c r="W89" i="4" s="1"/>
  <c r="R89" i="4"/>
  <c r="Q89" i="4"/>
  <c r="U88" i="4"/>
  <c r="W88" i="4" s="1"/>
  <c r="R88" i="4"/>
  <c r="Q88" i="4"/>
  <c r="U85" i="4"/>
  <c r="W85" i="4" s="1"/>
  <c r="R85" i="4"/>
  <c r="S85" i="4" s="1"/>
  <c r="Q85" i="4"/>
  <c r="U83" i="4"/>
  <c r="V83" i="4" s="1"/>
  <c r="R83" i="4"/>
  <c r="S83" i="4" s="1"/>
  <c r="Q83" i="4"/>
  <c r="U82" i="4"/>
  <c r="W82" i="4" s="1"/>
  <c r="R82" i="4"/>
  <c r="Q82" i="4"/>
  <c r="U81" i="4"/>
  <c r="W81" i="4" s="1"/>
  <c r="R81" i="4"/>
  <c r="Q81" i="4"/>
  <c r="U80" i="4"/>
  <c r="W80" i="4" s="1"/>
  <c r="R80" i="4"/>
  <c r="Q80" i="4"/>
  <c r="U79" i="4"/>
  <c r="W79" i="4" s="1"/>
  <c r="R79" i="4"/>
  <c r="Q79" i="4"/>
  <c r="U77" i="4"/>
  <c r="W77" i="4" s="1"/>
  <c r="R77" i="4"/>
  <c r="Q77" i="4"/>
  <c r="U76" i="4"/>
  <c r="W76" i="4" s="1"/>
  <c r="R76" i="4"/>
  <c r="Q76" i="4"/>
  <c r="S76" i="4" s="1"/>
  <c r="U75" i="4"/>
  <c r="W75" i="4" s="1"/>
  <c r="R75" i="4"/>
  <c r="Q75" i="4"/>
  <c r="U74" i="4"/>
  <c r="V74" i="4" s="1"/>
  <c r="R74" i="4"/>
  <c r="Q74" i="4"/>
  <c r="W70" i="4"/>
  <c r="U70" i="4"/>
  <c r="V70" i="4" s="1"/>
  <c r="R70" i="4"/>
  <c r="Q70" i="4"/>
  <c r="U66" i="4"/>
  <c r="W64" i="4"/>
  <c r="U64" i="4"/>
  <c r="V64" i="4" s="1"/>
  <c r="R64" i="4"/>
  <c r="Q64" i="4"/>
  <c r="U62" i="4"/>
  <c r="W62" i="4" s="1"/>
  <c r="R62" i="4"/>
  <c r="Q62" i="4"/>
  <c r="S62" i="4" s="1"/>
  <c r="U60" i="4"/>
  <c r="W60" i="4" s="1"/>
  <c r="R60" i="4"/>
  <c r="Q60" i="4"/>
  <c r="S60" i="4" s="1"/>
  <c r="U58" i="4"/>
  <c r="W58" i="4" s="1"/>
  <c r="R58" i="4"/>
  <c r="S58" i="4" s="1"/>
  <c r="Q58" i="4"/>
  <c r="W56" i="4"/>
  <c r="U56" i="4"/>
  <c r="V56" i="4" s="1"/>
  <c r="R56" i="4"/>
  <c r="S56" i="4" s="1"/>
  <c r="Q56" i="4"/>
  <c r="U55" i="4"/>
  <c r="W55" i="4" s="1"/>
  <c r="S55" i="4"/>
  <c r="R55" i="4"/>
  <c r="Q55" i="4"/>
  <c r="U53" i="4"/>
  <c r="W53" i="4" s="1"/>
  <c r="S53" i="4"/>
  <c r="R53" i="4"/>
  <c r="Q53" i="4"/>
  <c r="U52" i="4"/>
  <c r="W52" i="4" s="1"/>
  <c r="S52" i="4"/>
  <c r="R52" i="4"/>
  <c r="Q52" i="4"/>
  <c r="U49" i="4"/>
  <c r="W49" i="4" s="1"/>
  <c r="R49" i="4"/>
  <c r="S49" i="4" s="1"/>
  <c r="Q49" i="4"/>
  <c r="U48" i="4"/>
  <c r="W48" i="4" s="1"/>
  <c r="R48" i="4"/>
  <c r="S48" i="4" s="1"/>
  <c r="Q48" i="4"/>
  <c r="W46" i="4"/>
  <c r="X46" i="4" s="1"/>
  <c r="U46" i="4"/>
  <c r="V46" i="4" s="1"/>
  <c r="R46" i="4"/>
  <c r="S46" i="4" s="1"/>
  <c r="Q46" i="4"/>
  <c r="U44" i="4"/>
  <c r="W44" i="4" s="1"/>
  <c r="R44" i="4"/>
  <c r="S44" i="4" s="1"/>
  <c r="Q44" i="4"/>
  <c r="W45" i="4"/>
  <c r="U45" i="4"/>
  <c r="V45" i="4" s="1"/>
  <c r="R45" i="4"/>
  <c r="S45" i="4" s="1"/>
  <c r="Q45" i="4"/>
  <c r="W42" i="4"/>
  <c r="U42" i="4"/>
  <c r="V42" i="4" s="1"/>
  <c r="R42" i="4"/>
  <c r="S42" i="4" s="1"/>
  <c r="Q42" i="4"/>
  <c r="U41" i="4"/>
  <c r="W41" i="4" s="1"/>
  <c r="R41" i="4"/>
  <c r="Q41" i="4"/>
  <c r="U39" i="4"/>
  <c r="V39" i="4" s="1"/>
  <c r="R39" i="4"/>
  <c r="S39" i="4" s="1"/>
  <c r="Q39" i="4"/>
  <c r="U38" i="4"/>
  <c r="W38" i="4" s="1"/>
  <c r="R38" i="4"/>
  <c r="Q38" i="4"/>
  <c r="U30" i="4"/>
  <c r="V30" i="4" s="1"/>
  <c r="R30" i="4"/>
  <c r="Q30" i="4"/>
  <c r="U25" i="4"/>
  <c r="W25" i="4" s="1"/>
  <c r="R25" i="4"/>
  <c r="S25" i="4" s="1"/>
  <c r="Q25" i="4"/>
  <c r="U24" i="4"/>
  <c r="W24" i="4" s="1"/>
  <c r="R24" i="4"/>
  <c r="Q24" i="4"/>
  <c r="U23" i="4"/>
  <c r="V23" i="4" s="1"/>
  <c r="R23" i="4"/>
  <c r="Q23" i="4"/>
  <c r="U22" i="4"/>
  <c r="V22" i="4" s="1"/>
  <c r="R22" i="4"/>
  <c r="Q22" i="4"/>
  <c r="U18" i="4"/>
  <c r="W18" i="4" s="1"/>
  <c r="R18" i="4"/>
  <c r="Q18" i="4"/>
  <c r="U14" i="4"/>
  <c r="W14" i="4" s="1"/>
  <c r="R14" i="4"/>
  <c r="S14" i="4" s="1"/>
  <c r="Q14" i="4"/>
  <c r="U13" i="4"/>
  <c r="W13" i="4" s="1"/>
  <c r="R13" i="4"/>
  <c r="S13" i="4" s="1"/>
  <c r="Q13" i="4"/>
  <c r="W12" i="4"/>
  <c r="U12" i="4"/>
  <c r="V12" i="4" s="1"/>
  <c r="R12" i="4"/>
  <c r="S12" i="4" s="1"/>
  <c r="Q12" i="4"/>
  <c r="W7" i="4"/>
  <c r="U7" i="4"/>
  <c r="V7" i="4" s="1"/>
  <c r="R7" i="4"/>
  <c r="S7" i="4" s="1"/>
  <c r="Q7" i="4"/>
  <c r="U6" i="4"/>
  <c r="W6" i="4" s="1"/>
  <c r="R6" i="4"/>
  <c r="Q6" i="4"/>
  <c r="S80" i="4" l="1"/>
  <c r="S144" i="4"/>
  <c r="S89" i="4"/>
  <c r="S38" i="4"/>
  <c r="S24" i="4"/>
  <c r="W22" i="4"/>
  <c r="S82" i="4"/>
  <c r="W74" i="4"/>
  <c r="S77" i="4"/>
  <c r="S75" i="4"/>
  <c r="S114" i="4"/>
  <c r="S109" i="4"/>
  <c r="S113" i="4"/>
  <c r="S112" i="4"/>
  <c r="S116" i="4"/>
  <c r="S175" i="4"/>
  <c r="S184" i="4"/>
  <c r="S90" i="4"/>
  <c r="S120" i="4"/>
  <c r="S93" i="4"/>
  <c r="S92" i="4"/>
  <c r="S91" i="4"/>
  <c r="S30" i="4"/>
  <c r="W30" i="4"/>
  <c r="X30" i="4" s="1"/>
  <c r="X59" i="6"/>
  <c r="X38" i="6"/>
  <c r="V78" i="6"/>
  <c r="S6" i="4"/>
  <c r="S18" i="4"/>
  <c r="S22" i="4"/>
  <c r="S23" i="4"/>
  <c r="S41" i="4"/>
  <c r="S64" i="4"/>
  <c r="S70" i="4"/>
  <c r="S74" i="4"/>
  <c r="S81" i="4"/>
  <c r="S88" i="4"/>
  <c r="S97" i="4"/>
  <c r="S110" i="4"/>
  <c r="S119" i="4"/>
  <c r="S122" i="4"/>
  <c r="W134" i="4"/>
  <c r="X134" i="4" s="1"/>
  <c r="W135" i="4"/>
  <c r="S157" i="4"/>
  <c r="S162" i="4"/>
  <c r="S177" i="4"/>
  <c r="S182" i="4"/>
  <c r="S183" i="4"/>
  <c r="S79" i="4"/>
  <c r="S152" i="4"/>
  <c r="S131" i="4"/>
  <c r="S201" i="4"/>
  <c r="V203" i="4"/>
  <c r="X203" i="4" s="1"/>
  <c r="W201" i="4"/>
  <c r="X201" i="4" s="1"/>
  <c r="X199" i="4"/>
  <c r="V199" i="4"/>
  <c r="V198" i="4"/>
  <c r="X198" i="4" s="1"/>
  <c r="V193" i="4"/>
  <c r="X193" i="4" s="1"/>
  <c r="V189" i="4"/>
  <c r="X189" i="4" s="1"/>
  <c r="V184" i="4"/>
  <c r="X184" i="4" s="1"/>
  <c r="V183" i="4"/>
  <c r="X183" i="4" s="1"/>
  <c r="V182" i="4"/>
  <c r="X182" i="4" s="1"/>
  <c r="V180" i="4"/>
  <c r="X180" i="4" s="1"/>
  <c r="V178" i="4"/>
  <c r="X178" i="4" s="1"/>
  <c r="X177" i="4"/>
  <c r="V177" i="4"/>
  <c r="V176" i="4"/>
  <c r="X176" i="4" s="1"/>
  <c r="X175" i="4"/>
  <c r="V175" i="4"/>
  <c r="V173" i="4"/>
  <c r="X173" i="4" s="1"/>
  <c r="V167" i="4"/>
  <c r="X167" i="4" s="1"/>
  <c r="X166" i="4"/>
  <c r="V166" i="4"/>
  <c r="V163" i="4"/>
  <c r="X163" i="4" s="1"/>
  <c r="V162" i="4"/>
  <c r="X162" i="4" s="1"/>
  <c r="X157" i="4"/>
  <c r="V152" i="4"/>
  <c r="X152" i="4" s="1"/>
  <c r="V151" i="4"/>
  <c r="X151" i="4" s="1"/>
  <c r="V146" i="4"/>
  <c r="X146" i="4" s="1"/>
  <c r="V144" i="4"/>
  <c r="X144" i="4" s="1"/>
  <c r="V139" i="4"/>
  <c r="X139" i="4" s="1"/>
  <c r="X135" i="4"/>
  <c r="V131" i="4"/>
  <c r="X131" i="4" s="1"/>
  <c r="X129" i="4"/>
  <c r="V129" i="4"/>
  <c r="V124" i="4"/>
  <c r="X124" i="4" s="1"/>
  <c r="V123" i="4"/>
  <c r="X123" i="4" s="1"/>
  <c r="V122" i="4"/>
  <c r="X122" i="4" s="1"/>
  <c r="V121" i="4"/>
  <c r="X121" i="4" s="1"/>
  <c r="V120" i="4"/>
  <c r="X120" i="4" s="1"/>
  <c r="V119" i="4"/>
  <c r="X119" i="4" s="1"/>
  <c r="V116" i="4"/>
  <c r="X116" i="4" s="1"/>
  <c r="V115" i="4"/>
  <c r="X115" i="4" s="1"/>
  <c r="V114" i="4"/>
  <c r="X114" i="4" s="1"/>
  <c r="V113" i="4"/>
  <c r="X113" i="4" s="1"/>
  <c r="V112" i="4"/>
  <c r="X112" i="4" s="1"/>
  <c r="V111" i="4"/>
  <c r="X111" i="4" s="1"/>
  <c r="V110" i="4"/>
  <c r="X110" i="4" s="1"/>
  <c r="V109" i="4"/>
  <c r="X109" i="4" s="1"/>
  <c r="V104" i="4"/>
  <c r="X104" i="4" s="1"/>
  <c r="X102" i="4"/>
  <c r="V102" i="4"/>
  <c r="V98" i="4"/>
  <c r="X98" i="4" s="1"/>
  <c r="V97" i="4"/>
  <c r="X97" i="4" s="1"/>
  <c r="V93" i="4"/>
  <c r="X93" i="4" s="1"/>
  <c r="V92" i="4"/>
  <c r="X92" i="4" s="1"/>
  <c r="V91" i="4"/>
  <c r="X91" i="4" s="1"/>
  <c r="V90" i="4"/>
  <c r="X90" i="4" s="1"/>
  <c r="V89" i="4"/>
  <c r="X89" i="4" s="1"/>
  <c r="V88" i="4"/>
  <c r="X88" i="4" s="1"/>
  <c r="V85" i="4"/>
  <c r="X85" i="4" s="1"/>
  <c r="W83" i="4"/>
  <c r="X83" i="4" s="1"/>
  <c r="V82" i="4"/>
  <c r="X82" i="4" s="1"/>
  <c r="V81" i="4"/>
  <c r="X81" i="4" s="1"/>
  <c r="V80" i="4"/>
  <c r="X80" i="4" s="1"/>
  <c r="V79" i="4"/>
  <c r="X79" i="4" s="1"/>
  <c r="V77" i="4"/>
  <c r="X77" i="4" s="1"/>
  <c r="V76" i="4"/>
  <c r="X76" i="4" s="1"/>
  <c r="V75" i="4"/>
  <c r="X75" i="4" s="1"/>
  <c r="X74" i="4"/>
  <c r="X70" i="4"/>
  <c r="X64" i="4"/>
  <c r="V62" i="4"/>
  <c r="X62" i="4" s="1"/>
  <c r="X60" i="4"/>
  <c r="V60" i="4"/>
  <c r="V58" i="4"/>
  <c r="X58" i="4" s="1"/>
  <c r="X56" i="4"/>
  <c r="X55" i="4"/>
  <c r="V55" i="4"/>
  <c r="V53" i="4"/>
  <c r="X53" i="4" s="1"/>
  <c r="V52" i="4"/>
  <c r="X52" i="4" s="1"/>
  <c r="V49" i="4"/>
  <c r="X49" i="4" s="1"/>
  <c r="V48" i="4"/>
  <c r="X48" i="4" s="1"/>
  <c r="V44" i="4"/>
  <c r="X44" i="4" s="1"/>
  <c r="X45" i="4"/>
  <c r="X42" i="4"/>
  <c r="V41" i="4"/>
  <c r="X41" i="4" s="1"/>
  <c r="W39" i="4"/>
  <c r="X39" i="4" s="1"/>
  <c r="V38" i="4"/>
  <c r="X38" i="4" s="1"/>
  <c r="V25" i="4"/>
  <c r="X25" i="4" s="1"/>
  <c r="V24" i="4"/>
  <c r="X24" i="4" s="1"/>
  <c r="W23" i="4"/>
  <c r="X23" i="4" s="1"/>
  <c r="X22" i="4"/>
  <c r="X18" i="4"/>
  <c r="V18" i="4"/>
  <c r="V14" i="4"/>
  <c r="X14" i="4" s="1"/>
  <c r="V13" i="4"/>
  <c r="X13" i="4" s="1"/>
  <c r="X12" i="4"/>
  <c r="X7" i="4"/>
  <c r="V6" i="4"/>
  <c r="X6" i="4" s="1"/>
  <c r="M203" i="4"/>
  <c r="L203" i="4"/>
  <c r="M201" i="4"/>
  <c r="L201" i="4"/>
  <c r="M199" i="4"/>
  <c r="L199" i="4"/>
  <c r="M198" i="4"/>
  <c r="L198" i="4"/>
  <c r="M193" i="4"/>
  <c r="L193" i="4"/>
  <c r="M189" i="4"/>
  <c r="L189" i="4"/>
  <c r="M184" i="4"/>
  <c r="L184" i="4"/>
  <c r="M183" i="4"/>
  <c r="L183" i="4"/>
  <c r="M182" i="4"/>
  <c r="L182" i="4"/>
  <c r="M180" i="4"/>
  <c r="L180" i="4"/>
  <c r="M178" i="4"/>
  <c r="L178" i="4"/>
  <c r="M177" i="4"/>
  <c r="L177" i="4"/>
  <c r="M175" i="4"/>
  <c r="L175" i="4"/>
  <c r="M173" i="4"/>
  <c r="L173" i="4"/>
  <c r="M167" i="4"/>
  <c r="L167" i="4"/>
  <c r="M166" i="4"/>
  <c r="L166" i="4"/>
  <c r="M163" i="4"/>
  <c r="L163" i="4"/>
  <c r="M162" i="4"/>
  <c r="L162" i="4"/>
  <c r="M157" i="4"/>
  <c r="L157" i="4"/>
  <c r="M154" i="4"/>
  <c r="M152" i="4"/>
  <c r="L152" i="4"/>
  <c r="M151" i="4"/>
  <c r="L151" i="4"/>
  <c r="M146" i="4"/>
  <c r="L146" i="4"/>
  <c r="M144" i="4"/>
  <c r="L144" i="4"/>
  <c r="M139" i="4"/>
  <c r="L139" i="4"/>
  <c r="M135" i="4"/>
  <c r="L135" i="4"/>
  <c r="M134" i="4"/>
  <c r="L134" i="4"/>
  <c r="M131" i="4"/>
  <c r="L131" i="4"/>
  <c r="M129" i="4"/>
  <c r="L129" i="4"/>
  <c r="M124" i="4"/>
  <c r="L124" i="4"/>
  <c r="M123" i="4"/>
  <c r="L123" i="4"/>
  <c r="M122" i="4"/>
  <c r="L122" i="4"/>
  <c r="M121" i="4"/>
  <c r="L121" i="4"/>
  <c r="M120" i="4"/>
  <c r="L120" i="4"/>
  <c r="M119" i="4"/>
  <c r="L119" i="4"/>
  <c r="M116" i="4"/>
  <c r="L116" i="4"/>
  <c r="M115" i="4"/>
  <c r="L115" i="4"/>
  <c r="M114" i="4"/>
  <c r="L114" i="4"/>
  <c r="M113" i="4"/>
  <c r="L113" i="4"/>
  <c r="M112" i="4"/>
  <c r="L112" i="4"/>
  <c r="M111" i="4"/>
  <c r="L111" i="4"/>
  <c r="M110" i="4"/>
  <c r="L110" i="4"/>
  <c r="M109" i="4"/>
  <c r="L109" i="4"/>
  <c r="M104" i="4"/>
  <c r="L104" i="4"/>
  <c r="M102" i="4"/>
  <c r="L102" i="4"/>
  <c r="M98" i="4"/>
  <c r="L98" i="4"/>
  <c r="M97" i="4"/>
  <c r="L97" i="4"/>
  <c r="M93" i="4"/>
  <c r="L93" i="4"/>
  <c r="M92" i="4"/>
  <c r="L92" i="4"/>
  <c r="M91" i="4"/>
  <c r="L91" i="4"/>
  <c r="M90" i="4"/>
  <c r="L90" i="4"/>
  <c r="M89" i="4"/>
  <c r="L89" i="4"/>
  <c r="M88" i="4"/>
  <c r="L88" i="4"/>
  <c r="M85" i="4"/>
  <c r="L85" i="4"/>
  <c r="M83" i="4"/>
  <c r="L83" i="4"/>
  <c r="M82" i="4"/>
  <c r="L82" i="4"/>
  <c r="M81" i="4"/>
  <c r="L81" i="4"/>
  <c r="M80" i="4"/>
  <c r="L80" i="4"/>
  <c r="M79" i="4"/>
  <c r="L79" i="4"/>
  <c r="M77" i="4"/>
  <c r="L77" i="4"/>
  <c r="M76" i="4"/>
  <c r="L76" i="4"/>
  <c r="M75" i="4"/>
  <c r="L75" i="4"/>
  <c r="M74" i="4"/>
  <c r="L74" i="4"/>
  <c r="M70" i="4"/>
  <c r="L70" i="4"/>
  <c r="M64" i="4"/>
  <c r="L64" i="4"/>
  <c r="M62" i="4"/>
  <c r="L62" i="4"/>
  <c r="M60" i="4"/>
  <c r="L60" i="4"/>
  <c r="M58" i="4"/>
  <c r="L58" i="4"/>
  <c r="M56" i="4"/>
  <c r="L56" i="4"/>
  <c r="M55" i="4"/>
  <c r="L55" i="4"/>
  <c r="M53" i="4"/>
  <c r="L53" i="4"/>
  <c r="M52" i="4"/>
  <c r="L52" i="4"/>
  <c r="M49" i="4"/>
  <c r="L49" i="4"/>
  <c r="M48" i="4"/>
  <c r="L48" i="4"/>
  <c r="M46" i="4"/>
  <c r="L46" i="4"/>
  <c r="M45" i="4"/>
  <c r="L45" i="4"/>
  <c r="M44" i="4"/>
  <c r="L44" i="4"/>
  <c r="M42" i="4"/>
  <c r="L42" i="4"/>
  <c r="M41" i="4"/>
  <c r="L41" i="4"/>
  <c r="M39" i="4"/>
  <c r="L39" i="4"/>
  <c r="M38" i="4"/>
  <c r="L38" i="4"/>
  <c r="M34" i="4"/>
  <c r="L34" i="4"/>
  <c r="M32" i="4"/>
  <c r="L32" i="4"/>
  <c r="M30" i="4"/>
  <c r="L30" i="4"/>
  <c r="M25" i="4"/>
  <c r="L25" i="4"/>
  <c r="M24" i="4"/>
  <c r="L24" i="4"/>
  <c r="M23" i="4"/>
  <c r="L23" i="4"/>
  <c r="M22" i="4"/>
  <c r="L22" i="4"/>
  <c r="M18" i="4"/>
  <c r="L18" i="4"/>
  <c r="M14" i="4"/>
  <c r="L14" i="4"/>
  <c r="M13" i="4"/>
  <c r="L13" i="4"/>
  <c r="M12" i="4"/>
  <c r="L12" i="4"/>
  <c r="M7" i="4"/>
  <c r="L7" i="4"/>
  <c r="M6" i="4"/>
  <c r="L6" i="4"/>
  <c r="N204" i="4" l="1"/>
  <c r="N194" i="4"/>
  <c r="N190" i="4"/>
  <c r="S190" i="4"/>
  <c r="N185" i="4"/>
  <c r="N168" i="4"/>
  <c r="N147" i="4"/>
  <c r="N140" i="4"/>
  <c r="S140" i="4"/>
  <c r="N105" i="4"/>
  <c r="N99" i="4"/>
  <c r="S99" i="4"/>
  <c r="N94" i="4"/>
  <c r="N15" i="4"/>
  <c r="S15" i="4"/>
  <c r="N39" i="6" l="1"/>
  <c r="N35" i="6"/>
  <c r="N14" i="6"/>
  <c r="N10" i="6"/>
  <c r="S9" i="4" l="1"/>
  <c r="N125" i="4"/>
  <c r="N136" i="4" s="1"/>
  <c r="S204" i="4"/>
  <c r="R194" i="4"/>
  <c r="S194" i="4"/>
  <c r="R190" i="4"/>
  <c r="R185" i="4"/>
  <c r="R168" i="4"/>
  <c r="R158" i="4"/>
  <c r="R147" i="4"/>
  <c r="S147" i="4"/>
  <c r="R140" i="4"/>
  <c r="R136" i="4"/>
  <c r="R125" i="4"/>
  <c r="S125" i="4" s="1"/>
  <c r="R105" i="4"/>
  <c r="S105" i="4"/>
  <c r="R99" i="4"/>
  <c r="R94" i="4"/>
  <c r="R67" i="4"/>
  <c r="R35" i="4"/>
  <c r="S35" i="4" s="1"/>
  <c r="M194" i="4"/>
  <c r="M190" i="4"/>
  <c r="M185" i="4"/>
  <c r="M176" i="4"/>
  <c r="M168" i="4"/>
  <c r="M158" i="4"/>
  <c r="M147" i="4"/>
  <c r="M140" i="4"/>
  <c r="M136" i="4"/>
  <c r="M125" i="4"/>
  <c r="M105" i="4"/>
  <c r="M99" i="4"/>
  <c r="M94" i="4"/>
  <c r="M67" i="4"/>
  <c r="M35" i="4"/>
  <c r="N9" i="4"/>
  <c r="S43" i="6"/>
  <c r="S39" i="6"/>
  <c r="R35" i="6"/>
  <c r="R10" i="6"/>
  <c r="N59" i="6"/>
  <c r="N43" i="6"/>
  <c r="R78" i="6" l="1"/>
  <c r="S86" i="6" s="1"/>
  <c r="S14" i="6"/>
  <c r="S10" i="6"/>
  <c r="S35" i="6"/>
  <c r="S185" i="4"/>
  <c r="S168" i="4"/>
  <c r="S94" i="4"/>
  <c r="S76" i="6"/>
  <c r="N76" i="6"/>
  <c r="S66" i="6"/>
  <c r="N66" i="6"/>
  <c r="N78" i="6" s="1"/>
  <c r="N54" i="6"/>
  <c r="H75" i="6" l="1"/>
  <c r="G75" i="6"/>
  <c r="H73" i="6"/>
  <c r="G73" i="6"/>
  <c r="H70" i="6"/>
  <c r="G70" i="6"/>
  <c r="H65" i="6"/>
  <c r="G65" i="6"/>
  <c r="H64" i="6"/>
  <c r="G64" i="6"/>
  <c r="H63" i="6"/>
  <c r="G63" i="6"/>
  <c r="H58" i="6"/>
  <c r="G58" i="6"/>
  <c r="H57" i="6"/>
  <c r="G57" i="6"/>
  <c r="H53" i="6"/>
  <c r="G53" i="6"/>
  <c r="H52" i="6"/>
  <c r="G52" i="6"/>
  <c r="H51" i="6"/>
  <c r="G51" i="6"/>
  <c r="H50" i="6"/>
  <c r="G50" i="6"/>
  <c r="H49" i="6"/>
  <c r="G49" i="6"/>
  <c r="H48" i="6"/>
  <c r="G48" i="6"/>
  <c r="H47" i="6"/>
  <c r="G47" i="6"/>
  <c r="H42" i="6"/>
  <c r="G42" i="6"/>
  <c r="G43" i="6" s="1"/>
  <c r="H38" i="6"/>
  <c r="H39" i="6" s="1"/>
  <c r="G38" i="6"/>
  <c r="G39" i="6" s="1"/>
  <c r="H34" i="6"/>
  <c r="G34" i="6"/>
  <c r="H32" i="6"/>
  <c r="G32" i="6"/>
  <c r="H30" i="6"/>
  <c r="G30" i="6"/>
  <c r="H28" i="6"/>
  <c r="G28" i="6"/>
  <c r="H27" i="6"/>
  <c r="G27" i="6"/>
  <c r="H25" i="6"/>
  <c r="G25" i="6"/>
  <c r="H24" i="6"/>
  <c r="G24" i="6"/>
  <c r="H19" i="6"/>
  <c r="G19" i="6"/>
  <c r="H17" i="6"/>
  <c r="G17" i="6"/>
  <c r="H13" i="6"/>
  <c r="G13" i="6"/>
  <c r="H12" i="6"/>
  <c r="G12" i="6"/>
  <c r="H7" i="6"/>
  <c r="G7" i="6"/>
  <c r="H6" i="6"/>
  <c r="G6" i="6"/>
  <c r="G66" i="6" l="1"/>
  <c r="G10" i="6"/>
  <c r="I6" i="6"/>
  <c r="I12" i="6"/>
  <c r="I17" i="6"/>
  <c r="I24" i="6"/>
  <c r="I27" i="6"/>
  <c r="I30" i="6"/>
  <c r="I34" i="6"/>
  <c r="I42" i="6"/>
  <c r="I43" i="6" s="1"/>
  <c r="I48" i="6"/>
  <c r="I50" i="6"/>
  <c r="I52" i="6"/>
  <c r="I57" i="6"/>
  <c r="I63" i="6"/>
  <c r="I65" i="6"/>
  <c r="I73" i="6"/>
  <c r="G14" i="6"/>
  <c r="G35" i="6"/>
  <c r="G54" i="6"/>
  <c r="G59" i="6"/>
  <c r="G76" i="6"/>
  <c r="H66" i="6"/>
  <c r="I7" i="6"/>
  <c r="I19" i="6"/>
  <c r="I28" i="6"/>
  <c r="I47" i="6"/>
  <c r="I51" i="6"/>
  <c r="I58" i="6"/>
  <c r="I70" i="6"/>
  <c r="H14" i="6"/>
  <c r="H54" i="6"/>
  <c r="I13" i="6"/>
  <c r="I25" i="6"/>
  <c r="I32" i="6"/>
  <c r="I38" i="6"/>
  <c r="I39" i="6" s="1"/>
  <c r="I49" i="6"/>
  <c r="I53" i="6"/>
  <c r="I64" i="6"/>
  <c r="I75" i="6"/>
  <c r="H35" i="6"/>
  <c r="H59" i="6"/>
  <c r="H10" i="6"/>
  <c r="H43" i="6"/>
  <c r="H76" i="6"/>
  <c r="K206" i="4"/>
  <c r="H203" i="4"/>
  <c r="G203" i="4"/>
  <c r="H201" i="4"/>
  <c r="G201" i="4"/>
  <c r="H199" i="4"/>
  <c r="G199" i="4"/>
  <c r="H198" i="4"/>
  <c r="G198" i="4"/>
  <c r="H193" i="4"/>
  <c r="G193" i="4"/>
  <c r="G194" i="4" s="1"/>
  <c r="H189" i="4"/>
  <c r="G189" i="4"/>
  <c r="G190" i="4" s="1"/>
  <c r="H184" i="4"/>
  <c r="G184" i="4"/>
  <c r="H183" i="4"/>
  <c r="G183" i="4"/>
  <c r="H182" i="4"/>
  <c r="G182" i="4"/>
  <c r="H180" i="4"/>
  <c r="G180" i="4"/>
  <c r="H178" i="4"/>
  <c r="G178" i="4"/>
  <c r="H177" i="4"/>
  <c r="G177" i="4"/>
  <c r="H175" i="4"/>
  <c r="G175" i="4"/>
  <c r="H173" i="4"/>
  <c r="G173" i="4"/>
  <c r="H167" i="4"/>
  <c r="G167" i="4"/>
  <c r="H166" i="4"/>
  <c r="G166" i="4"/>
  <c r="H163" i="4"/>
  <c r="G163" i="4"/>
  <c r="H162" i="4"/>
  <c r="G162" i="4"/>
  <c r="H157" i="4"/>
  <c r="G157" i="4"/>
  <c r="H154" i="4"/>
  <c r="H152" i="4"/>
  <c r="G152" i="4"/>
  <c r="H151" i="4"/>
  <c r="G151" i="4"/>
  <c r="H146" i="4"/>
  <c r="G146" i="4"/>
  <c r="H144" i="4"/>
  <c r="G144" i="4"/>
  <c r="G147" i="4" s="1"/>
  <c r="H139" i="4"/>
  <c r="G139" i="4"/>
  <c r="G140" i="4" s="1"/>
  <c r="H135" i="4"/>
  <c r="G135" i="4"/>
  <c r="H134" i="4"/>
  <c r="G134" i="4"/>
  <c r="H131" i="4"/>
  <c r="G131" i="4"/>
  <c r="H129" i="4"/>
  <c r="G129" i="4"/>
  <c r="H124" i="4"/>
  <c r="G124" i="4"/>
  <c r="H123" i="4"/>
  <c r="G123" i="4"/>
  <c r="H122" i="4"/>
  <c r="G122" i="4"/>
  <c r="H121" i="4"/>
  <c r="G121" i="4"/>
  <c r="H120" i="4"/>
  <c r="G120" i="4"/>
  <c r="H119" i="4"/>
  <c r="G119" i="4"/>
  <c r="H116" i="4"/>
  <c r="G116" i="4"/>
  <c r="H115" i="4"/>
  <c r="G115" i="4"/>
  <c r="H114" i="4"/>
  <c r="G114" i="4"/>
  <c r="H113" i="4"/>
  <c r="G113" i="4"/>
  <c r="H112" i="4"/>
  <c r="G112" i="4"/>
  <c r="H111" i="4"/>
  <c r="G111" i="4"/>
  <c r="H110" i="4"/>
  <c r="G110" i="4"/>
  <c r="H109" i="4"/>
  <c r="G109" i="4"/>
  <c r="H104" i="4"/>
  <c r="G104" i="4"/>
  <c r="H102" i="4"/>
  <c r="G102" i="4"/>
  <c r="H98" i="4"/>
  <c r="G98" i="4"/>
  <c r="H97" i="4"/>
  <c r="G97" i="4"/>
  <c r="H93" i="4"/>
  <c r="G93" i="4"/>
  <c r="H92" i="4"/>
  <c r="G92" i="4"/>
  <c r="H91" i="4"/>
  <c r="G91" i="4"/>
  <c r="H90" i="4"/>
  <c r="G90" i="4"/>
  <c r="H89" i="4"/>
  <c r="G89" i="4"/>
  <c r="H88" i="4"/>
  <c r="G88" i="4"/>
  <c r="H85" i="4"/>
  <c r="G85" i="4"/>
  <c r="H83" i="4"/>
  <c r="G83" i="4"/>
  <c r="H82" i="4"/>
  <c r="G82" i="4"/>
  <c r="H81" i="4"/>
  <c r="G81" i="4"/>
  <c r="H80" i="4"/>
  <c r="G80" i="4"/>
  <c r="H79" i="4"/>
  <c r="G79" i="4"/>
  <c r="H77" i="4"/>
  <c r="G77" i="4"/>
  <c r="H76" i="4"/>
  <c r="G76" i="4"/>
  <c r="H75" i="4"/>
  <c r="G75" i="4"/>
  <c r="H74" i="4"/>
  <c r="G74" i="4"/>
  <c r="H70" i="4"/>
  <c r="G70" i="4"/>
  <c r="H64" i="4"/>
  <c r="G64" i="4"/>
  <c r="H62" i="4"/>
  <c r="G62" i="4"/>
  <c r="H60" i="4"/>
  <c r="G60" i="4"/>
  <c r="H58" i="4"/>
  <c r="G58" i="4"/>
  <c r="H56" i="4"/>
  <c r="G56" i="4"/>
  <c r="H55" i="4"/>
  <c r="G55" i="4"/>
  <c r="H53" i="4"/>
  <c r="G53" i="4"/>
  <c r="H52" i="4"/>
  <c r="G52" i="4"/>
  <c r="H49" i="4"/>
  <c r="G49" i="4"/>
  <c r="H48" i="4"/>
  <c r="G48" i="4"/>
  <c r="H46" i="4"/>
  <c r="G46" i="4"/>
  <c r="H45" i="4"/>
  <c r="G45" i="4"/>
  <c r="H44" i="4"/>
  <c r="G44" i="4"/>
  <c r="H42" i="4"/>
  <c r="G42" i="4"/>
  <c r="H41" i="4"/>
  <c r="G41" i="4"/>
  <c r="H39" i="4"/>
  <c r="G39" i="4"/>
  <c r="H38" i="4"/>
  <c r="G38" i="4"/>
  <c r="H35" i="4"/>
  <c r="G35" i="4"/>
  <c r="H34" i="4"/>
  <c r="G34" i="4"/>
  <c r="H32" i="4"/>
  <c r="G32" i="4"/>
  <c r="H30" i="4"/>
  <c r="G30" i="4"/>
  <c r="H25" i="4"/>
  <c r="G25" i="4"/>
  <c r="H24" i="4"/>
  <c r="G24" i="4"/>
  <c r="H23" i="4"/>
  <c r="G23" i="4"/>
  <c r="H22" i="4"/>
  <c r="G22" i="4"/>
  <c r="H18" i="4"/>
  <c r="G18" i="4"/>
  <c r="H14" i="4"/>
  <c r="G14" i="4"/>
  <c r="H13" i="4"/>
  <c r="G13" i="4"/>
  <c r="H12" i="4"/>
  <c r="G12" i="4"/>
  <c r="H7" i="4"/>
  <c r="G7" i="4"/>
  <c r="H6" i="4"/>
  <c r="G6" i="4"/>
  <c r="I115" i="4" l="1"/>
  <c r="I146" i="4"/>
  <c r="I45" i="4"/>
  <c r="I14" i="6"/>
  <c r="G78" i="6"/>
  <c r="I59" i="6"/>
  <c r="I10" i="6"/>
  <c r="I44" i="4"/>
  <c r="I46" i="4"/>
  <c r="I49" i="4"/>
  <c r="I53" i="4"/>
  <c r="I56" i="4"/>
  <c r="I60" i="4"/>
  <c r="I64" i="4"/>
  <c r="I70" i="4"/>
  <c r="I80" i="4"/>
  <c r="I82" i="4"/>
  <c r="I85" i="4"/>
  <c r="I89" i="4"/>
  <c r="I91" i="4"/>
  <c r="I93" i="4"/>
  <c r="I98" i="4"/>
  <c r="I104" i="4"/>
  <c r="I110" i="4"/>
  <c r="I52" i="4"/>
  <c r="G99" i="4"/>
  <c r="G105" i="4"/>
  <c r="I111" i="4"/>
  <c r="I113" i="4"/>
  <c r="H9" i="4"/>
  <c r="I6" i="4"/>
  <c r="G204" i="4"/>
  <c r="I157" i="4"/>
  <c r="I163" i="4"/>
  <c r="I175" i="4"/>
  <c r="I199" i="4"/>
  <c r="G168" i="4"/>
  <c r="I121" i="4"/>
  <c r="I74" i="4"/>
  <c r="I14" i="4"/>
  <c r="I22" i="4"/>
  <c r="I24" i="4"/>
  <c r="I25" i="4"/>
  <c r="I39" i="4"/>
  <c r="I62" i="4"/>
  <c r="I112" i="4"/>
  <c r="I38" i="4"/>
  <c r="I79" i="4"/>
  <c r="I90" i="4"/>
  <c r="I109" i="4"/>
  <c r="I144" i="4"/>
  <c r="I147" i="4" s="1"/>
  <c r="I151" i="4"/>
  <c r="I166" i="4"/>
  <c r="I177" i="4"/>
  <c r="I180" i="4"/>
  <c r="I183" i="4"/>
  <c r="I189" i="4"/>
  <c r="I190" i="4" s="1"/>
  <c r="I198" i="4"/>
  <c r="I201" i="4"/>
  <c r="H94" i="4"/>
  <c r="I13" i="4"/>
  <c r="I32" i="4"/>
  <c r="I35" i="4"/>
  <c r="I58" i="4"/>
  <c r="I114" i="4"/>
  <c r="H147" i="4"/>
  <c r="I12" i="4"/>
  <c r="G94" i="4"/>
  <c r="G185" i="4"/>
  <c r="G15" i="4"/>
  <c r="G9" i="4"/>
  <c r="G136" i="4"/>
  <c r="I123" i="4"/>
  <c r="I129" i="4"/>
  <c r="I139" i="4"/>
  <c r="I140" i="4" s="1"/>
  <c r="I116" i="4"/>
  <c r="I167" i="4"/>
  <c r="I162" i="4"/>
  <c r="I178" i="4"/>
  <c r="I182" i="4"/>
  <c r="I184" i="4"/>
  <c r="I193" i="4"/>
  <c r="I194" i="4" s="1"/>
  <c r="H194" i="4"/>
  <c r="H185" i="4"/>
  <c r="H168" i="4"/>
  <c r="I173" i="4"/>
  <c r="H204" i="4"/>
  <c r="H190" i="4"/>
  <c r="I152" i="4"/>
  <c r="H158" i="4"/>
  <c r="H140" i="4"/>
  <c r="I120" i="4"/>
  <c r="H136" i="4"/>
  <c r="I122" i="4"/>
  <c r="I124" i="4"/>
  <c r="I131" i="4"/>
  <c r="I135" i="4"/>
  <c r="I119" i="4"/>
  <c r="I134" i="4"/>
  <c r="I81" i="4"/>
  <c r="I83" i="4"/>
  <c r="I75" i="4"/>
  <c r="I77" i="4"/>
  <c r="I92" i="4"/>
  <c r="I97" i="4"/>
  <c r="I99" i="4" s="1"/>
  <c r="I102" i="4"/>
  <c r="I105" i="4" s="1"/>
  <c r="H105" i="4"/>
  <c r="I88" i="4"/>
  <c r="I76" i="4"/>
  <c r="H99" i="4"/>
  <c r="I42" i="4"/>
  <c r="I48" i="4"/>
  <c r="I55" i="4"/>
  <c r="I41" i="4"/>
  <c r="I34" i="4"/>
  <c r="I18" i="4"/>
  <c r="I23" i="4"/>
  <c r="I30" i="4"/>
  <c r="H15" i="4"/>
  <c r="I7" i="4"/>
  <c r="I9" i="4" s="1"/>
  <c r="I66" i="6"/>
  <c r="I203" i="4"/>
  <c r="I54" i="6"/>
  <c r="I76" i="6"/>
  <c r="I35" i="6"/>
  <c r="H78" i="6"/>
  <c r="I204" i="4" l="1"/>
  <c r="I15" i="4"/>
  <c r="I94" i="4"/>
  <c r="I168" i="4"/>
  <c r="I136" i="4"/>
  <c r="I185" i="4"/>
  <c r="I78" i="6"/>
  <c r="S54" i="6" l="1"/>
  <c r="S78" i="6" s="1"/>
  <c r="S84" i="6" s="1"/>
  <c r="S85" i="6" s="1"/>
  <c r="S87" i="6" s="1"/>
  <c r="S136" i="4"/>
  <c r="X32" i="4"/>
  <c r="X34" i="4"/>
  <c r="X35" i="4"/>
  <c r="S89" i="6" l="1"/>
  <c r="S90" i="6" s="1"/>
  <c r="S91" i="6" s="1"/>
  <c r="X194" i="4"/>
  <c r="X125" i="4"/>
  <c r="X9" i="4"/>
  <c r="X15" i="4"/>
  <c r="E66" i="4"/>
  <c r="E154" i="4"/>
  <c r="Q66" i="4" l="1"/>
  <c r="V66" i="4"/>
  <c r="V206" i="4" s="1"/>
  <c r="L66" i="4"/>
  <c r="N154" i="4"/>
  <c r="N158" i="4" s="1"/>
  <c r="Q154" i="4"/>
  <c r="S154" i="4" s="1"/>
  <c r="S158" i="4" s="1"/>
  <c r="L154" i="4"/>
  <c r="V154" i="4"/>
  <c r="X154" i="4" s="1"/>
  <c r="G66" i="4"/>
  <c r="G67" i="4" s="1"/>
  <c r="G154" i="4"/>
  <c r="X147" i="4"/>
  <c r="X185" i="4"/>
  <c r="X14" i="6"/>
  <c r="X99" i="4"/>
  <c r="X140" i="4"/>
  <c r="X168" i="4"/>
  <c r="X190" i="4"/>
  <c r="X105" i="4"/>
  <c r="X66" i="6"/>
  <c r="X39" i="6"/>
  <c r="X43" i="6"/>
  <c r="X10" i="6"/>
  <c r="X204" i="4"/>
  <c r="X136" i="4"/>
  <c r="X35" i="6"/>
  <c r="X76" i="6"/>
  <c r="X54" i="6"/>
  <c r="F66" i="4"/>
  <c r="L206" i="4" l="1"/>
  <c r="N66" i="4"/>
  <c r="N67" i="4" s="1"/>
  <c r="N206" i="4" s="1"/>
  <c r="R66" i="4"/>
  <c r="M66" i="4"/>
  <c r="M206" i="4" s="1"/>
  <c r="W66" i="4"/>
  <c r="Q206" i="4"/>
  <c r="D29" i="12" s="1"/>
  <c r="X78" i="6"/>
  <c r="G158" i="4"/>
  <c r="G206" i="4" s="1"/>
  <c r="I154" i="4"/>
  <c r="I158" i="4" s="1"/>
  <c r="H66" i="4"/>
  <c r="X158" i="4"/>
  <c r="S66" i="4" l="1"/>
  <c r="S67" i="4" s="1"/>
  <c r="S206" i="4" s="1"/>
  <c r="R206" i="4"/>
  <c r="X66" i="4"/>
  <c r="X67" i="4" s="1"/>
  <c r="X206" i="4" s="1"/>
  <c r="W206" i="4"/>
  <c r="I66" i="4"/>
  <c r="I67" i="4" s="1"/>
  <c r="I206" i="4" s="1"/>
  <c r="H67" i="4"/>
  <c r="H206" i="4" s="1"/>
  <c r="D31" i="12"/>
  <c r="S214" i="4" l="1"/>
  <c r="E29" i="12"/>
  <c r="S212" i="4"/>
  <c r="S213" i="4" s="1"/>
  <c r="S215" i="4" s="1"/>
  <c r="D32" i="12"/>
  <c r="D33" i="12" s="1"/>
  <c r="D35" i="12" s="1"/>
  <c r="E31" i="12" l="1"/>
  <c r="E32" i="12" s="1"/>
  <c r="E33" i="12" s="1"/>
  <c r="E34" i="12" s="1"/>
  <c r="E35" i="12" s="1"/>
  <c r="D36" i="12" s="1"/>
  <c r="F29" i="12"/>
  <c r="S217" i="4"/>
  <c r="D38" i="12" l="1"/>
  <c r="D37" i="12"/>
  <c r="D39" i="12"/>
  <c r="S218" i="4"/>
  <c r="S219" i="4" s="1"/>
  <c r="S221" i="4" s="1"/>
  <c r="D40" i="12" l="1"/>
</calcChain>
</file>

<file path=xl/sharedStrings.xml><?xml version="1.0" encoding="utf-8"?>
<sst xmlns="http://schemas.openxmlformats.org/spreadsheetml/2006/main" count="808" uniqueCount="317">
  <si>
    <t xml:space="preserve"> </t>
  </si>
  <si>
    <t>Supply, Installation &amp; Commissioning of     direct-digital     control     system, Control &amp; Power Wiring and Thermostats with Remote Control (Stand Alone Control) complete    in    all    respect    as    per drawings and specifications.</t>
  </si>
  <si>
    <t>Item #</t>
  </si>
  <si>
    <t>Description</t>
  </si>
  <si>
    <t>Qty.</t>
  </si>
  <si>
    <t>Unit</t>
  </si>
  <si>
    <t>Material</t>
  </si>
  <si>
    <t>Installation</t>
  </si>
  <si>
    <t>General Requirements for HVAC System</t>
  </si>
  <si>
    <t>a.</t>
  </si>
  <si>
    <t xml:space="preserve">Making of Shop Drawings with sectional details complete in all respect for complete HVAC Systems as per Specifications </t>
  </si>
  <si>
    <t>Job</t>
  </si>
  <si>
    <t>b.</t>
  </si>
  <si>
    <t>Making of As Built Drawings with sectional details complete in all respect for complete HVAC Systems as per Specifications</t>
  </si>
  <si>
    <t>d.</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</si>
  <si>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</si>
  <si>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SUB TOTAL</t>
  </si>
  <si>
    <t>Operation and maintenance of HVAC System</t>
  </si>
  <si>
    <t>One month test run</t>
  </si>
  <si>
    <t>Operation and mainteance of HVAC System for one year (One Supervisor, one Mechanics, one Electrician, one helpers)</t>
  </si>
  <si>
    <t>c.</t>
  </si>
  <si>
    <t xml:space="preserve">Special tools and instruments for operation and maineance </t>
  </si>
  <si>
    <t xml:space="preserve">Common Work Results for HVAC </t>
  </si>
  <si>
    <t>Wires, Cables, Conduites and Cable Tray</t>
  </si>
  <si>
    <t xml:space="preserve">Supply and installation of  wire, cables,  conduites and cable tray for power supply, earthing and controls of HVAC system complete in all respect as per drawings and specifications. </t>
  </si>
  <si>
    <t>Meters and gages for HVAC Piping</t>
  </si>
  <si>
    <t>Supply, installation, testing and commissioning of meters and gagues and accessories for HVAC piping complete in all respect as per drawings and specifications</t>
  </si>
  <si>
    <t>For Fresh Air Handling Unit (s)</t>
  </si>
  <si>
    <t>i.</t>
  </si>
  <si>
    <t>Insertion type pipe mounted thermometers</t>
  </si>
  <si>
    <t>6</t>
  </si>
  <si>
    <t>Nos</t>
  </si>
  <si>
    <t>ii.</t>
  </si>
  <si>
    <t>Pressure gauge</t>
  </si>
  <si>
    <t>iii.</t>
  </si>
  <si>
    <t>gague cock</t>
  </si>
  <si>
    <t>iv.</t>
  </si>
  <si>
    <t>thermometer well</t>
  </si>
  <si>
    <t>General-Duty Valves for HVAC Piping</t>
  </si>
  <si>
    <t>Supply, installation, testing and commissioning of valves complete with flanges and all other accessories for HVAC piping complete in all respect as per drawings and specifications</t>
  </si>
  <si>
    <t xml:space="preserve">Fresh Air Handling Units </t>
  </si>
  <si>
    <t xml:space="preserve">Gate Valve </t>
  </si>
  <si>
    <t>50 mm (2 inch) Diameter</t>
  </si>
  <si>
    <t>CFRV</t>
  </si>
  <si>
    <t>3</t>
  </si>
  <si>
    <t>Motorized Valve</t>
  </si>
  <si>
    <t xml:space="preserve">Fan Coil Units </t>
  </si>
  <si>
    <t>25 mm (1 inch) Diameter</t>
  </si>
  <si>
    <t>36</t>
  </si>
  <si>
    <t>32 mm (1-1/4 inch) Diameter</t>
  </si>
  <si>
    <t>88</t>
  </si>
  <si>
    <t>18</t>
  </si>
  <si>
    <t>No</t>
  </si>
  <si>
    <t>44</t>
  </si>
  <si>
    <t xml:space="preserve">Motorized Valve </t>
  </si>
  <si>
    <t>BTU METERS</t>
  </si>
  <si>
    <t>100mm (4 inch) Diameter 
(200 Gpm)</t>
  </si>
  <si>
    <t>1</t>
  </si>
  <si>
    <t>150 mm (6 inch) Diameter
(295 Gpm)</t>
  </si>
  <si>
    <t xml:space="preserve">Miscellanous Valves </t>
  </si>
  <si>
    <t xml:space="preserve">Gate Valves </t>
  </si>
  <si>
    <t>150 mm (6 inch) Diameter</t>
  </si>
  <si>
    <t>5</t>
  </si>
  <si>
    <t>100 mm (4 inch) Diameter</t>
  </si>
  <si>
    <t xml:space="preserve">Globe Valve </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</si>
  <si>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</si>
  <si>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</si>
  <si>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</si>
  <si>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</si>
  <si>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</si>
  <si>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</si>
  <si>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Identification for HVAC Ducting, Piping and Equipment</t>
  </si>
  <si>
    <t>Supply, Installation &amp; Commissioning of identification for HVAC  ducting, piping and equipment complete in all respect as per drawings and specifications.</t>
  </si>
  <si>
    <t>Fire Stopping</t>
  </si>
  <si>
    <t>Supply, Installation &amp; Commissioning of firestopping  complete in all respect as per drawings and specifications.</t>
  </si>
  <si>
    <t xml:space="preserve">HVAC Insulation </t>
  </si>
  <si>
    <t>HVAC Equipment Insulation</t>
  </si>
  <si>
    <t>Supply, installation of  thermal insulation for HVAC Equipment complete in all respect as per drawings and specifications.</t>
  </si>
  <si>
    <t>Lot</t>
  </si>
  <si>
    <t xml:space="preserve">Chilled Water Piping Insulation </t>
  </si>
  <si>
    <t>i</t>
  </si>
  <si>
    <t>38 mm (1-1/2 inch) thickness</t>
  </si>
  <si>
    <t>260</t>
  </si>
  <si>
    <t>Rft</t>
  </si>
  <si>
    <t>1150</t>
  </si>
  <si>
    <t>38 mm (1-1/2 inch) Diameter</t>
  </si>
  <si>
    <t>430</t>
  </si>
  <si>
    <t>580</t>
  </si>
  <si>
    <t>ii</t>
  </si>
  <si>
    <t>50 mm (2 inch) thickness</t>
  </si>
  <si>
    <t>65 mm (2-1/2 inch) Diameter</t>
  </si>
  <si>
    <t>620</t>
  </si>
  <si>
    <t>75 mm (3 inch) Diameter</t>
  </si>
  <si>
    <t>250</t>
  </si>
  <si>
    <t>370</t>
  </si>
  <si>
    <t>230</t>
  </si>
  <si>
    <t>Supply, installation &amp; commissioning of Chilled Water Valves insulation complete in all respect as per drawings and specifications</t>
  </si>
  <si>
    <t>Refrigerant pipe insulation</t>
  </si>
  <si>
    <t xml:space="preserve">Supply and installation of 12 mm thick Pre-moulded Foam Pipe and valve Insulation complete in all respect as per schedule, specifications and drawings. </t>
  </si>
  <si>
    <t>Condensate Drain Insulation</t>
  </si>
  <si>
    <t xml:space="preserve">Supply and installation of 6 mm thick Pre-moulded Armaflex Pipe Insulation including missing insulation on existing pipe complete in all respect as per schedule, specifications and drawings. </t>
  </si>
  <si>
    <t>740</t>
  </si>
  <si>
    <t>320</t>
  </si>
  <si>
    <t>380</t>
  </si>
  <si>
    <t>310</t>
  </si>
  <si>
    <t>200</t>
  </si>
  <si>
    <t>150</t>
  </si>
  <si>
    <t xml:space="preserve">Commissioning of HVAC </t>
  </si>
  <si>
    <t>Testing, Adjusting and balancing for HVAC systems</t>
  </si>
  <si>
    <t xml:space="preserve">Air and Water 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</si>
  <si>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Chilled water Quality test report from PCSIR laboratery to be submitted.</t>
  </si>
  <si>
    <t xml:space="preserve">Instrumentation and Control for HVAC </t>
  </si>
  <si>
    <t xml:space="preserve">Direct-Digital Control System </t>
  </si>
  <si>
    <t>Building Management System</t>
  </si>
  <si>
    <t>Supply, Installation &amp; Commissioning of Building Management system complete in all respect as per drawings and specifications.</t>
  </si>
  <si>
    <t xml:space="preserve">HVAC Piping and Pumps </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</si>
  <si>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</si>
  <si>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</si>
  <si>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 xml:space="preserve">Condensate Drain Piping  </t>
  </si>
  <si>
    <t xml:space="preserve">Supply, Installation, testing &amp; Commissioning of UPVC Class C pipes &amp; fittings for condensate drain trap system with bends, tees, unions, sockets as required to complete in all respects ready to operate as per schedule, drawings and specifications. </t>
  </si>
  <si>
    <t>Hydronic piping specialties</t>
  </si>
  <si>
    <t>Supply, Installation, testing &amp; Commissioning of hydronic piping specialties alongwith flanges, coupling, unions complete in all respect as per drawings and specifications.</t>
  </si>
  <si>
    <t>For Fresh Air Handling Unit(s)</t>
  </si>
  <si>
    <t>Strainers with blow off 20 mm dia ball valve</t>
  </si>
  <si>
    <t>For Chilled Water Riser</t>
  </si>
  <si>
    <t>Automatic Air Vent</t>
  </si>
  <si>
    <t>For Fan Coil Unit(s)</t>
  </si>
  <si>
    <t>Refrigerant Piping</t>
  </si>
  <si>
    <t>Refrigerant piping</t>
  </si>
  <si>
    <t>Supply, Installation, testing &amp; Commissioning of refrigerant piping with valves, fittings and specialities complete in all respect as per drawings and specifications.</t>
  </si>
  <si>
    <t xml:space="preserve">Lot </t>
  </si>
  <si>
    <t>HVAC Ducts and Casings</t>
  </si>
  <si>
    <t xml:space="preserve">Pre-insulated aluminum phenolic foam Ducting </t>
  </si>
  <si>
    <t>Supply, Installation, testing &amp; Commissioning of pre-insulated phenolic foam ducting complete in all respect as per drawings and specifications.</t>
  </si>
  <si>
    <t xml:space="preserve">Internal ducting </t>
  </si>
  <si>
    <t>14200</t>
  </si>
  <si>
    <t>Sq.ft</t>
  </si>
  <si>
    <t>Access door for Fan coil unit</t>
  </si>
  <si>
    <t xml:space="preserve">Supply, Installation, testing &amp; Commissioning of access door for fan coil units complete in all respect as per drawings and specifications, for the area where false ceiling has been shown in the drawing. </t>
  </si>
  <si>
    <t xml:space="preserve">Air Duct Accessories </t>
  </si>
  <si>
    <t>Dampers</t>
  </si>
  <si>
    <t>Supply, Installation, testing &amp; Commissioning of dampers complete in all respect as per drawings and specifications.</t>
  </si>
  <si>
    <t>Volume Control Damper</t>
  </si>
  <si>
    <t>Fire Damper</t>
  </si>
  <si>
    <t xml:space="preserve">Flexible Connectors </t>
  </si>
  <si>
    <t>Supply, Installation, testing &amp; Commissioning of flexible connectors (AHUS ,FCU &amp; FANS) between blower section and air duct complete in all respect as per drawings and specifications.</t>
  </si>
  <si>
    <t xml:space="preserve">Flexible Duct </t>
  </si>
  <si>
    <t>Supply, Installation, testing &amp; Commissioning of flexible duct complete in all respect as per drawings and specifications.</t>
  </si>
  <si>
    <t>450</t>
  </si>
  <si>
    <t>HVAC Fans</t>
  </si>
  <si>
    <t xml:space="preserve">Blowers and fans </t>
  </si>
  <si>
    <t>Supply, Installation, testing &amp; Commissioning of blowers and fans complete in all respect as per drawings and specifications.</t>
  </si>
  <si>
    <t>E.A.FAN 600 CFM Static 0.4"</t>
  </si>
  <si>
    <t xml:space="preserve">E.A.FAN 800 CFM Static 0.3" </t>
  </si>
  <si>
    <t xml:space="preserve">Air Curtains </t>
  </si>
  <si>
    <t>Supply, Installation, testing &amp; Commissioning of air curtains complete in all respect as per drawings and specifications.</t>
  </si>
  <si>
    <t>6 Feet Long 2000 CFM</t>
  </si>
  <si>
    <t>4 Feet Long 1300 CFM</t>
  </si>
  <si>
    <t>Air Outlets and inlets</t>
  </si>
  <si>
    <t>Diffusers, Registers, and Grilles</t>
  </si>
  <si>
    <t>Supply, Installation, testing &amp; Commissioning of Diffusers, Registers and Grilles complete in all respect as per drawings and specifications.</t>
  </si>
  <si>
    <t>Supply Air Diffusers (SAD)</t>
  </si>
  <si>
    <t>375x375 (15"x15")</t>
  </si>
  <si>
    <t>Supply Air Round Diffusers (SAD)</t>
  </si>
  <si>
    <t>375 mm (15" dia)</t>
  </si>
  <si>
    <t>d</t>
  </si>
  <si>
    <t>Fresh Air Register (FAR)</t>
  </si>
  <si>
    <t>850x300 (34"x12")</t>
  </si>
  <si>
    <t>800x300 (32"x12")</t>
  </si>
  <si>
    <t>f.</t>
  </si>
  <si>
    <t>Exhaust Air Register (EAR)</t>
  </si>
  <si>
    <t>225x225 (9"x9")</t>
  </si>
  <si>
    <t>g</t>
  </si>
  <si>
    <t>Imperialine linear air diffuser 3/4" slot with volume control dampers with link to adjust the damper blade from the face of linear air diffuser complete in all respect as per drawings and specifications</t>
  </si>
  <si>
    <t>S.A.L.D 3 slot 4 Feet Long</t>
  </si>
  <si>
    <t>h</t>
  </si>
  <si>
    <t>Fresh air intake louver</t>
  </si>
  <si>
    <t>Exhaust air intake louver</t>
  </si>
  <si>
    <t>Particulate Air Filters</t>
  </si>
  <si>
    <t xml:space="preserve">Air Filters </t>
  </si>
  <si>
    <t>Panel Air Filters</t>
  </si>
  <si>
    <t>Supply, Installation, testing &amp; Commissioning of Viscous oil type 2 inch (50 mm) thick cleanable type Air Filters complete in all respect as per drawings and specifications.</t>
  </si>
  <si>
    <t>Fresh Air Handling Units</t>
  </si>
  <si>
    <t>Fresh air handling units</t>
  </si>
  <si>
    <t>Installation, lifting, testing &amp; Commissioning of fresh air handling units complete in all respect as per drawings and specifications.</t>
  </si>
  <si>
    <t>Decentralized Unitary HVAC Equipment</t>
  </si>
  <si>
    <t>Mini Split Air-Conditioners</t>
  </si>
  <si>
    <t>Supply Installation, testing &amp; Commissioning of Mini Split  Air-Conditioners complete in all respect as per drawings and specifications. The copper coils of condensers shall be of heavy duty and with copper fins.</t>
  </si>
  <si>
    <t>1 TR HAIER / GREE</t>
  </si>
  <si>
    <t>2 TR  HAIER / GREE</t>
  </si>
  <si>
    <t>Fan Coil Units</t>
  </si>
  <si>
    <t>installation, testing &amp; Commissioning of Fan Coil Units complete in all respect as per drawings and specifications.</t>
  </si>
  <si>
    <t>DISMENTLING WORKS</t>
  </si>
  <si>
    <t>Dismentling of existing HVAC piping ducting &amp; hanger support system,  complete in all respect as per actual site conditions</t>
  </si>
  <si>
    <t>TOTAL COST OF HVAC WORKS</t>
  </si>
  <si>
    <t>IMTIAZ SUPER MARKET</t>
  </si>
  <si>
    <t>Stand alone controller for FAHU</t>
  </si>
  <si>
    <t>20 mm (3/4 inch) Diameter</t>
  </si>
  <si>
    <t>4</t>
  </si>
  <si>
    <t>Materials</t>
  </si>
  <si>
    <t>DESCRIPTION</t>
  </si>
  <si>
    <t>General Requirements for Fire Suppression System</t>
  </si>
  <si>
    <t>Operation and maintenance of Fire Suppression System</t>
  </si>
  <si>
    <t xml:space="preserve">Common Work Results for Fire Suppression </t>
  </si>
  <si>
    <t xml:space="preserve">Testing, balancing and commissioning of fire suppression system   </t>
  </si>
  <si>
    <t>Instruments and Controls for fire suppression system</t>
  </si>
  <si>
    <t>Fire Suppression Water-Service Piping</t>
  </si>
  <si>
    <t>Fire Suppression Stand pipes</t>
  </si>
  <si>
    <t>Fire Suppression Sprinkler System</t>
  </si>
  <si>
    <t>Fire Extinguishing System</t>
  </si>
  <si>
    <t xml:space="preserve">Making of Shop Drawings with sectional details complete in all respect for complete Fire suppression Systems as per Specifications </t>
  </si>
  <si>
    <t>Making of As Built Drawings with sectional details complete in all respect for complete Fire suppression Systems as per Specifications</t>
  </si>
  <si>
    <t>e.</t>
  </si>
  <si>
    <t>Operation and maintenance of fire suppression system for one year.</t>
  </si>
  <si>
    <t>Wire, cables, conduites and cable tray</t>
  </si>
  <si>
    <t xml:space="preserve">Supply and installation of of wire, cables,  conduites and cable tray for power supply, earthing and controls of fire suppression system complete in all respect as per drawings and specifications. </t>
  </si>
  <si>
    <t xml:space="preserve">Pressure gauges </t>
  </si>
  <si>
    <t>Supply and installation of pressure gauges for fire suppression system complete in all respect as per specifications and drawings.</t>
  </si>
  <si>
    <t>Valves</t>
  </si>
  <si>
    <t>Supply and installation of valves for water based fire suppression system complete in all respect as per drawings and specifications.</t>
  </si>
  <si>
    <t>MISCELLANEOUS</t>
  </si>
  <si>
    <t xml:space="preserve">1 inch (25 mm) dia </t>
  </si>
  <si>
    <t xml:space="preserve">2-1/2 inch (65 mm) dia </t>
  </si>
  <si>
    <t xml:space="preserve">Pressure regulating valves </t>
  </si>
  <si>
    <t>1-1/4 inch (32 mm ) dia, Class 150, Inlet Pressure 250 PSI</t>
  </si>
  <si>
    <t>4 inch (110 mm ) dia, Class 150, Inlet Pressure 250 PSI</t>
  </si>
  <si>
    <t>Hangers and supports</t>
  </si>
  <si>
    <t xml:space="preserve">Supply and installation of hangers and supports for fire suppression piping and equipment complete in all respect as per drawings and specifications. </t>
  </si>
  <si>
    <t>Painting and identification works</t>
  </si>
  <si>
    <t xml:space="preserve">Painting and identification works of all components, supports, hangers &amp; brackets etc. complete in all respect as per drawings and specifications. </t>
  </si>
  <si>
    <t>Fire stopping</t>
  </si>
  <si>
    <t>Supply and installation of fire stopping system complete in all respect as per drawings and specifications.</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</si>
  <si>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</si>
  <si>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</si>
  <si>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4 inch (100 mm) dia </t>
  </si>
  <si>
    <t>MS piping</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</si>
  <si>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</si>
  <si>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1480</t>
  </si>
  <si>
    <t>220</t>
  </si>
  <si>
    <t>265</t>
  </si>
  <si>
    <t>62 mm (2-1/2 inch) Diameter</t>
  </si>
  <si>
    <t>130</t>
  </si>
  <si>
    <t>560</t>
  </si>
  <si>
    <t>Fire hose cabinet (Singel door, surface mounted type, complete mild steel)</t>
  </si>
  <si>
    <t>Wet-pipe sprinkler system</t>
  </si>
  <si>
    <t>Supply and installation of wet-pipe sprinkler system complete in all respect as per drawings and specifications</t>
  </si>
  <si>
    <t xml:space="preserve">Concealed Sprinkler Head 1/2" 68 Deg, Standard Response, Brass Finish, complete with Escuteon plate 1/2" Crome Finish  (k=5.6, orifice 1/2") </t>
  </si>
  <si>
    <t>Horizontal Pendent type Sprinkler Head 1/2" 68 Deg, Standard Response, Brass Finish</t>
  </si>
  <si>
    <t>Dismantling and shifting of existing Sprinklers to new location as per drawing and specifications</t>
  </si>
  <si>
    <t>Carbondi Oxide Fire Extinguishers</t>
  </si>
  <si>
    <t xml:space="preserve">Supply and installation of Carbondi Oxide Fire Extinguishers complete in all respect as per drawings and specifications. </t>
  </si>
  <si>
    <t>5 kg</t>
  </si>
  <si>
    <t xml:space="preserve">Dry Powder Fire Exitinguishers </t>
  </si>
  <si>
    <t xml:space="preserve">Supply and installation of Dry Powder Fire Exitinguishers complete in all respect as per drawings and specifications. </t>
  </si>
  <si>
    <t>4.5 kg</t>
  </si>
  <si>
    <t xml:space="preserve">Dismentling of  piping ducting &amp; Fire Fighting,piping , hanger support ,F.H.C system,  complete in all respect as per actual site conditions
</t>
  </si>
  <si>
    <t>TOTAL COST OF FIRE FIGHTING WORKS</t>
  </si>
  <si>
    <t>Relocating  of  existing  single  door  fire hose cabinet , with fire hose reel (1"x30 meter, cabinet mounted, swing, manual type)  complete  in  all  respect  as  per
drawings. (Supply of 5 Nos of Fire Hose Cabinet)</t>
  </si>
  <si>
    <t>GRAND SUMMARY</t>
  </si>
  <si>
    <t>S.No</t>
  </si>
  <si>
    <t>Cost of HVAC Systems</t>
  </si>
  <si>
    <t>Cost of Fire Fighting Systems</t>
  </si>
  <si>
    <t>IMTIAZ SUPER MARKET, THE PLACE, DHA, KARACHI</t>
  </si>
  <si>
    <t>65</t>
  </si>
  <si>
    <t>Supply and installation of Fire Hose Cabinet double compartment with:
1. Fire Hose Reel Size 2-1/2" Dia x 30 Mtr long
2. Jet Spray Nozzle Size 2-1/2" Dia
3. Lock Shield Valve Size 1"Dia
4. Pressure Reducing Valve Size 1" Dia
5. E-Type Landing Valve Size 2-1/2" Dia
6. DCP Fire Extinguisehr 06 KG
7. CO2 Fire Extinguisher 05 KG</t>
  </si>
  <si>
    <t>Less: Discount Factor @ 7.403666 %</t>
  </si>
  <si>
    <t>Total Project Cost Before Discount</t>
  </si>
  <si>
    <t>Total Project Cost After Discount</t>
  </si>
  <si>
    <t xml:space="preserve">Supply and installation of premoulded Fiber Glass Insulation of density 64 kg/m3 with Aluminum Facing for chilled water pipes, Including  missing insulation on existing pipes bends, tees, unions, sockets, valves and on speicals, wrapped with 8 oz. canvas cloth than painted with anti fungus paint, protected 26 SWG painted G.I. sheet metal cladding complete in all respect as per scheudle, specifications and drawings.  </t>
  </si>
  <si>
    <t>SST 13%</t>
  </si>
  <si>
    <t>*</t>
  </si>
  <si>
    <t>Total after SST</t>
  </si>
  <si>
    <t>BILL OF QUANITITIES</t>
  </si>
  <si>
    <t>Rates</t>
  </si>
  <si>
    <t>Amount</t>
  </si>
  <si>
    <t>Total Amount</t>
  </si>
  <si>
    <t/>
  </si>
  <si>
    <t>Prv Qty</t>
  </si>
  <si>
    <t>Total Qty</t>
  </si>
  <si>
    <t>Running Bill No 2</t>
  </si>
  <si>
    <t>Testing, balancing &amp;commissioning</t>
  </si>
  <si>
    <t>Material Amount</t>
  </si>
  <si>
    <t>Labour Amount</t>
  </si>
  <si>
    <t>Total Amount Amount</t>
  </si>
  <si>
    <t>Total Work Done</t>
  </si>
  <si>
    <t>Previous Bill</t>
  </si>
  <si>
    <t xml:space="preserve">Total Amount </t>
  </si>
  <si>
    <t>Curr Qty</t>
  </si>
  <si>
    <t>Labour</t>
  </si>
  <si>
    <t>24 Nov 2021</t>
  </si>
  <si>
    <t>2nd Bill Amount Rs</t>
  </si>
  <si>
    <t>80% Adhoc payment Rs</t>
  </si>
  <si>
    <t>Mobilization Advance 25% Rs</t>
  </si>
  <si>
    <t>Retention 10% Rs</t>
  </si>
  <si>
    <t>Net Payable Amount Rs.</t>
  </si>
  <si>
    <t>Income Tax 7%</t>
  </si>
  <si>
    <t>Remaining Amount</t>
  </si>
  <si>
    <t>1st Bill Amount Rs</t>
  </si>
  <si>
    <t>27 Oct 2021</t>
  </si>
  <si>
    <t>Summary of 1st Running Bill</t>
  </si>
  <si>
    <t>Summary of 2nd Running Bill</t>
  </si>
  <si>
    <t>Less 1st Bill Payment</t>
  </si>
  <si>
    <t>Gross Payable Amount</t>
  </si>
  <si>
    <t>Adhoc Payment received</t>
  </si>
  <si>
    <t>Net</t>
  </si>
  <si>
    <t>Total Bill Amount Rs</t>
  </si>
  <si>
    <t>Less Mobilization Advance 25% Rs</t>
  </si>
  <si>
    <t>Total Amount of Bill Before Discount</t>
  </si>
  <si>
    <t>Less 1st Verified Bill</t>
  </si>
  <si>
    <t>Gross Total Amount of Bill</t>
  </si>
  <si>
    <t>Payment Working</t>
  </si>
  <si>
    <t>Payable amount</t>
  </si>
  <si>
    <t>Tax 7%</t>
  </si>
  <si>
    <t>20% SRB</t>
  </si>
  <si>
    <t>Cheque amount</t>
  </si>
  <si>
    <t>Total Amount of Bill before discount</t>
  </si>
  <si>
    <t>Total Amount of Bill after discount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</si>
</sst>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_(* #,##0_);_(* \(#,##0\);_(* &quot;-&quot;??_);_(@_)"/>
    <numFmt numFmtId="165" formatCode="_(* #,##0.0_);_(* \(#,##0.0\);_(* &quot;-&quot;??_);_(@_)"/>
  </numFmts>
  <fonts count="38" x14ac:knownFonts="1">
    <font>
      <sz val="10"/>
      <color rgb="FF000000"/>
      <name val="Times New Roman"/>
      <charset val="204"/>
    </font>
    <font>
      <sz val="11"/>
      <color theme="1"/>
      <name val="Calibri"/>
      <family val="2"/>
      <scheme val="minor"/>
    </font>
    <font>
      <sz val="10"/>
      <color rgb="FF000000"/>
      <name val="Times New Roman"/>
      <family val="1"/>
    </font>
    <font>
      <b/>
      <sz val="11"/>
      <color theme="0"/>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sz val="10"/>
      <color rgb="FF000000"/>
      <name val="Times New Roman"/>
      <family val="1"/>
    </font>
    <font>
      <b/>
      <sz val="12"/>
      <name val="Calibri"/>
      <family val="2"/>
      <scheme val="minor"/>
    </font>
    <font>
      <b/>
      <sz val="16"/>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4"/>
      <name val="Calibri"/>
      <family val="2"/>
      <scheme val="minor"/>
    </font>
    <font>
      <b/>
      <sz val="12"/>
      <color rgb="FF000000"/>
      <name val="Calibri"/>
      <family val="2"/>
      <scheme val="minor"/>
    </font>
    <font>
      <sz val="12"/>
      <color rgb="FF000000"/>
      <name val="Calibri"/>
      <family val="2"/>
      <scheme val="minor"/>
    </font>
    <font>
      <b/>
      <sz val="14"/>
      <color rgb="FF000000"/>
      <name val="Calibri"/>
      <family val="2"/>
      <scheme val="minor"/>
    </font>
    <font>
      <sz val="10"/>
      <color rgb="FF000000"/>
      <name val="Times New Roman"/>
      <family val="1"/>
    </font>
    <font>
      <b/>
      <sz val="15"/>
      <color theme="1"/>
      <name val="Calibri"/>
      <family val="2"/>
      <scheme val="minor"/>
    </font>
    <font>
      <sz val="15"/>
      <color theme="1"/>
      <name val="Calibri"/>
      <family val="2"/>
      <scheme val="minor"/>
    </font>
    <font>
      <sz val="15"/>
      <name val="Calibri"/>
      <family val="2"/>
      <scheme val="minor"/>
    </font>
    <font>
      <b/>
      <sz val="15"/>
      <name val="Calibri"/>
      <family val="2"/>
      <scheme val="minor"/>
    </font>
    <font>
      <sz val="15"/>
      <color theme="0"/>
      <name val="Calibri"/>
      <family val="2"/>
      <scheme val="minor"/>
    </font>
    <font>
      <b/>
      <u/>
      <sz val="15"/>
      <name val="Calibri"/>
      <family val="2"/>
      <scheme val="minor"/>
    </font>
    <font>
      <b/>
      <sz val="15"/>
      <color theme="0"/>
      <name val="Calibri"/>
      <family val="2"/>
      <scheme val="minor"/>
    </font>
    <font>
      <b/>
      <sz val="18"/>
      <name val="Calibri"/>
      <family val="2"/>
      <scheme val="minor"/>
    </font>
    <font>
      <b/>
      <sz val="13"/>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4"/>
      <color theme="1"/>
      <name val="Calibri"/>
      <family val="2"/>
      <scheme val="minor"/>
    </font>
    <font>
      <sz val="16"/>
      <color theme="1"/>
      <name val="Calibri"/>
      <family val="2"/>
      <scheme val="minor"/>
    </font>
    <font>
      <b/>
      <sz val="18"/>
      <color theme="1"/>
      <name val="Calibri"/>
      <family val="2"/>
      <scheme val="minor"/>
    </font>
    <font>
      <b/>
      <sz val="16"/>
      <color theme="1"/>
      <name val="Calibri"/>
      <family val="2"/>
      <scheme val="minor"/>
    </font>
    <font>
      <sz val="18"/>
      <color theme="1"/>
      <name val="Calibri"/>
      <family val="2"/>
      <scheme val="minor"/>
    </font>
    <font>
      <sz val="14"/>
      <color rgb="FF00000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1"/>
        <bgColor indexed="64"/>
      </patternFill>
    </fill>
    <fill>
      <patternFill patternType="solid">
        <fgColor theme="4" tint="0.79998168889431442"/>
        <bgColor indexed="64"/>
      </patternFill>
    </fill>
    <fill>
      <patternFill patternType="solid">
        <fgColor theme="6"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s>
  <cellStyleXfs count="5">
    <xf numFmtId="0" fontId="0" fillId="0" borderId="0"/>
    <xf numFmtId="43" fontId="2" fillId="0" borderId="0" applyFont="0" applyFill="0" applyBorder="0" applyAlignment="0" applyProtection="0"/>
    <xf numFmtId="0" fontId="1" fillId="0" borderId="0"/>
    <xf numFmtId="0" fontId="8" fillId="0" borderId="0"/>
    <xf numFmtId="41" fontId="18" fillId="0" borderId="0" applyFont="0" applyFill="0" applyBorder="0" applyAlignment="0" applyProtection="0"/>
  </cellStyleXfs>
  <cellXfs count="258">
    <xf numFmtId="0" fontId="0" fillId="0" borderId="0" xfId="0" applyFill="1" applyBorder="1" applyAlignment="1">
      <alignment horizontal="left" vertical="top"/>
    </xf>
    <xf numFmtId="0" fontId="1" fillId="0" borderId="0" xfId="2" applyFont="1" applyFill="1" applyAlignment="1" applyProtection="1">
      <alignment vertical="center"/>
      <protection locked="0"/>
    </xf>
    <xf numFmtId="0" fontId="1" fillId="0" borderId="0" xfId="2" applyFont="1" applyFill="1" applyAlignment="1" applyProtection="1">
      <alignment horizontal="center" vertical="center" wrapText="1"/>
      <protection locked="0"/>
    </xf>
    <xf numFmtId="0" fontId="4" fillId="0" borderId="0" xfId="2" applyFont="1" applyFill="1" applyAlignment="1" applyProtection="1">
      <alignment vertical="center"/>
      <protection locked="0"/>
    </xf>
    <xf numFmtId="0" fontId="1" fillId="0" borderId="0" xfId="2" applyFont="1" applyFill="1" applyAlignment="1" applyProtection="1">
      <alignment vertical="center" wrapText="1"/>
      <protection locked="0"/>
    </xf>
    <xf numFmtId="0" fontId="1" fillId="0" borderId="0" xfId="2" applyFont="1" applyFill="1" applyAlignment="1" applyProtection="1">
      <alignment horizontal="center" vertical="center"/>
      <protection locked="0"/>
    </xf>
    <xf numFmtId="0" fontId="5" fillId="0" borderId="0" xfId="0" applyFont="1" applyFill="1" applyBorder="1" applyAlignment="1">
      <alignment horizontal="center" vertical="top" wrapText="1"/>
    </xf>
    <xf numFmtId="164" fontId="1" fillId="0" borderId="0" xfId="1" applyNumberFormat="1" applyFont="1" applyFill="1" applyAlignment="1" applyProtection="1">
      <alignment vertical="center"/>
      <protection locked="0"/>
    </xf>
    <xf numFmtId="0" fontId="7" fillId="0" borderId="0" xfId="0" applyFont="1" applyFill="1" applyBorder="1" applyAlignment="1">
      <alignment horizontal="left" vertical="top"/>
    </xf>
    <xf numFmtId="164" fontId="7" fillId="0" borderId="0" xfId="1" applyNumberFormat="1" applyFont="1" applyFill="1" applyBorder="1" applyAlignment="1">
      <alignment horizontal="left" vertical="top"/>
    </xf>
    <xf numFmtId="0" fontId="7" fillId="0" borderId="0" xfId="0" applyFont="1" applyFill="1" applyBorder="1" applyAlignment="1">
      <alignment horizontal="center" vertical="top"/>
    </xf>
    <xf numFmtId="0" fontId="7" fillId="0" borderId="0" xfId="0" applyFont="1" applyFill="1" applyBorder="1" applyAlignment="1">
      <alignment horizontal="center" vertical="top" wrapText="1"/>
    </xf>
    <xf numFmtId="164" fontId="7" fillId="0" borderId="0" xfId="1" applyNumberFormat="1" applyFont="1" applyFill="1" applyBorder="1" applyAlignment="1">
      <alignment horizontal="center" vertical="top" wrapText="1"/>
    </xf>
    <xf numFmtId="0" fontId="3" fillId="0" borderId="0" xfId="0" applyFont="1" applyFill="1" applyBorder="1" applyAlignment="1">
      <alignment horizontal="center" vertical="center" wrapText="1"/>
    </xf>
    <xf numFmtId="164" fontId="3" fillId="0" borderId="0" xfId="1" applyNumberFormat="1" applyFont="1" applyFill="1" applyBorder="1" applyAlignment="1">
      <alignment horizontal="center" vertical="center" wrapText="1"/>
    </xf>
    <xf numFmtId="0" fontId="7" fillId="0" borderId="0" xfId="0" applyFont="1" applyFill="1" applyBorder="1" applyAlignment="1">
      <alignment horizontal="center" vertical="center"/>
    </xf>
    <xf numFmtId="0" fontId="1" fillId="0" borderId="0" xfId="2" applyFont="1" applyAlignment="1" applyProtection="1">
      <alignment horizontal="center" vertical="center" wrapText="1"/>
      <protection locked="0"/>
    </xf>
    <xf numFmtId="0" fontId="1" fillId="0" borderId="0" xfId="2" applyFont="1" applyAlignment="1" applyProtection="1">
      <alignment horizontal="center" vertical="center"/>
      <protection locked="0"/>
    </xf>
    <xf numFmtId="0" fontId="1" fillId="2" borderId="0" xfId="2" applyFont="1" applyFill="1" applyAlignment="1" applyProtection="1">
      <alignment horizontal="center" vertical="center"/>
      <protection locked="0"/>
    </xf>
    <xf numFmtId="164" fontId="1" fillId="0" borderId="0" xfId="1" applyNumberFormat="1" applyFont="1" applyAlignment="1" applyProtection="1">
      <alignment horizontal="center" vertical="center"/>
      <protection locked="0"/>
    </xf>
    <xf numFmtId="0" fontId="1" fillId="0" borderId="0" xfId="2" applyFont="1" applyAlignment="1" applyProtection="1">
      <alignment vertical="center" wrapText="1"/>
      <protection locked="0"/>
    </xf>
    <xf numFmtId="0" fontId="5" fillId="0" borderId="0" xfId="3" applyFont="1" applyFill="1" applyBorder="1" applyAlignment="1">
      <alignment horizontal="center" vertical="top" wrapText="1"/>
    </xf>
    <xf numFmtId="0" fontId="9" fillId="0" borderId="0" xfId="3" applyFont="1" applyFill="1" applyBorder="1" applyAlignment="1">
      <alignment horizontal="left" vertical="top"/>
    </xf>
    <xf numFmtId="0" fontId="10" fillId="0" borderId="0" xfId="3" applyFont="1" applyFill="1" applyBorder="1" applyAlignment="1">
      <alignment horizontal="left" vertical="top"/>
    </xf>
    <xf numFmtId="0" fontId="6" fillId="0" borderId="0" xfId="0" applyFont="1" applyFill="1" applyBorder="1" applyAlignment="1">
      <alignment horizontal="left" vertical="top"/>
    </xf>
    <xf numFmtId="164" fontId="6" fillId="0" borderId="0" xfId="0" applyNumberFormat="1" applyFont="1" applyFill="1" applyBorder="1" applyAlignment="1">
      <alignment horizontal="left" vertical="top"/>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164" fontId="4" fillId="0" borderId="11" xfId="1" applyNumberFormat="1" applyFont="1" applyFill="1" applyBorder="1" applyAlignment="1">
      <alignment horizontal="center" vertical="center" wrapText="1"/>
    </xf>
    <xf numFmtId="164" fontId="4" fillId="0" borderId="12" xfId="1" applyNumberFormat="1" applyFont="1" applyFill="1" applyBorder="1" applyAlignment="1">
      <alignment horizontal="center" vertical="center" wrapText="1"/>
    </xf>
    <xf numFmtId="1" fontId="15" fillId="0" borderId="2" xfId="0" applyNumberFormat="1" applyFont="1" applyFill="1" applyBorder="1" applyAlignment="1">
      <alignment horizontal="center" vertical="center" shrinkToFit="1"/>
    </xf>
    <xf numFmtId="164" fontId="16" fillId="0" borderId="3" xfId="1" applyNumberFormat="1" applyFont="1" applyFill="1" applyBorder="1" applyAlignment="1">
      <alignment horizontal="right" vertical="center" shrinkToFit="1"/>
    </xf>
    <xf numFmtId="1" fontId="15" fillId="0" borderId="13" xfId="0" applyNumberFormat="1" applyFont="1" applyFill="1" applyBorder="1" applyAlignment="1">
      <alignment horizontal="center" vertical="center" shrinkToFit="1"/>
    </xf>
    <xf numFmtId="164" fontId="16" fillId="0" borderId="1" xfId="1" applyNumberFormat="1" applyFont="1" applyFill="1" applyBorder="1" applyAlignment="1">
      <alignment horizontal="right" vertical="center" shrinkToFit="1"/>
    </xf>
    <xf numFmtId="164" fontId="16" fillId="0" borderId="14" xfId="1" applyNumberFormat="1" applyFont="1" applyFill="1" applyBorder="1" applyAlignment="1">
      <alignment horizontal="right" vertical="center" shrinkToFit="1"/>
    </xf>
    <xf numFmtId="164" fontId="12" fillId="0" borderId="1" xfId="1" applyNumberFormat="1" applyFont="1" applyFill="1" applyBorder="1" applyAlignment="1">
      <alignment horizontal="right" vertical="center" shrinkToFit="1"/>
    </xf>
    <xf numFmtId="164" fontId="12" fillId="0" borderId="14" xfId="1" applyNumberFormat="1" applyFont="1" applyFill="1" applyBorder="1" applyAlignment="1">
      <alignment horizontal="right" vertical="center" shrinkToFit="1"/>
    </xf>
    <xf numFmtId="164" fontId="13" fillId="0" borderId="1" xfId="1" applyNumberFormat="1" applyFont="1" applyFill="1" applyBorder="1" applyAlignment="1">
      <alignment horizontal="left" vertical="center"/>
    </xf>
    <xf numFmtId="164" fontId="13" fillId="0" borderId="14" xfId="1" applyNumberFormat="1" applyFont="1" applyFill="1" applyBorder="1" applyAlignment="1">
      <alignment horizontal="left" vertical="center"/>
    </xf>
    <xf numFmtId="164" fontId="16" fillId="0" borderId="1" xfId="1" applyNumberFormat="1" applyFont="1" applyFill="1" applyBorder="1" applyAlignment="1">
      <alignment horizontal="left" vertical="center"/>
    </xf>
    <xf numFmtId="164" fontId="16" fillId="0" borderId="14" xfId="1" applyNumberFormat="1" applyFont="1" applyFill="1" applyBorder="1" applyAlignment="1">
      <alignment horizontal="left" vertical="center"/>
    </xf>
    <xf numFmtId="0" fontId="13" fillId="0" borderId="3" xfId="0" applyFont="1" applyFill="1" applyBorder="1" applyAlignment="1">
      <alignment horizontal="right" vertical="center" wrapText="1"/>
    </xf>
    <xf numFmtId="0" fontId="13" fillId="0" borderId="1" xfId="0" applyFont="1" applyFill="1" applyBorder="1" applyAlignment="1">
      <alignment horizontal="right" vertical="center" wrapText="1"/>
    </xf>
    <xf numFmtId="0" fontId="9" fillId="0" borderId="1" xfId="0" applyFont="1" applyFill="1" applyBorder="1" applyAlignment="1">
      <alignment horizontal="right" vertical="center" wrapText="1"/>
    </xf>
    <xf numFmtId="0" fontId="11" fillId="0" borderId="1" xfId="0" applyFont="1" applyFill="1" applyBorder="1" applyAlignment="1">
      <alignment horizontal="right" vertical="center" wrapText="1"/>
    </xf>
    <xf numFmtId="0" fontId="16" fillId="0" borderId="1" xfId="0" applyFont="1" applyFill="1" applyBorder="1" applyAlignment="1">
      <alignment horizontal="right" vertical="center"/>
    </xf>
    <xf numFmtId="164" fontId="7" fillId="0" borderId="0" xfId="0" applyNumberFormat="1" applyFont="1" applyFill="1" applyBorder="1" applyAlignment="1">
      <alignment horizontal="left" vertical="top"/>
    </xf>
    <xf numFmtId="164" fontId="7" fillId="0" borderId="0" xfId="1" quotePrefix="1" applyNumberFormat="1" applyFont="1" applyFill="1" applyBorder="1" applyAlignment="1">
      <alignment horizontal="right" vertical="top"/>
    </xf>
    <xf numFmtId="164" fontId="9" fillId="4" borderId="7" xfId="1" applyNumberFormat="1" applyFont="1" applyFill="1" applyBorder="1" applyAlignment="1" applyProtection="1">
      <alignment horizontal="center" vertical="center" wrapText="1"/>
    </xf>
    <xf numFmtId="164" fontId="9" fillId="4" borderId="8" xfId="1" applyNumberFormat="1" applyFont="1" applyFill="1" applyBorder="1" applyAlignment="1" applyProtection="1">
      <alignment horizontal="center" vertical="center" wrapText="1"/>
    </xf>
    <xf numFmtId="164" fontId="9" fillId="4" borderId="9" xfId="1" applyNumberFormat="1" applyFont="1" applyFill="1" applyBorder="1" applyAlignment="1" applyProtection="1">
      <alignment horizontal="center" vertical="center" wrapText="1"/>
    </xf>
    <xf numFmtId="164" fontId="11" fillId="5" borderId="1" xfId="1" applyNumberFormat="1" applyFont="1" applyFill="1" applyBorder="1" applyAlignment="1" applyProtection="1">
      <alignment horizontal="center" vertical="center" wrapText="1"/>
      <protection locked="0"/>
    </xf>
    <xf numFmtId="0" fontId="19" fillId="0" borderId="1" xfId="2" applyFont="1" applyFill="1" applyBorder="1" applyAlignment="1" applyProtection="1">
      <alignment horizontal="left" vertical="center" wrapText="1"/>
      <protection locked="0"/>
    </xf>
    <xf numFmtId="164" fontId="20" fillId="0" borderId="1" xfId="1" applyNumberFormat="1" applyFont="1" applyFill="1" applyBorder="1" applyAlignment="1" applyProtection="1">
      <alignment vertical="center"/>
      <protection locked="0"/>
    </xf>
    <xf numFmtId="164" fontId="21" fillId="4" borderId="1" xfId="1" applyNumberFormat="1" applyFont="1" applyFill="1" applyBorder="1" applyAlignment="1" applyProtection="1">
      <alignment vertical="center"/>
      <protection locked="0"/>
    </xf>
    <xf numFmtId="0" fontId="20" fillId="0" borderId="1" xfId="2" applyFont="1" applyFill="1" applyBorder="1" applyAlignment="1" applyProtection="1">
      <alignment vertical="center"/>
      <protection locked="0"/>
    </xf>
    <xf numFmtId="164" fontId="22" fillId="0" borderId="1" xfId="1" applyNumberFormat="1" applyFont="1" applyFill="1" applyBorder="1" applyAlignment="1">
      <alignment horizontal="center" vertical="center" wrapText="1"/>
    </xf>
    <xf numFmtId="0" fontId="20" fillId="0" borderId="1" xfId="2" applyFont="1" applyFill="1" applyBorder="1" applyAlignment="1" applyProtection="1">
      <alignment horizontal="center" vertical="center" wrapText="1"/>
    </xf>
    <xf numFmtId="0" fontId="20" fillId="0" borderId="1" xfId="2" applyFont="1" applyFill="1" applyBorder="1" applyAlignment="1" applyProtection="1">
      <alignment horizontal="justify" vertical="center" wrapText="1"/>
    </xf>
    <xf numFmtId="3" fontId="20" fillId="0" borderId="1" xfId="2" applyNumberFormat="1" applyFont="1" applyFill="1" applyBorder="1" applyAlignment="1" applyProtection="1">
      <alignment horizontal="center" vertical="center"/>
    </xf>
    <xf numFmtId="0" fontId="20" fillId="0" borderId="1" xfId="2" applyFont="1" applyFill="1" applyBorder="1" applyAlignment="1" applyProtection="1">
      <alignment horizontal="center" vertical="center"/>
    </xf>
    <xf numFmtId="41" fontId="20" fillId="0" borderId="1" xfId="4" applyFont="1" applyFill="1" applyBorder="1" applyAlignment="1" applyProtection="1">
      <alignment vertical="center"/>
      <protection locked="0"/>
    </xf>
    <xf numFmtId="0" fontId="19" fillId="3" borderId="1" xfId="2" applyFont="1" applyFill="1" applyBorder="1" applyAlignment="1" applyProtection="1">
      <alignment horizontal="center" vertical="center" wrapText="1"/>
    </xf>
    <xf numFmtId="164" fontId="20" fillId="3" borderId="1" xfId="1" applyNumberFormat="1" applyFont="1" applyFill="1" applyBorder="1" applyAlignment="1" applyProtection="1">
      <alignment vertical="center"/>
      <protection locked="0"/>
    </xf>
    <xf numFmtId="0" fontId="22" fillId="0" borderId="1" xfId="2" applyFont="1" applyFill="1" applyBorder="1" applyAlignment="1" applyProtection="1">
      <alignment horizontal="justify" vertical="center" wrapText="1"/>
    </xf>
    <xf numFmtId="49" fontId="22" fillId="0" borderId="1" xfId="2" applyNumberFormat="1" applyFont="1" applyFill="1" applyBorder="1" applyAlignment="1" applyProtection="1">
      <alignment horizontal="center" vertical="center" wrapText="1"/>
    </xf>
    <xf numFmtId="0" fontId="21" fillId="0" borderId="1" xfId="2" applyFont="1" applyFill="1" applyBorder="1" applyAlignment="1" applyProtection="1">
      <alignment horizontal="center" vertical="center" wrapText="1"/>
    </xf>
    <xf numFmtId="0" fontId="22" fillId="0" borderId="1" xfId="2" applyFont="1" applyFill="1" applyBorder="1" applyAlignment="1" applyProtection="1">
      <alignment horizontal="center" vertical="center" wrapText="1"/>
    </xf>
    <xf numFmtId="0" fontId="21" fillId="0" borderId="1" xfId="2" applyNumberFormat="1" applyFont="1" applyFill="1" applyBorder="1" applyAlignment="1" applyProtection="1">
      <alignment horizontal="justify" vertical="center" wrapText="1"/>
    </xf>
    <xf numFmtId="49" fontId="21" fillId="0" borderId="1" xfId="2" applyNumberFormat="1" applyFont="1" applyFill="1" applyBorder="1" applyAlignment="1" applyProtection="1">
      <alignment horizontal="center" vertical="center"/>
    </xf>
    <xf numFmtId="0" fontId="21" fillId="0" borderId="1" xfId="2" applyFont="1" applyFill="1" applyBorder="1" applyAlignment="1" applyProtection="1">
      <alignment horizontal="center" vertical="center"/>
    </xf>
    <xf numFmtId="0" fontId="22" fillId="0" borderId="1" xfId="2" applyNumberFormat="1" applyFont="1" applyFill="1" applyBorder="1" applyAlignment="1" applyProtection="1">
      <alignment horizontal="justify" vertical="center" wrapText="1"/>
    </xf>
    <xf numFmtId="0" fontId="21" fillId="0" borderId="1" xfId="2" applyFont="1" applyFill="1" applyBorder="1" applyAlignment="1" applyProtection="1">
      <alignment horizontal="justify" vertical="center" wrapText="1"/>
    </xf>
    <xf numFmtId="49" fontId="22" fillId="0" borderId="1" xfId="2" applyNumberFormat="1" applyFont="1" applyFill="1" applyBorder="1" applyAlignment="1" applyProtection="1">
      <alignment horizontal="center" vertical="center"/>
    </xf>
    <xf numFmtId="1" fontId="22" fillId="0" borderId="1" xfId="2" applyNumberFormat="1" applyFont="1" applyFill="1" applyBorder="1" applyAlignment="1" applyProtection="1">
      <alignment horizontal="justify" vertical="center" wrapText="1"/>
    </xf>
    <xf numFmtId="41" fontId="20" fillId="3" borderId="1" xfId="4" applyFont="1" applyFill="1" applyBorder="1" applyAlignment="1" applyProtection="1">
      <alignment vertical="center"/>
      <protection locked="0"/>
    </xf>
    <xf numFmtId="0" fontId="22" fillId="0" borderId="1" xfId="2" applyNumberFormat="1" applyFont="1" applyFill="1" applyBorder="1" applyAlignment="1" applyProtection="1">
      <alignment horizontal="left" vertical="center" wrapText="1"/>
      <protection locked="0"/>
    </xf>
    <xf numFmtId="0" fontId="22" fillId="0" borderId="1" xfId="2" applyFont="1" applyFill="1" applyBorder="1" applyAlignment="1" applyProtection="1">
      <alignment horizontal="center" vertical="center"/>
    </xf>
    <xf numFmtId="164" fontId="19" fillId="3" borderId="1" xfId="1" applyNumberFormat="1" applyFont="1" applyFill="1" applyBorder="1" applyAlignment="1" applyProtection="1">
      <alignment vertical="center"/>
      <protection locked="0"/>
    </xf>
    <xf numFmtId="164" fontId="22" fillId="4" borderId="1" xfId="1" applyNumberFormat="1" applyFont="1" applyFill="1" applyBorder="1" applyAlignment="1" applyProtection="1">
      <alignment vertical="center"/>
      <protection locked="0"/>
    </xf>
    <xf numFmtId="164" fontId="19" fillId="0" borderId="1" xfId="1" applyNumberFormat="1" applyFont="1" applyFill="1" applyBorder="1" applyAlignment="1" applyProtection="1">
      <alignment vertical="center"/>
      <protection locked="0"/>
    </xf>
    <xf numFmtId="0" fontId="22" fillId="0" borderId="1" xfId="2" applyFont="1" applyFill="1" applyBorder="1" applyAlignment="1" applyProtection="1">
      <alignment horizontal="left" vertical="center" wrapText="1"/>
    </xf>
    <xf numFmtId="0" fontId="22" fillId="0" borderId="1" xfId="2" applyFont="1" applyFill="1" applyBorder="1" applyAlignment="1" applyProtection="1">
      <alignment horizontal="left" vertical="center" wrapText="1"/>
      <protection locked="0"/>
    </xf>
    <xf numFmtId="0" fontId="22" fillId="0" borderId="1" xfId="2" applyNumberFormat="1" applyFont="1" applyFill="1" applyBorder="1" applyAlignment="1" applyProtection="1">
      <alignment horizontal="left" vertical="center" wrapText="1"/>
    </xf>
    <xf numFmtId="49" fontId="21" fillId="0" borderId="1" xfId="2" applyNumberFormat="1" applyFont="1" applyFill="1" applyBorder="1" applyAlignment="1" applyProtection="1">
      <alignment horizontal="center"/>
    </xf>
    <xf numFmtId="0" fontId="21" fillId="0" borderId="1" xfId="2" applyFont="1" applyFill="1" applyBorder="1" applyAlignment="1" applyProtection="1">
      <alignment horizontal="center"/>
    </xf>
    <xf numFmtId="0" fontId="24" fillId="0" borderId="1" xfId="2" applyNumberFormat="1" applyFont="1" applyFill="1" applyBorder="1" applyAlignment="1" applyProtection="1">
      <alignment horizontal="justify" vertical="center" wrapText="1"/>
    </xf>
    <xf numFmtId="37" fontId="21" fillId="0" borderId="1" xfId="2" applyNumberFormat="1" applyFont="1" applyFill="1" applyBorder="1" applyAlignment="1" applyProtection="1">
      <alignment horizontal="center" vertical="center" wrapText="1"/>
    </xf>
    <xf numFmtId="3" fontId="21" fillId="0" borderId="1" xfId="2" applyNumberFormat="1" applyFont="1" applyFill="1" applyBorder="1" applyAlignment="1" applyProtection="1">
      <alignment horizontal="center" vertical="center" wrapText="1"/>
    </xf>
    <xf numFmtId="0" fontId="21" fillId="0" borderId="1" xfId="2" applyNumberFormat="1" applyFont="1" applyFill="1" applyBorder="1" applyAlignment="1" applyProtection="1">
      <alignment horizontal="center" vertical="center" wrapText="1"/>
    </xf>
    <xf numFmtId="0" fontId="22" fillId="0" borderId="1" xfId="2" applyNumberFormat="1" applyFont="1" applyFill="1" applyBorder="1" applyAlignment="1" applyProtection="1">
      <alignment horizontal="center" vertical="center" wrapText="1"/>
    </xf>
    <xf numFmtId="0" fontId="22" fillId="0" borderId="1" xfId="2" applyNumberFormat="1" applyFont="1" applyFill="1" applyBorder="1" applyAlignment="1" applyProtection="1">
      <alignment vertical="center" wrapText="1"/>
    </xf>
    <xf numFmtId="164" fontId="23" fillId="2" borderId="1" xfId="1" applyNumberFormat="1" applyFont="1" applyFill="1" applyBorder="1" applyAlignment="1" applyProtection="1">
      <alignment vertical="center"/>
      <protection locked="0"/>
    </xf>
    <xf numFmtId="0" fontId="19" fillId="0" borderId="1" xfId="2" applyFont="1" applyBorder="1" applyAlignment="1" applyProtection="1">
      <alignment horizontal="center" vertical="center" wrapText="1"/>
      <protection locked="0"/>
    </xf>
    <xf numFmtId="0" fontId="19" fillId="0" borderId="1" xfId="2" applyFont="1" applyBorder="1" applyAlignment="1" applyProtection="1">
      <alignment vertical="center" wrapText="1"/>
      <protection locked="0"/>
    </xf>
    <xf numFmtId="164" fontId="20" fillId="0" borderId="1" xfId="1" applyNumberFormat="1" applyFont="1" applyBorder="1" applyAlignment="1" applyProtection="1">
      <alignment horizontal="center" vertical="center"/>
      <protection locked="0"/>
    </xf>
    <xf numFmtId="164" fontId="20" fillId="4" borderId="1" xfId="1" applyNumberFormat="1" applyFont="1" applyFill="1" applyBorder="1" applyAlignment="1" applyProtection="1">
      <alignment horizontal="center" vertical="center"/>
      <protection locked="0"/>
    </xf>
    <xf numFmtId="0" fontId="20" fillId="0" borderId="1" xfId="2" applyFont="1" applyBorder="1" applyAlignment="1" applyProtection="1">
      <alignment horizontal="center" vertical="center" wrapText="1"/>
    </xf>
    <xf numFmtId="0" fontId="20" fillId="0" borderId="1" xfId="2" applyFont="1" applyBorder="1" applyAlignment="1" applyProtection="1">
      <alignment vertical="center" wrapText="1"/>
    </xf>
    <xf numFmtId="3" fontId="20" fillId="0" borderId="1" xfId="2" applyNumberFormat="1" applyFont="1" applyBorder="1" applyAlignment="1" applyProtection="1">
      <alignment horizontal="center" vertical="center"/>
    </xf>
    <xf numFmtId="164" fontId="20" fillId="2" borderId="1" xfId="1" applyNumberFormat="1" applyFont="1" applyFill="1" applyBorder="1" applyAlignment="1" applyProtection="1">
      <alignment vertical="center"/>
      <protection locked="0"/>
    </xf>
    <xf numFmtId="0" fontId="20" fillId="3" borderId="1" xfId="2" applyFont="1" applyFill="1" applyBorder="1" applyAlignment="1" applyProtection="1">
      <alignment horizontal="center" vertical="center" wrapText="1"/>
    </xf>
    <xf numFmtId="0" fontId="19" fillId="3" borderId="1" xfId="2" applyFont="1" applyFill="1" applyBorder="1" applyAlignment="1" applyProtection="1">
      <alignment horizontal="right" vertical="center" wrapText="1"/>
    </xf>
    <xf numFmtId="3" fontId="20" fillId="3" borderId="1" xfId="2" applyNumberFormat="1" applyFont="1" applyFill="1" applyBorder="1" applyAlignment="1" applyProtection="1">
      <alignment horizontal="center" vertical="center"/>
    </xf>
    <xf numFmtId="164" fontId="20" fillId="3" borderId="1" xfId="1" applyNumberFormat="1" applyFont="1" applyFill="1" applyBorder="1" applyAlignment="1" applyProtection="1">
      <alignment horizontal="center" vertical="center"/>
      <protection locked="0"/>
    </xf>
    <xf numFmtId="0" fontId="19" fillId="0" borderId="1" xfId="2" applyFont="1" applyBorder="1" applyAlignment="1" applyProtection="1">
      <alignment horizontal="center" vertical="center" wrapText="1"/>
    </xf>
    <xf numFmtId="0" fontId="19" fillId="0" borderId="1" xfId="2" applyFont="1" applyBorder="1" applyAlignment="1" applyProtection="1">
      <alignment vertical="center" wrapText="1"/>
    </xf>
    <xf numFmtId="164" fontId="20" fillId="0" borderId="1" xfId="1" applyNumberFormat="1" applyFont="1" applyBorder="1" applyAlignment="1" applyProtection="1">
      <alignment horizontal="center" vertical="center" wrapText="1"/>
      <protection locked="0"/>
    </xf>
    <xf numFmtId="164" fontId="20" fillId="4" borderId="1" xfId="1" applyNumberFormat="1" applyFont="1" applyFill="1" applyBorder="1" applyAlignment="1" applyProtection="1">
      <alignment horizontal="center" vertical="center" wrapText="1"/>
      <protection locked="0"/>
    </xf>
    <xf numFmtId="0" fontId="20" fillId="2" borderId="1" xfId="2" applyFont="1" applyFill="1" applyBorder="1" applyAlignment="1" applyProtection="1">
      <alignment horizontal="center" vertical="center" wrapText="1"/>
    </xf>
    <xf numFmtId="0" fontId="20" fillId="2" borderId="1" xfId="2" applyFont="1" applyFill="1" applyBorder="1" applyAlignment="1" applyProtection="1">
      <alignment vertical="center" wrapText="1"/>
    </xf>
    <xf numFmtId="3" fontId="20" fillId="2" borderId="1" xfId="2" applyNumberFormat="1" applyFont="1" applyFill="1" applyBorder="1" applyAlignment="1" applyProtection="1">
      <alignment horizontal="center" vertical="center"/>
    </xf>
    <xf numFmtId="164" fontId="20" fillId="2" borderId="1" xfId="1" applyNumberFormat="1" applyFont="1" applyFill="1" applyBorder="1" applyAlignment="1" applyProtection="1">
      <alignment horizontal="center" vertical="center"/>
      <protection locked="0"/>
    </xf>
    <xf numFmtId="0" fontId="19" fillId="2" borderId="1" xfId="2" applyFont="1" applyFill="1" applyBorder="1" applyAlignment="1" applyProtection="1">
      <alignment vertical="center" wrapText="1"/>
    </xf>
    <xf numFmtId="0" fontId="20" fillId="2" borderId="1" xfId="2" applyFont="1" applyFill="1" applyBorder="1" applyAlignment="1" applyProtection="1">
      <alignment horizontal="center" vertical="center"/>
    </xf>
    <xf numFmtId="0" fontId="20" fillId="0" borderId="1" xfId="2" applyFont="1" applyFill="1" applyBorder="1" applyAlignment="1" applyProtection="1">
      <alignment vertical="center" wrapText="1"/>
    </xf>
    <xf numFmtId="164" fontId="20" fillId="0" borderId="1" xfId="1" applyNumberFormat="1" applyFont="1" applyFill="1" applyBorder="1" applyAlignment="1" applyProtection="1">
      <alignment horizontal="center" vertical="center"/>
      <protection locked="0"/>
    </xf>
    <xf numFmtId="0" fontId="21" fillId="2" borderId="1" xfId="2" applyNumberFormat="1" applyFont="1" applyFill="1" applyBorder="1" applyAlignment="1" applyProtection="1">
      <alignment vertical="center" wrapText="1"/>
    </xf>
    <xf numFmtId="49" fontId="21" fillId="2" borderId="1" xfId="2" applyNumberFormat="1" applyFont="1" applyFill="1" applyBorder="1" applyAlignment="1" applyProtection="1">
      <alignment horizontal="center" vertical="center"/>
    </xf>
    <xf numFmtId="0" fontId="21" fillId="2" borderId="1" xfId="2" applyFont="1" applyFill="1" applyBorder="1" applyAlignment="1" applyProtection="1">
      <alignment horizontal="center" vertical="center" wrapText="1"/>
    </xf>
    <xf numFmtId="164" fontId="22" fillId="4" borderId="1" xfId="1" applyNumberFormat="1" applyFont="1" applyFill="1" applyBorder="1" applyAlignment="1" applyProtection="1">
      <alignment horizontal="center" vertical="center" wrapText="1"/>
    </xf>
    <xf numFmtId="41" fontId="19" fillId="0" borderId="1" xfId="4" applyFont="1" applyFill="1" applyBorder="1" applyAlignment="1" applyProtection="1">
      <alignment vertical="center"/>
      <protection locked="0"/>
    </xf>
    <xf numFmtId="164" fontId="19" fillId="4" borderId="1" xfId="1" applyNumberFormat="1" applyFont="1" applyFill="1" applyBorder="1" applyAlignment="1" applyProtection="1">
      <alignment horizontal="center" vertical="center"/>
      <protection locked="0"/>
    </xf>
    <xf numFmtId="41" fontId="19" fillId="3" borderId="1" xfId="4" applyFont="1" applyFill="1" applyBorder="1" applyAlignment="1" applyProtection="1">
      <alignment vertical="center"/>
      <protection locked="0"/>
    </xf>
    <xf numFmtId="0" fontId="19" fillId="4" borderId="17" xfId="2" applyFont="1" applyFill="1" applyBorder="1" applyAlignment="1" applyProtection="1">
      <alignment horizontal="right" vertical="center" wrapText="1"/>
    </xf>
    <xf numFmtId="3" fontId="20" fillId="4" borderId="17" xfId="2" applyNumberFormat="1" applyFont="1" applyFill="1" applyBorder="1" applyAlignment="1" applyProtection="1">
      <alignment horizontal="center" vertical="center"/>
    </xf>
    <xf numFmtId="0" fontId="20" fillId="4" borderId="17" xfId="2" applyFont="1" applyFill="1" applyBorder="1" applyAlignment="1" applyProtection="1">
      <alignment horizontal="center" vertical="center" wrapText="1"/>
    </xf>
    <xf numFmtId="164" fontId="20" fillId="4" borderId="17" xfId="1" applyNumberFormat="1" applyFont="1" applyFill="1" applyBorder="1" applyAlignment="1" applyProtection="1">
      <alignment horizontal="center" vertical="center"/>
      <protection locked="0"/>
    </xf>
    <xf numFmtId="164" fontId="20" fillId="4" borderId="7" xfId="1" applyNumberFormat="1" applyFont="1" applyFill="1" applyBorder="1" applyAlignment="1" applyProtection="1">
      <alignment horizontal="center" vertical="center"/>
      <protection locked="0"/>
    </xf>
    <xf numFmtId="164" fontId="19" fillId="4" borderId="1" xfId="1" applyNumberFormat="1" applyFont="1" applyFill="1" applyBorder="1" applyAlignment="1" applyProtection="1">
      <alignment vertical="center"/>
      <protection locked="0"/>
    </xf>
    <xf numFmtId="164" fontId="25" fillId="3" borderId="1" xfId="1" applyNumberFormat="1" applyFont="1" applyFill="1" applyBorder="1" applyAlignment="1" applyProtection="1">
      <alignment vertical="center"/>
      <protection locked="0"/>
    </xf>
    <xf numFmtId="0" fontId="6" fillId="0" borderId="0" xfId="0" quotePrefix="1" applyFont="1" applyFill="1" applyBorder="1" applyAlignment="1">
      <alignment horizontal="left" vertical="top"/>
    </xf>
    <xf numFmtId="43" fontId="20" fillId="0" borderId="1" xfId="1" applyNumberFormat="1" applyFont="1" applyFill="1" applyBorder="1" applyAlignment="1" applyProtection="1">
      <alignment vertical="center"/>
      <protection locked="0"/>
    </xf>
    <xf numFmtId="43" fontId="20" fillId="0" borderId="1" xfId="1" applyFont="1" applyFill="1" applyBorder="1" applyAlignment="1" applyProtection="1">
      <alignment vertical="center"/>
      <protection locked="0"/>
    </xf>
    <xf numFmtId="164" fontId="27" fillId="6" borderId="1" xfId="1" applyNumberFormat="1" applyFont="1" applyFill="1" applyBorder="1" applyAlignment="1" applyProtection="1">
      <alignment horizontal="center" vertical="center" wrapText="1"/>
      <protection locked="0"/>
    </xf>
    <xf numFmtId="164" fontId="19" fillId="3" borderId="1" xfId="1" applyNumberFormat="1" applyFont="1" applyFill="1" applyBorder="1" applyAlignment="1" applyProtection="1">
      <alignment horizontal="center" vertical="center"/>
      <protection locked="0"/>
    </xf>
    <xf numFmtId="165" fontId="20" fillId="0" borderId="1" xfId="1" applyNumberFormat="1" applyFont="1" applyFill="1" applyBorder="1" applyAlignment="1" applyProtection="1">
      <alignment vertical="center"/>
      <protection locked="0"/>
    </xf>
    <xf numFmtId="164" fontId="22" fillId="3" borderId="1" xfId="1" applyNumberFormat="1" applyFont="1" applyFill="1" applyBorder="1" applyAlignment="1" applyProtection="1">
      <alignment vertical="center"/>
      <protection locked="0"/>
    </xf>
    <xf numFmtId="0" fontId="28" fillId="0" borderId="0" xfId="0" applyFont="1" applyFill="1" applyBorder="1" applyAlignment="1">
      <alignment horizontal="left" vertical="top"/>
    </xf>
    <xf numFmtId="0" fontId="29" fillId="0" borderId="1" xfId="2" applyFont="1" applyFill="1" applyBorder="1" applyAlignment="1" applyProtection="1">
      <alignment horizontal="left" vertical="center" wrapText="1"/>
      <protection locked="0"/>
    </xf>
    <xf numFmtId="0" fontId="30" fillId="0" borderId="1" xfId="2" applyFont="1" applyFill="1" applyBorder="1" applyAlignment="1" applyProtection="1">
      <alignment horizontal="center" vertical="center" wrapText="1"/>
    </xf>
    <xf numFmtId="0" fontId="30" fillId="0" borderId="1" xfId="2" applyFont="1" applyFill="1" applyBorder="1" applyAlignment="1" applyProtection="1">
      <alignment horizontal="left" vertical="center" wrapText="1"/>
    </xf>
    <xf numFmtId="0" fontId="30" fillId="3" borderId="1" xfId="2" applyFont="1" applyFill="1" applyBorder="1" applyAlignment="1" applyProtection="1">
      <alignment horizontal="left" vertical="center" wrapText="1"/>
    </xf>
    <xf numFmtId="0" fontId="29" fillId="0" borderId="1" xfId="2" applyFont="1" applyFill="1" applyBorder="1" applyAlignment="1" applyProtection="1">
      <alignment horizontal="left" vertical="center" wrapText="1"/>
    </xf>
    <xf numFmtId="0" fontId="29" fillId="0" borderId="1" xfId="2" applyFont="1" applyFill="1" applyBorder="1" applyAlignment="1" applyProtection="1">
      <alignment horizontal="center" vertical="center" wrapText="1"/>
    </xf>
    <xf numFmtId="0" fontId="28" fillId="0" borderId="1" xfId="2" applyFont="1" applyFill="1" applyBorder="1" applyAlignment="1" applyProtection="1">
      <alignment horizontal="left" vertical="center"/>
    </xf>
    <xf numFmtId="0" fontId="28" fillId="0" borderId="1" xfId="2" applyFont="1" applyFill="1" applyBorder="1" applyAlignment="1" applyProtection="1">
      <alignment horizontal="center" vertical="center" wrapText="1"/>
    </xf>
    <xf numFmtId="0" fontId="31" fillId="0" borderId="1" xfId="2" applyFont="1" applyFill="1" applyBorder="1" applyAlignment="1" applyProtection="1">
      <alignment horizontal="center" vertical="center"/>
    </xf>
    <xf numFmtId="0" fontId="31" fillId="0" borderId="1" xfId="2" applyFont="1" applyFill="1" applyBorder="1" applyAlignment="1" applyProtection="1">
      <alignment horizontal="left" vertical="center"/>
    </xf>
    <xf numFmtId="0" fontId="28" fillId="0" borderId="1" xfId="2" applyFont="1" applyFill="1" applyBorder="1" applyAlignment="1" applyProtection="1">
      <alignment horizontal="left" vertical="center"/>
      <protection locked="0"/>
    </xf>
    <xf numFmtId="0" fontId="28" fillId="0" borderId="1" xfId="2" applyFont="1" applyFill="1" applyBorder="1" applyAlignment="1" applyProtection="1">
      <alignment horizontal="center" vertical="center"/>
    </xf>
    <xf numFmtId="0" fontId="28" fillId="0" borderId="1" xfId="2" applyNumberFormat="1" applyFont="1" applyFill="1" applyBorder="1" applyAlignment="1" applyProtection="1">
      <alignment horizontal="justify" vertical="center" wrapText="1"/>
    </xf>
    <xf numFmtId="0" fontId="28" fillId="0" borderId="1" xfId="2" applyFont="1" applyFill="1" applyBorder="1" applyAlignment="1" applyProtection="1">
      <alignment horizontal="left" vertical="center" wrapText="1"/>
    </xf>
    <xf numFmtId="0" fontId="28" fillId="0" borderId="1" xfId="2" applyFont="1" applyFill="1" applyBorder="1" applyAlignment="1" applyProtection="1">
      <alignment horizontal="left" vertical="top"/>
    </xf>
    <xf numFmtId="0" fontId="28" fillId="0" borderId="1" xfId="2" applyFont="1" applyFill="1" applyBorder="1" applyAlignment="1" applyProtection="1">
      <alignment horizontal="justify" vertical="center" wrapText="1"/>
    </xf>
    <xf numFmtId="0" fontId="28" fillId="0" borderId="1" xfId="2" applyFont="1" applyFill="1" applyBorder="1" applyAlignment="1" applyProtection="1">
      <alignment horizontal="justify" vertical="center" wrapText="1"/>
      <protection locked="0"/>
    </xf>
    <xf numFmtId="0" fontId="30" fillId="4" borderId="6" xfId="2" applyFont="1" applyFill="1" applyBorder="1" applyAlignment="1" applyProtection="1">
      <alignment horizontal="center" vertical="center" wrapText="1"/>
    </xf>
    <xf numFmtId="0" fontId="30" fillId="0" borderId="0" xfId="2" applyFont="1" applyFill="1" applyAlignment="1" applyProtection="1">
      <alignment vertical="center"/>
      <protection locked="0"/>
    </xf>
    <xf numFmtId="164" fontId="21" fillId="0" borderId="1" xfId="1" applyNumberFormat="1" applyFont="1" applyFill="1" applyBorder="1" applyAlignment="1" applyProtection="1">
      <alignment vertical="center"/>
      <protection locked="0"/>
    </xf>
    <xf numFmtId="164" fontId="22" fillId="0" borderId="1" xfId="1" applyNumberFormat="1" applyFont="1" applyFill="1" applyBorder="1" applyAlignment="1" applyProtection="1">
      <alignment vertical="center"/>
      <protection locked="0"/>
    </xf>
    <xf numFmtId="164" fontId="21" fillId="3" borderId="1" xfId="1" applyNumberFormat="1" applyFont="1" applyFill="1" applyBorder="1" applyAlignment="1" applyProtection="1">
      <alignment vertical="center"/>
      <protection locked="0"/>
    </xf>
    <xf numFmtId="0" fontId="29" fillId="0" borderId="1" xfId="2" applyFont="1" applyBorder="1" applyAlignment="1" applyProtection="1">
      <alignment horizontal="center" vertical="center" wrapText="1"/>
      <protection locked="0"/>
    </xf>
    <xf numFmtId="0" fontId="30" fillId="0" borderId="1" xfId="2" applyFont="1" applyBorder="1" applyAlignment="1" applyProtection="1">
      <alignment horizontal="center" vertical="center" wrapText="1"/>
    </xf>
    <xf numFmtId="0" fontId="30" fillId="3" borderId="1" xfId="2" applyFont="1" applyFill="1" applyBorder="1" applyAlignment="1" applyProtection="1">
      <alignment horizontal="center" vertical="center" wrapText="1"/>
    </xf>
    <xf numFmtId="0" fontId="29" fillId="0" borderId="1" xfId="2" applyFont="1" applyBorder="1" applyAlignment="1" applyProtection="1">
      <alignment horizontal="center" vertical="center" wrapText="1"/>
    </xf>
    <xf numFmtId="0" fontId="30" fillId="2" borderId="1" xfId="2" applyFont="1" applyFill="1" applyBorder="1" applyAlignment="1" applyProtection="1">
      <alignment horizontal="center" vertical="center" wrapText="1"/>
    </xf>
    <xf numFmtId="0" fontId="28" fillId="2" borderId="1" xfId="2" applyFont="1" applyFill="1" applyBorder="1" applyAlignment="1" applyProtection="1">
      <alignment horizontal="center" vertical="center"/>
    </xf>
    <xf numFmtId="0" fontId="30" fillId="0" borderId="0" xfId="2" applyFont="1" applyAlignment="1" applyProtection="1">
      <alignment horizontal="center" vertical="center"/>
      <protection locked="0"/>
    </xf>
    <xf numFmtId="0" fontId="29" fillId="0" borderId="9" xfId="2" applyFont="1" applyBorder="1" applyAlignment="1" applyProtection="1">
      <alignment horizontal="center" vertical="center" wrapText="1"/>
      <protection locked="0"/>
    </xf>
    <xf numFmtId="0" fontId="19" fillId="0" borderId="9" xfId="2" applyFont="1" applyBorder="1" applyAlignment="1" applyProtection="1">
      <alignment vertical="center" wrapText="1"/>
      <protection locked="0"/>
    </xf>
    <xf numFmtId="0" fontId="19" fillId="0" borderId="9" xfId="2" applyFont="1" applyBorder="1" applyAlignment="1" applyProtection="1">
      <alignment horizontal="center" vertical="center" wrapText="1"/>
      <protection locked="0"/>
    </xf>
    <xf numFmtId="164" fontId="20" fillId="0" borderId="9" xfId="1" applyNumberFormat="1" applyFont="1" applyBorder="1" applyAlignment="1" applyProtection="1">
      <alignment horizontal="center" vertical="center"/>
      <protection locked="0"/>
    </xf>
    <xf numFmtId="164" fontId="20" fillId="4" borderId="9" xfId="1" applyNumberFormat="1" applyFont="1" applyFill="1" applyBorder="1" applyAlignment="1" applyProtection="1">
      <alignment horizontal="center" vertical="center"/>
      <protection locked="0"/>
    </xf>
    <xf numFmtId="164" fontId="20" fillId="0" borderId="9" xfId="1" applyNumberFormat="1" applyFont="1" applyFill="1" applyBorder="1" applyAlignment="1" applyProtection="1">
      <alignment horizontal="center" vertical="center" wrapText="1"/>
      <protection locked="0"/>
    </xf>
    <xf numFmtId="164" fontId="21" fillId="4" borderId="9" xfId="1" applyNumberFormat="1" applyFont="1" applyFill="1" applyBorder="1" applyAlignment="1" applyProtection="1">
      <alignment vertical="center"/>
      <protection locked="0"/>
    </xf>
    <xf numFmtId="164" fontId="21" fillId="0" borderId="9" xfId="1" applyNumberFormat="1" applyFont="1" applyFill="1" applyBorder="1" applyAlignment="1" applyProtection="1">
      <alignment vertical="center"/>
      <protection locked="0"/>
    </xf>
    <xf numFmtId="164" fontId="20" fillId="0" borderId="9" xfId="1" applyNumberFormat="1" applyFont="1" applyFill="1" applyBorder="1" applyAlignment="1" applyProtection="1">
      <alignment vertical="center"/>
      <protection locked="0"/>
    </xf>
    <xf numFmtId="164" fontId="22" fillId="4" borderId="3" xfId="1" applyNumberFormat="1" applyFont="1" applyFill="1" applyBorder="1" applyAlignment="1" applyProtection="1">
      <alignment horizontal="center" vertical="center" wrapText="1"/>
    </xf>
    <xf numFmtId="164" fontId="9" fillId="4" borderId="27" xfId="1" applyNumberFormat="1" applyFont="1" applyFill="1" applyBorder="1" applyAlignment="1" applyProtection="1">
      <alignment horizontal="center" vertical="center" wrapText="1"/>
    </xf>
    <xf numFmtId="164" fontId="19" fillId="5" borderId="4" xfId="1" applyNumberFormat="1" applyFont="1" applyFill="1" applyBorder="1" applyAlignment="1" applyProtection="1">
      <alignment horizontal="center" vertical="center" wrapText="1"/>
      <protection locked="0"/>
    </xf>
    <xf numFmtId="164" fontId="22" fillId="4" borderId="4" xfId="1" applyNumberFormat="1" applyFont="1" applyFill="1" applyBorder="1" applyAlignment="1" applyProtection="1">
      <alignment horizontal="center" vertical="center" wrapText="1"/>
    </xf>
    <xf numFmtId="164" fontId="27" fillId="6" borderId="4" xfId="1" applyNumberFormat="1" applyFont="1" applyFill="1" applyBorder="1" applyAlignment="1" applyProtection="1">
      <alignment horizontal="center" vertical="center" wrapText="1"/>
      <protection locked="0"/>
    </xf>
    <xf numFmtId="164" fontId="9" fillId="4" borderId="30" xfId="1" applyNumberFormat="1" applyFont="1" applyFill="1" applyBorder="1" applyAlignment="1" applyProtection="1">
      <alignment horizontal="center" vertical="center" wrapText="1"/>
    </xf>
    <xf numFmtId="164" fontId="27" fillId="6" borderId="5" xfId="1" applyNumberFormat="1" applyFont="1" applyFill="1" applyBorder="1" applyAlignment="1" applyProtection="1">
      <alignment horizontal="center" vertical="center" wrapText="1"/>
      <protection locked="0"/>
    </xf>
    <xf numFmtId="43" fontId="1" fillId="0" borderId="0" xfId="1" applyNumberFormat="1" applyFont="1" applyFill="1" applyAlignment="1" applyProtection="1">
      <alignment vertical="center"/>
      <protection locked="0"/>
    </xf>
    <xf numFmtId="164" fontId="32" fillId="5" borderId="1" xfId="1" applyNumberFormat="1" applyFont="1" applyFill="1" applyBorder="1" applyAlignment="1" applyProtection="1">
      <alignment horizontal="center" vertical="center" wrapText="1"/>
      <protection locked="0"/>
    </xf>
    <xf numFmtId="164" fontId="33" fillId="0" borderId="0" xfId="1" applyNumberFormat="1" applyFont="1" applyFill="1" applyAlignment="1" applyProtection="1">
      <alignment vertical="center"/>
      <protection locked="0"/>
    </xf>
    <xf numFmtId="164" fontId="34" fillId="0" borderId="0" xfId="1" applyNumberFormat="1" applyFont="1" applyFill="1" applyAlignment="1" applyProtection="1">
      <alignment vertical="center"/>
      <protection locked="0"/>
    </xf>
    <xf numFmtId="164" fontId="35" fillId="0" borderId="0" xfId="1" applyNumberFormat="1" applyFont="1" applyFill="1" applyAlignment="1" applyProtection="1">
      <alignment vertical="center"/>
      <protection locked="0"/>
    </xf>
    <xf numFmtId="0" fontId="36" fillId="0" borderId="0" xfId="2" applyFont="1" applyFill="1" applyAlignment="1" applyProtection="1">
      <alignment vertical="center"/>
      <protection locked="0"/>
    </xf>
    <xf numFmtId="43" fontId="33" fillId="0" borderId="0" xfId="1" applyNumberFormat="1" applyFont="1" applyFill="1" applyAlignment="1" applyProtection="1">
      <alignment vertical="center"/>
      <protection locked="0"/>
    </xf>
    <xf numFmtId="1" fontId="15" fillId="0" borderId="1" xfId="0" applyNumberFormat="1" applyFont="1" applyFill="1" applyBorder="1" applyAlignment="1">
      <alignment horizontal="center" vertical="center" shrinkToFit="1"/>
    </xf>
    <xf numFmtId="164" fontId="17" fillId="0" borderId="1" xfId="1" applyNumberFormat="1" applyFont="1" applyFill="1" applyBorder="1" applyAlignment="1">
      <alignment horizontal="center" vertical="center"/>
    </xf>
    <xf numFmtId="0" fontId="7" fillId="0" borderId="1" xfId="0" applyFont="1" applyFill="1" applyBorder="1" applyAlignment="1">
      <alignment horizontal="right" vertical="center"/>
    </xf>
    <xf numFmtId="0" fontId="26" fillId="0" borderId="0" xfId="3" applyFont="1" applyFill="1" applyBorder="1" applyAlignment="1">
      <alignment horizontal="center" vertical="top"/>
    </xf>
    <xf numFmtId="164" fontId="17" fillId="0" borderId="1" xfId="1" applyNumberFormat="1" applyFont="1" applyFill="1" applyBorder="1" applyAlignment="1">
      <alignment horizontal="center" vertical="center"/>
    </xf>
    <xf numFmtId="164" fontId="17" fillId="0" borderId="1" xfId="1" applyNumberFormat="1" applyFont="1" applyFill="1" applyBorder="1" applyAlignment="1">
      <alignment vertical="center"/>
    </xf>
    <xf numFmtId="164" fontId="7" fillId="0" borderId="0" xfId="1" applyNumberFormat="1" applyFont="1" applyFill="1" applyBorder="1" applyAlignment="1">
      <alignment horizontal="center" vertical="center"/>
    </xf>
    <xf numFmtId="164" fontId="6" fillId="0" borderId="0" xfId="1" applyNumberFormat="1" applyFont="1" applyFill="1" applyBorder="1" applyAlignment="1">
      <alignment horizontal="left" vertical="top"/>
    </xf>
    <xf numFmtId="164" fontId="37" fillId="0" borderId="0" xfId="1" applyNumberFormat="1" applyFont="1" applyFill="1" applyBorder="1" applyAlignment="1">
      <alignment horizontal="left" vertical="top"/>
    </xf>
    <xf numFmtId="0" fontId="16" fillId="0" borderId="1" xfId="0" applyFont="1" applyFill="1" applyBorder="1" applyAlignment="1">
      <alignment horizontal="right" vertical="center"/>
    </xf>
    <xf numFmtId="164" fontId="17" fillId="0" borderId="1" xfId="1" applyNumberFormat="1" applyFont="1" applyFill="1" applyBorder="1" applyAlignment="1">
      <alignment horizontal="center" vertical="center"/>
    </xf>
    <xf numFmtId="43" fontId="7" fillId="0" borderId="0" xfId="1" applyNumberFormat="1" applyFont="1" applyFill="1" applyBorder="1" applyAlignment="1">
      <alignment horizontal="left" vertical="top"/>
    </xf>
    <xf numFmtId="164" fontId="16" fillId="0" borderId="31" xfId="1" applyNumberFormat="1" applyFont="1" applyFill="1" applyBorder="1" applyAlignment="1">
      <alignment horizontal="right" vertical="center" shrinkToFit="1"/>
    </xf>
    <xf numFmtId="164" fontId="12" fillId="0" borderId="31" xfId="1" applyNumberFormat="1" applyFont="1" applyFill="1" applyBorder="1" applyAlignment="1">
      <alignment horizontal="right" vertical="center" shrinkToFit="1"/>
    </xf>
    <xf numFmtId="164" fontId="16" fillId="0" borderId="31" xfId="1" applyNumberFormat="1" applyFont="1" applyFill="1" applyBorder="1" applyAlignment="1">
      <alignment horizontal="left" vertical="center"/>
    </xf>
    <xf numFmtId="164" fontId="17" fillId="0" borderId="7" xfId="1" applyNumberFormat="1" applyFont="1" applyFill="1" applyBorder="1" applyAlignment="1">
      <alignment vertical="center"/>
    </xf>
    <xf numFmtId="0" fontId="16" fillId="0" borderId="1" xfId="0" applyFont="1" applyFill="1" applyBorder="1" applyAlignment="1">
      <alignment horizontal="right" vertical="top"/>
    </xf>
    <xf numFmtId="164" fontId="15" fillId="0" borderId="1" xfId="1" applyNumberFormat="1" applyFont="1" applyFill="1" applyBorder="1" applyAlignment="1">
      <alignment horizontal="left" vertical="top"/>
    </xf>
    <xf numFmtId="164" fontId="16" fillId="0" borderId="1" xfId="1" applyNumberFormat="1" applyFont="1" applyFill="1" applyBorder="1" applyAlignment="1">
      <alignment horizontal="left" vertical="top"/>
    </xf>
    <xf numFmtId="0" fontId="16" fillId="0" borderId="1" xfId="0" applyFont="1" applyFill="1" applyBorder="1" applyAlignment="1">
      <alignment horizontal="right" vertical="center"/>
    </xf>
    <xf numFmtId="0" fontId="16" fillId="0" borderId="18" xfId="0" applyFont="1" applyFill="1" applyBorder="1" applyAlignment="1">
      <alignment horizontal="right" vertical="center"/>
    </xf>
    <xf numFmtId="0" fontId="16" fillId="0" borderId="20" xfId="0" applyFont="1" applyFill="1" applyBorder="1" applyAlignment="1">
      <alignment horizontal="right" vertical="center"/>
    </xf>
    <xf numFmtId="0" fontId="26" fillId="0" borderId="0" xfId="3" applyFont="1" applyFill="1" applyBorder="1" applyAlignment="1">
      <alignment horizontal="center" vertical="top"/>
    </xf>
    <xf numFmtId="0" fontId="17" fillId="0" borderId="1" xfId="0" applyFont="1" applyFill="1" applyBorder="1" applyAlignment="1">
      <alignment horizontal="center" vertical="center"/>
    </xf>
    <xf numFmtId="164" fontId="17" fillId="0" borderId="6" xfId="1" applyNumberFormat="1" applyFont="1" applyFill="1" applyBorder="1" applyAlignment="1">
      <alignment horizontal="center" vertical="center"/>
    </xf>
    <xf numFmtId="164" fontId="17" fillId="0" borderId="7" xfId="1" applyNumberFormat="1" applyFont="1" applyFill="1" applyBorder="1" applyAlignment="1">
      <alignment horizontal="center" vertical="center"/>
    </xf>
    <xf numFmtId="164" fontId="17" fillId="0" borderId="1" xfId="1" applyNumberFormat="1" applyFont="1" applyFill="1" applyBorder="1" applyAlignment="1">
      <alignment horizontal="center" vertical="center"/>
    </xf>
    <xf numFmtId="164" fontId="26" fillId="6" borderId="18" xfId="1" applyNumberFormat="1" applyFont="1" applyFill="1" applyBorder="1" applyAlignment="1" applyProtection="1">
      <alignment horizontal="center" vertical="center" wrapText="1"/>
    </xf>
    <xf numFmtId="164" fontId="26" fillId="6" borderId="19" xfId="1" applyNumberFormat="1" applyFont="1" applyFill="1" applyBorder="1" applyAlignment="1" applyProtection="1">
      <alignment horizontal="center" vertical="center" wrapText="1"/>
    </xf>
    <xf numFmtId="164" fontId="26" fillId="6" borderId="20" xfId="1" applyNumberFormat="1" applyFont="1" applyFill="1" applyBorder="1" applyAlignment="1" applyProtection="1">
      <alignment horizontal="center" vertical="center" wrapText="1"/>
    </xf>
    <xf numFmtId="164" fontId="26" fillId="6" borderId="21" xfId="1" applyNumberFormat="1" applyFont="1" applyFill="1" applyBorder="1" applyAlignment="1" applyProtection="1">
      <alignment horizontal="center" vertical="center" wrapText="1"/>
    </xf>
    <xf numFmtId="164" fontId="26" fillId="6" borderId="22" xfId="1" applyNumberFormat="1" applyFont="1" applyFill="1" applyBorder="1" applyAlignment="1" applyProtection="1">
      <alignment horizontal="center" vertical="center" wrapText="1"/>
    </xf>
    <xf numFmtId="164" fontId="26" fillId="6" borderId="23" xfId="1" applyNumberFormat="1" applyFont="1" applyFill="1" applyBorder="1" applyAlignment="1" applyProtection="1">
      <alignment horizontal="center" vertical="center" wrapText="1"/>
    </xf>
    <xf numFmtId="0" fontId="22" fillId="0" borderId="1" xfId="2" applyFont="1" applyFill="1" applyBorder="1" applyAlignment="1" applyProtection="1">
      <alignment horizontal="right" vertical="center"/>
    </xf>
    <xf numFmtId="0" fontId="28" fillId="5" borderId="8" xfId="2" applyFont="1" applyFill="1" applyBorder="1" applyAlignment="1" applyProtection="1">
      <alignment horizontal="center" vertical="center" wrapText="1"/>
    </xf>
    <xf numFmtId="0" fontId="28" fillId="5" borderId="16" xfId="2" applyFont="1" applyFill="1" applyBorder="1" applyAlignment="1" applyProtection="1">
      <alignment horizontal="center" vertical="center" wrapText="1"/>
    </xf>
    <xf numFmtId="0" fontId="28" fillId="5" borderId="9" xfId="2" applyFont="1" applyFill="1" applyBorder="1" applyAlignment="1" applyProtection="1">
      <alignment horizontal="center" vertical="center" wrapText="1"/>
    </xf>
    <xf numFmtId="0" fontId="14" fillId="5" borderId="8" xfId="2" applyFont="1" applyFill="1" applyBorder="1" applyAlignment="1" applyProtection="1">
      <alignment horizontal="center" vertical="center" wrapText="1"/>
    </xf>
    <xf numFmtId="0" fontId="14" fillId="5" borderId="16" xfId="2" applyFont="1" applyFill="1" applyBorder="1" applyAlignment="1" applyProtection="1">
      <alignment horizontal="center" vertical="center" wrapText="1"/>
    </xf>
    <xf numFmtId="0" fontId="14" fillId="5" borderId="9" xfId="2" applyFont="1" applyFill="1" applyBorder="1" applyAlignment="1" applyProtection="1">
      <alignment horizontal="center" vertical="center" wrapText="1"/>
    </xf>
    <xf numFmtId="0" fontId="9" fillId="5" borderId="8" xfId="2" applyFont="1" applyFill="1" applyBorder="1" applyAlignment="1" applyProtection="1">
      <alignment horizontal="center" vertical="center" wrapText="1"/>
    </xf>
    <xf numFmtId="0" fontId="9" fillId="5" borderId="16" xfId="2" applyFont="1" applyFill="1" applyBorder="1" applyAlignment="1" applyProtection="1">
      <alignment horizontal="center" vertical="center" wrapText="1"/>
    </xf>
    <xf numFmtId="0" fontId="9" fillId="5" borderId="9" xfId="2" applyFont="1" applyFill="1" applyBorder="1" applyAlignment="1" applyProtection="1">
      <alignment horizontal="center" vertical="center" wrapText="1"/>
    </xf>
    <xf numFmtId="164" fontId="14" fillId="5" borderId="6" xfId="1" applyNumberFormat="1" applyFont="1" applyFill="1" applyBorder="1" applyAlignment="1" applyProtection="1">
      <alignment horizontal="center" vertical="center" wrapText="1"/>
    </xf>
    <xf numFmtId="164" fontId="14" fillId="5" borderId="17" xfId="1" applyNumberFormat="1" applyFont="1" applyFill="1" applyBorder="1" applyAlignment="1" applyProtection="1">
      <alignment horizontal="center" vertical="center" wrapText="1"/>
    </xf>
    <xf numFmtId="164" fontId="14" fillId="5" borderId="7" xfId="1" applyNumberFormat="1" applyFont="1" applyFill="1" applyBorder="1" applyAlignment="1" applyProtection="1">
      <alignment horizontal="center" vertical="center" wrapText="1"/>
    </xf>
    <xf numFmtId="164" fontId="10" fillId="5" borderId="1" xfId="1" applyNumberFormat="1" applyFont="1" applyFill="1" applyBorder="1" applyAlignment="1" applyProtection="1">
      <alignment horizontal="center" vertical="center" wrapText="1"/>
    </xf>
    <xf numFmtId="164" fontId="14" fillId="5" borderId="1" xfId="1" applyNumberFormat="1" applyFont="1" applyFill="1" applyBorder="1" applyAlignment="1" applyProtection="1">
      <alignment horizontal="center" vertical="center" wrapText="1"/>
    </xf>
    <xf numFmtId="164" fontId="9" fillId="5" borderId="8" xfId="1" applyNumberFormat="1" applyFont="1" applyFill="1" applyBorder="1" applyAlignment="1" applyProtection="1">
      <alignment horizontal="center" vertical="center" wrapText="1"/>
    </xf>
    <xf numFmtId="164" fontId="9" fillId="5" borderId="9" xfId="1" applyNumberFormat="1" applyFont="1" applyFill="1" applyBorder="1" applyAlignment="1" applyProtection="1">
      <alignment horizontal="center" vertical="center" wrapText="1"/>
    </xf>
    <xf numFmtId="0" fontId="28" fillId="5" borderId="2" xfId="2" applyFont="1" applyFill="1" applyBorder="1" applyAlignment="1" applyProtection="1">
      <alignment horizontal="center" vertical="center" wrapText="1"/>
    </xf>
    <xf numFmtId="0" fontId="28" fillId="5" borderId="13" xfId="2" applyFont="1" applyFill="1" applyBorder="1" applyAlignment="1" applyProtection="1">
      <alignment horizontal="center" vertical="center" wrapText="1"/>
    </xf>
    <xf numFmtId="0" fontId="28" fillId="5" borderId="15" xfId="2" applyFont="1" applyFill="1" applyBorder="1" applyAlignment="1" applyProtection="1">
      <alignment horizontal="center" vertical="center" wrapText="1"/>
    </xf>
    <xf numFmtId="0" fontId="22" fillId="5" borderId="3" xfId="2" applyFont="1" applyFill="1" applyBorder="1" applyAlignment="1" applyProtection="1">
      <alignment horizontal="center" vertical="center" wrapText="1"/>
    </xf>
    <xf numFmtId="0" fontId="22" fillId="5" borderId="1" xfId="2" applyFont="1" applyFill="1" applyBorder="1" applyAlignment="1" applyProtection="1">
      <alignment horizontal="center" vertical="center" wrapText="1"/>
    </xf>
    <xf numFmtId="0" fontId="22" fillId="5" borderId="4" xfId="2" applyFont="1" applyFill="1" applyBorder="1" applyAlignment="1" applyProtection="1">
      <alignment horizontal="center" vertical="center" wrapText="1"/>
    </xf>
    <xf numFmtId="0" fontId="19" fillId="0" borderId="6" xfId="2" applyFont="1" applyBorder="1" applyAlignment="1" applyProtection="1">
      <alignment horizontal="center" vertical="center"/>
    </xf>
    <xf numFmtId="0" fontId="19" fillId="0" borderId="17" xfId="2" applyFont="1" applyBorder="1" applyAlignment="1" applyProtection="1">
      <alignment horizontal="center" vertical="center"/>
    </xf>
    <xf numFmtId="0" fontId="19" fillId="0" borderId="7" xfId="2" applyFont="1" applyBorder="1" applyAlignment="1" applyProtection="1">
      <alignment horizontal="center" vertical="center"/>
    </xf>
    <xf numFmtId="164" fontId="22" fillId="5" borderId="1" xfId="1" applyNumberFormat="1" applyFont="1" applyFill="1" applyBorder="1" applyAlignment="1" applyProtection="1">
      <alignment horizontal="center" vertical="center" wrapText="1"/>
    </xf>
    <xf numFmtId="164" fontId="26" fillId="6" borderId="24" xfId="1" applyNumberFormat="1" applyFont="1" applyFill="1" applyBorder="1" applyAlignment="1" applyProtection="1">
      <alignment horizontal="center" vertical="center" wrapText="1"/>
    </xf>
    <xf numFmtId="164" fontId="26" fillId="6" borderId="25" xfId="1" applyNumberFormat="1" applyFont="1" applyFill="1" applyBorder="1" applyAlignment="1" applyProtection="1">
      <alignment horizontal="center" vertical="center" wrapText="1"/>
    </xf>
    <xf numFmtId="164" fontId="26" fillId="6" borderId="28" xfId="1" applyNumberFormat="1" applyFont="1" applyFill="1" applyBorder="1" applyAlignment="1" applyProtection="1">
      <alignment horizontal="center" vertical="center" wrapText="1"/>
    </xf>
    <xf numFmtId="164" fontId="26" fillId="6" borderId="29" xfId="1" applyNumberFormat="1" applyFont="1" applyFill="1" applyBorder="1" applyAlignment="1" applyProtection="1">
      <alignment horizontal="center" vertical="center" wrapText="1"/>
    </xf>
    <xf numFmtId="164" fontId="22" fillId="5" borderId="4" xfId="1" applyNumberFormat="1" applyFont="1" applyFill="1" applyBorder="1" applyAlignment="1" applyProtection="1">
      <alignment horizontal="center" vertical="center" wrapText="1"/>
    </xf>
    <xf numFmtId="164" fontId="14" fillId="5" borderId="3" xfId="1" applyNumberFormat="1" applyFont="1" applyFill="1" applyBorder="1" applyAlignment="1" applyProtection="1">
      <alignment horizontal="center" vertical="center" wrapText="1"/>
    </xf>
    <xf numFmtId="164" fontId="26" fillId="6" borderId="26" xfId="1" applyNumberFormat="1" applyFont="1" applyFill="1" applyBorder="1" applyAlignment="1" applyProtection="1">
      <alignment horizontal="center" vertical="center" wrapText="1"/>
    </xf>
  </cellXfs>
  <cellStyles count="5">
    <cellStyle name="Comma" xfId="1" builtinId="3"/>
    <cellStyle name="Comma [0]" xfId="4" builtinId="6"/>
    <cellStyle name="Normal" xfId="0" builtinId="0"/>
    <cellStyle name="Normal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0"/>
  <sheetViews>
    <sheetView showGridLines="0" view="pageBreakPreview" topLeftCell="A32" zoomScale="130" zoomScaleNormal="130" zoomScaleSheetLayoutView="130" workbookViewId="0">
      <selection activeCell="D41" sqref="D41"/>
    </sheetView>
  </sheetViews>
  <sheetFormatPr defaultRowHeight="15" x14ac:dyDescent="0.2"/>
  <cols>
    <col min="1" max="1" width="1.5" style="8" customWidth="1"/>
    <col min="2" max="2" width="8.83203125" style="8" customWidth="1"/>
    <col min="3" max="3" width="42.83203125" style="8" customWidth="1"/>
    <col min="4" max="4" width="17.1640625" style="9" customWidth="1"/>
    <col min="5" max="5" width="17.6640625" style="9" customWidth="1"/>
    <col min="6" max="6" width="14.33203125" style="8" bestFit="1" customWidth="1"/>
    <col min="7" max="16384" width="9.33203125" style="8"/>
  </cols>
  <sheetData>
    <row r="1" ht="5.25" customHeight="1" x14ac:dyDescent="0.2"/>
    <row r="2" ht="5.25" customHeight="1" x14ac:dyDescent="0.2"/>
    <row r="3" ht="5.25" customHeight="1" x14ac:dyDescent="0.2"/>
    <row r="4" ht="5.25" customHeight="1" x14ac:dyDescent="0.2"/>
    <row r="5" ht="5.25" customHeight="1" x14ac:dyDescent="0.2"/>
    <row r="6" ht="5.25" customHeight="1" x14ac:dyDescent="0.2"/>
    <row r="7" ht="5.25" customHeight="1" x14ac:dyDescent="0.2"/>
    <row r="8" ht="5.25" customHeight="1" x14ac:dyDescent="0.2"/>
    <row r="9" ht="5.25" customHeight="1" x14ac:dyDescent="0.2"/>
    <row r="10" ht="5.25" customHeight="1" x14ac:dyDescent="0.2"/>
    <row r="11" ht="5.25" customHeight="1" x14ac:dyDescent="0.2"/>
    <row r="12" ht="5.25" customHeight="1" x14ac:dyDescent="0.2"/>
    <row r="13" ht="5.25" customHeight="1" x14ac:dyDescent="0.2"/>
    <row r="14" ht="5.25" customHeight="1" x14ac:dyDescent="0.2"/>
    <row r="15" ht="5.25" customHeight="1" x14ac:dyDescent="0.2"/>
    <row r="16" ht="5.25" customHeight="1" x14ac:dyDescent="0.2"/>
    <row r="17" spans="2:6" x14ac:dyDescent="0.2">
      <c r="E17" s="47" t="s">
        <v>289</v>
      </c>
    </row>
    <row r="18" spans="2:6" ht="5.25" customHeight="1" x14ac:dyDescent="0.2"/>
    <row r="19" spans="2:6" ht="5.25" customHeight="1" x14ac:dyDescent="0.2"/>
    <row r="20" spans="2:6" ht="5.25" customHeight="1" x14ac:dyDescent="0.2"/>
    <row r="21" spans="2:6" ht="21" x14ac:dyDescent="0.2">
      <c r="B21" s="23" t="s">
        <v>195</v>
      </c>
      <c r="C21" s="21"/>
      <c r="D21" s="12"/>
      <c r="E21" s="12"/>
    </row>
    <row r="22" spans="2:6" ht="15.75" x14ac:dyDescent="0.2">
      <c r="B22" s="22" t="s">
        <v>262</v>
      </c>
      <c r="D22" s="12"/>
      <c r="E22" s="12"/>
    </row>
    <row r="23" spans="2:6" ht="15.75" x14ac:dyDescent="0.2">
      <c r="B23" s="22" t="s">
        <v>258</v>
      </c>
      <c r="C23" s="21"/>
      <c r="D23" s="12"/>
      <c r="E23" s="12"/>
    </row>
    <row r="24" spans="2:6" ht="15.75" x14ac:dyDescent="0.2">
      <c r="B24" s="22"/>
      <c r="C24" s="21"/>
      <c r="D24" s="12"/>
      <c r="E24" s="12"/>
    </row>
    <row r="25" spans="2:6" ht="23.25" x14ac:dyDescent="0.2">
      <c r="B25" s="194" t="s">
        <v>300</v>
      </c>
      <c r="C25" s="194"/>
      <c r="D25" s="194"/>
      <c r="E25" s="194"/>
    </row>
    <row r="26" spans="2:6" ht="15.75" thickBot="1" x14ac:dyDescent="0.25">
      <c r="B26" s="10"/>
      <c r="C26" s="11"/>
      <c r="D26" s="12"/>
      <c r="E26" s="12"/>
    </row>
    <row r="27" spans="2:6" s="15" customFormat="1" ht="40.5" customHeight="1" thickBot="1" x14ac:dyDescent="0.25">
      <c r="B27" s="26" t="s">
        <v>259</v>
      </c>
      <c r="C27" s="27" t="s">
        <v>200</v>
      </c>
      <c r="D27" s="28" t="s">
        <v>199</v>
      </c>
      <c r="E27" s="29" t="s">
        <v>7</v>
      </c>
    </row>
    <row r="28" spans="2:6" ht="6" customHeight="1" thickBot="1" x14ac:dyDescent="0.25">
      <c r="B28" s="13"/>
      <c r="C28" s="13"/>
      <c r="D28" s="14"/>
      <c r="E28" s="14"/>
    </row>
    <row r="29" spans="2:6" ht="44.25" customHeight="1" x14ac:dyDescent="0.2">
      <c r="B29" s="30">
        <v>1</v>
      </c>
      <c r="C29" s="41" t="s">
        <v>260</v>
      </c>
      <c r="D29" s="31">
        <f>'HVAC-BOQ'!Q206</f>
        <v>12561917</v>
      </c>
      <c r="E29" s="31">
        <f>'HVAC-BOQ'!R206</f>
        <v>2680060</v>
      </c>
      <c r="F29" s="46">
        <f>E29+D29</f>
        <v>15241977</v>
      </c>
    </row>
    <row r="30" spans="2:6" ht="44.25" customHeight="1" x14ac:dyDescent="0.2">
      <c r="B30" s="32">
        <v>2</v>
      </c>
      <c r="C30" s="42" t="s">
        <v>261</v>
      </c>
      <c r="D30" s="33">
        <f>'FSS-BOQ'!Q78</f>
        <v>3716200</v>
      </c>
      <c r="E30" s="33">
        <f>'FSS-BOQ'!R78</f>
        <v>644600</v>
      </c>
      <c r="F30" s="46">
        <f>E30+D30</f>
        <v>4360800</v>
      </c>
    </row>
    <row r="31" spans="2:6" ht="44.25" customHeight="1" x14ac:dyDescent="0.2">
      <c r="B31" s="32" t="s">
        <v>270</v>
      </c>
      <c r="C31" s="43" t="s">
        <v>266</v>
      </c>
      <c r="D31" s="33">
        <f t="shared" ref="D31:E31" si="0">SUM(D29:D30)</f>
        <v>16278117</v>
      </c>
      <c r="E31" s="34">
        <f t="shared" si="0"/>
        <v>3324660</v>
      </c>
    </row>
    <row r="32" spans="2:6" s="24" customFormat="1" ht="44.25" customHeight="1" x14ac:dyDescent="0.2">
      <c r="B32" s="32" t="s">
        <v>270</v>
      </c>
      <c r="C32" s="42" t="s">
        <v>265</v>
      </c>
      <c r="D32" s="33">
        <f>D31*0.07403666</f>
        <v>1205177.41376922</v>
      </c>
      <c r="E32" s="34">
        <f t="shared" ref="E32" si="1">E31*0.07403666</f>
        <v>246146.72203560002</v>
      </c>
    </row>
    <row r="33" spans="2:9" s="24" customFormat="1" ht="44.25" customHeight="1" x14ac:dyDescent="0.2">
      <c r="B33" s="32" t="s">
        <v>270</v>
      </c>
      <c r="C33" s="44" t="s">
        <v>267</v>
      </c>
      <c r="D33" s="35">
        <f>D31-D32</f>
        <v>15072939.586230781</v>
      </c>
      <c r="E33" s="36">
        <f t="shared" ref="E33" si="2">E31-E32</f>
        <v>3078513.2779644001</v>
      </c>
      <c r="F33" s="25"/>
    </row>
    <row r="34" spans="2:9" s="24" customFormat="1" ht="44.25" customHeight="1" x14ac:dyDescent="0.2">
      <c r="B34" s="32" t="s">
        <v>270</v>
      </c>
      <c r="C34" s="44" t="s">
        <v>269</v>
      </c>
      <c r="D34" s="37">
        <v>0</v>
      </c>
      <c r="E34" s="38">
        <f>E33*13%</f>
        <v>400206.72613537201</v>
      </c>
      <c r="I34" s="131" t="s">
        <v>276</v>
      </c>
    </row>
    <row r="35" spans="2:9" ht="44.25" customHeight="1" x14ac:dyDescent="0.2">
      <c r="B35" s="32" t="s">
        <v>270</v>
      </c>
      <c r="C35" s="45" t="s">
        <v>271</v>
      </c>
      <c r="D35" s="39">
        <f>D34+D33</f>
        <v>15072939.586230781</v>
      </c>
      <c r="E35" s="40">
        <f>E34+E33</f>
        <v>3478720.0040997723</v>
      </c>
    </row>
    <row r="36" spans="2:9" ht="18.75" x14ac:dyDescent="0.2">
      <c r="B36" s="191" t="s">
        <v>270</v>
      </c>
      <c r="C36" s="45" t="s">
        <v>290</v>
      </c>
      <c r="D36" s="192">
        <f>E35+D35</f>
        <v>18551659.590330552</v>
      </c>
      <c r="E36" s="192"/>
    </row>
    <row r="37" spans="2:9" ht="18.75" hidden="1" customHeight="1" x14ac:dyDescent="0.2">
      <c r="B37" s="191" t="s">
        <v>270</v>
      </c>
      <c r="C37" s="45" t="s">
        <v>291</v>
      </c>
      <c r="D37" s="192">
        <f>D36*80%</f>
        <v>14841327.672264442</v>
      </c>
      <c r="E37" s="192"/>
    </row>
    <row r="38" spans="2:9" ht="18.75" x14ac:dyDescent="0.2">
      <c r="B38" s="191" t="s">
        <v>270</v>
      </c>
      <c r="C38" s="45" t="s">
        <v>292</v>
      </c>
      <c r="D38" s="192">
        <f>D36*25%</f>
        <v>4637914.8975826381</v>
      </c>
      <c r="E38" s="192"/>
    </row>
    <row r="39" spans="2:9" ht="18.75" x14ac:dyDescent="0.2">
      <c r="B39" s="191" t="s">
        <v>270</v>
      </c>
      <c r="C39" s="45" t="s">
        <v>293</v>
      </c>
      <c r="D39" s="192">
        <f>D36*10%</f>
        <v>1855165.9590330552</v>
      </c>
      <c r="E39" s="192"/>
    </row>
    <row r="40" spans="2:9" ht="18.75" x14ac:dyDescent="0.2">
      <c r="B40" s="191" t="s">
        <v>270</v>
      </c>
      <c r="C40" s="193" t="s">
        <v>294</v>
      </c>
      <c r="D40" s="192">
        <f>D36-D38-D39</f>
        <v>12058578.733714858</v>
      </c>
      <c r="E40" s="192"/>
    </row>
  </sheetData>
  <printOptions horizontalCentered="1"/>
  <pageMargins left="0.7" right="0.7" top="0"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tabSelected="1" topLeftCell="A34" workbookViewId="0">
      <selection activeCell="E50" sqref="E50"/>
    </sheetView>
  </sheetViews>
  <sheetFormatPr defaultRowHeight="15" x14ac:dyDescent="0.2"/>
  <cols>
    <col min="1" max="1" width="1.5" style="8" customWidth="1"/>
    <col min="2" max="2" width="8.83203125" style="8" customWidth="1"/>
    <col min="3" max="3" width="42.83203125" style="8" customWidth="1"/>
    <col min="4" max="4" width="20.33203125" style="9" customWidth="1"/>
    <col min="5" max="5" width="19.83203125" style="9" customWidth="1"/>
    <col min="6" max="6" width="23.6640625" style="8" customWidth="1"/>
    <col min="7" max="7" width="9.33203125" style="8"/>
    <col min="8" max="8" width="16.6640625" style="8" bestFit="1" customWidth="1"/>
    <col min="9" max="11" width="9.33203125" style="8"/>
    <col min="12" max="12" width="15.5" style="9" bestFit="1" customWidth="1"/>
    <col min="13" max="13" width="31.33203125" style="8" customWidth="1"/>
    <col min="14" max="14" width="11.83203125" style="8" customWidth="1"/>
    <col min="15" max="15" width="19.83203125" style="8" customWidth="1"/>
    <col min="16" max="16384" width="9.33203125" style="8"/>
  </cols>
  <sheetData>
    <row r="1" ht="5.25" customHeight="1" x14ac:dyDescent="0.2"/>
    <row r="2" ht="5.25" customHeight="1" x14ac:dyDescent="0.2"/>
    <row r="3" ht="5.25" customHeight="1" x14ac:dyDescent="0.2"/>
    <row r="4" ht="5.25" customHeight="1" x14ac:dyDescent="0.2"/>
    <row r="5" ht="5.25" customHeight="1" x14ac:dyDescent="0.2"/>
    <row r="6" ht="5.25" customHeight="1" x14ac:dyDescent="0.2"/>
    <row r="7" ht="5.25" customHeight="1" x14ac:dyDescent="0.2"/>
    <row r="8" ht="5.25" customHeight="1" x14ac:dyDescent="0.2"/>
    <row r="9" ht="5.25" customHeight="1" x14ac:dyDescent="0.2"/>
    <row r="10" ht="5.25" customHeight="1" x14ac:dyDescent="0.2"/>
    <row r="11" ht="5.25" customHeight="1" x14ac:dyDescent="0.2"/>
    <row r="12" ht="5.25" customHeight="1" x14ac:dyDescent="0.2"/>
    <row r="13" ht="5.25" customHeight="1" x14ac:dyDescent="0.2"/>
    <row r="14" ht="5.25" customHeight="1" x14ac:dyDescent="0.2"/>
    <row r="15" ht="5.25" customHeight="1" x14ac:dyDescent="0.2"/>
    <row r="16" ht="5.25" customHeight="1" x14ac:dyDescent="0.2"/>
    <row r="17" spans="1:12" x14ac:dyDescent="0.2">
      <c r="E17" s="47" t="s">
        <v>289</v>
      </c>
    </row>
    <row r="18" spans="1:12" ht="5.25" customHeight="1" x14ac:dyDescent="0.2"/>
    <row r="19" spans="1:12" ht="5.25" customHeight="1" x14ac:dyDescent="0.2"/>
    <row r="20" spans="1:12" ht="5.25" customHeight="1" x14ac:dyDescent="0.2"/>
    <row r="21" spans="1:12" ht="21" x14ac:dyDescent="0.2">
      <c r="B21" s="23" t="s">
        <v>195</v>
      </c>
      <c r="C21" s="21"/>
      <c r="D21" s="12"/>
      <c r="E21" s="12"/>
    </row>
    <row r="22" spans="1:12" ht="15.75" x14ac:dyDescent="0.2">
      <c r="B22" s="22" t="s">
        <v>262</v>
      </c>
      <c r="D22" s="12"/>
      <c r="E22" s="12"/>
    </row>
    <row r="23" spans="1:12" ht="15.75" x14ac:dyDescent="0.2">
      <c r="B23" s="22" t="s">
        <v>258</v>
      </c>
      <c r="C23" s="21"/>
      <c r="D23" s="12"/>
      <c r="E23" s="12"/>
    </row>
    <row r="24" spans="1:12" ht="15.75" x14ac:dyDescent="0.2">
      <c r="B24" s="22"/>
      <c r="C24" s="21"/>
      <c r="D24" s="12"/>
      <c r="E24" s="12"/>
    </row>
    <row r="25" spans="1:12" ht="23.25" x14ac:dyDescent="0.2">
      <c r="A25" s="213" t="s">
        <v>300</v>
      </c>
      <c r="B25" s="213"/>
      <c r="C25" s="213"/>
      <c r="D25" s="213"/>
      <c r="E25" s="213"/>
    </row>
    <row r="26" spans="1:12" ht="15.75" thickBot="1" x14ac:dyDescent="0.25">
      <c r="B26" s="10"/>
      <c r="C26" s="11"/>
      <c r="D26" s="12"/>
      <c r="E26" s="12"/>
    </row>
    <row r="27" spans="1:12" s="15" customFormat="1" ht="40.5" customHeight="1" thickBot="1" x14ac:dyDescent="0.25">
      <c r="B27" s="26" t="s">
        <v>259</v>
      </c>
      <c r="C27" s="27" t="s">
        <v>200</v>
      </c>
      <c r="D27" s="28" t="s">
        <v>199</v>
      </c>
      <c r="E27" s="29" t="s">
        <v>7</v>
      </c>
      <c r="L27" s="197"/>
    </row>
    <row r="28" spans="1:12" ht="6" customHeight="1" x14ac:dyDescent="0.2">
      <c r="B28" s="13"/>
      <c r="C28" s="13"/>
      <c r="D28" s="14"/>
      <c r="E28" s="14"/>
    </row>
    <row r="29" spans="1:12" ht="30" customHeight="1" x14ac:dyDescent="0.2">
      <c r="B29" s="191">
        <v>1</v>
      </c>
      <c r="C29" s="42" t="s">
        <v>260</v>
      </c>
      <c r="D29" s="33">
        <v>15281576</v>
      </c>
      <c r="E29" s="33">
        <v>3196832</v>
      </c>
      <c r="F29" s="46">
        <f>E29+D29</f>
        <v>18478408</v>
      </c>
    </row>
    <row r="30" spans="1:12" ht="30" customHeight="1" x14ac:dyDescent="0.2">
      <c r="B30" s="191">
        <v>2</v>
      </c>
      <c r="C30" s="42" t="s">
        <v>261</v>
      </c>
      <c r="D30" s="33">
        <v>5748480</v>
      </c>
      <c r="E30" s="33">
        <v>1060702</v>
      </c>
      <c r="F30" s="46">
        <f>E30+D30</f>
        <v>6809182</v>
      </c>
    </row>
    <row r="31" spans="1:12" ht="30" customHeight="1" x14ac:dyDescent="0.2">
      <c r="B31" s="191" t="s">
        <v>270</v>
      </c>
      <c r="C31" s="43" t="s">
        <v>309</v>
      </c>
      <c r="D31" s="33">
        <f>SUM(D29:D30)</f>
        <v>21030056</v>
      </c>
      <c r="E31" s="33">
        <f>SUM(E29:E30)</f>
        <v>4257534</v>
      </c>
      <c r="F31" s="46">
        <f>SUM(F29:F30)</f>
        <v>25287590</v>
      </c>
    </row>
    <row r="32" spans="1:12" ht="30" customHeight="1" x14ac:dyDescent="0.2">
      <c r="B32" s="191" t="s">
        <v>270</v>
      </c>
      <c r="C32" s="43" t="s">
        <v>308</v>
      </c>
      <c r="D32" s="33">
        <v>5364381.5</v>
      </c>
      <c r="E32" s="33">
        <v>1136565.5</v>
      </c>
      <c r="F32" s="46">
        <f>E32+D32</f>
        <v>6500947</v>
      </c>
    </row>
    <row r="33" spans="2:15" ht="30" customHeight="1" x14ac:dyDescent="0.2">
      <c r="B33" s="191" t="s">
        <v>270</v>
      </c>
      <c r="C33" s="43" t="s">
        <v>315</v>
      </c>
      <c r="D33" s="33">
        <f>D31-D32</f>
        <v>15665674.5</v>
      </c>
      <c r="E33" s="33">
        <f>E31-E32</f>
        <v>3120968.5</v>
      </c>
      <c r="F33" s="46"/>
    </row>
    <row r="34" spans="2:15" s="24" customFormat="1" ht="30" customHeight="1" x14ac:dyDescent="0.2">
      <c r="B34" s="191" t="s">
        <v>270</v>
      </c>
      <c r="C34" s="42" t="s">
        <v>265</v>
      </c>
      <c r="D34" s="33">
        <f>D33*0.07403666</f>
        <v>1159834.2166271701</v>
      </c>
      <c r="E34" s="33">
        <f>E33*0.07403666</f>
        <v>231066.08370521001</v>
      </c>
      <c r="F34" s="203">
        <f t="shared" ref="F34" si="0">F31*0.07403666</f>
        <v>1872208.7030494001</v>
      </c>
      <c r="L34" s="198"/>
    </row>
    <row r="35" spans="2:15" s="24" customFormat="1" ht="30" customHeight="1" x14ac:dyDescent="0.2">
      <c r="B35" s="191" t="s">
        <v>270</v>
      </c>
      <c r="C35" s="43" t="s">
        <v>316</v>
      </c>
      <c r="D35" s="35">
        <f>D33-D34</f>
        <v>14505840.283372831</v>
      </c>
      <c r="E35" s="35">
        <f>E33-E34</f>
        <v>2889902.4162947899</v>
      </c>
      <c r="F35" s="204">
        <f t="shared" ref="F35" si="1">F31-F34</f>
        <v>23415381.296950601</v>
      </c>
      <c r="L35" s="198"/>
    </row>
    <row r="36" spans="2:15" s="24" customFormat="1" ht="30" customHeight="1" x14ac:dyDescent="0.2">
      <c r="B36" s="191" t="s">
        <v>270</v>
      </c>
      <c r="C36" s="44" t="s">
        <v>269</v>
      </c>
      <c r="D36" s="37">
        <v>0</v>
      </c>
      <c r="E36" s="37">
        <f>E35*13%</f>
        <v>375687.31411832268</v>
      </c>
      <c r="I36" s="131" t="s">
        <v>276</v>
      </c>
      <c r="L36" s="198"/>
    </row>
    <row r="37" spans="2:15" ht="30" customHeight="1" x14ac:dyDescent="0.2">
      <c r="B37" s="191" t="s">
        <v>270</v>
      </c>
      <c r="C37" s="200" t="s">
        <v>271</v>
      </c>
      <c r="D37" s="39">
        <f>D36+D35</f>
        <v>14505840.283372831</v>
      </c>
      <c r="E37" s="39">
        <f>E36+E35</f>
        <v>3265589.7304131128</v>
      </c>
      <c r="F37" s="205">
        <f>F36+F35</f>
        <v>23415381.296950601</v>
      </c>
    </row>
    <row r="38" spans="2:15" ht="18.75" x14ac:dyDescent="0.2">
      <c r="B38" s="191" t="s">
        <v>270</v>
      </c>
      <c r="C38" s="210" t="s">
        <v>305</v>
      </c>
      <c r="D38" s="210"/>
      <c r="E38" s="201">
        <f>E37+D37</f>
        <v>17771430.013785943</v>
      </c>
      <c r="F38" s="206">
        <v>6156453</v>
      </c>
      <c r="G38" s="196"/>
    </row>
    <row r="39" spans="2:15" ht="18.75" x14ac:dyDescent="0.2">
      <c r="B39" s="191" t="s">
        <v>270</v>
      </c>
      <c r="C39" s="210" t="s">
        <v>306</v>
      </c>
      <c r="D39" s="210"/>
      <c r="E39" s="201">
        <f>SUM(D35+E35)*25%</f>
        <v>4348935.6749169054</v>
      </c>
      <c r="F39" s="199">
        <f>F37-F38</f>
        <v>17258928.296950601</v>
      </c>
      <c r="M39" s="211" t="s">
        <v>301</v>
      </c>
      <c r="N39" s="212"/>
      <c r="O39" s="201">
        <v>4001694</v>
      </c>
    </row>
    <row r="40" spans="2:15" ht="18.75" x14ac:dyDescent="0.2">
      <c r="B40" s="191" t="s">
        <v>270</v>
      </c>
      <c r="C40" s="210" t="s">
        <v>293</v>
      </c>
      <c r="D40" s="210"/>
      <c r="E40" s="201">
        <f>SUM(D35+E35)*10%</f>
        <v>1739574.2699667623</v>
      </c>
      <c r="F40" s="9">
        <f>F39*25%</f>
        <v>4314732.0742376503</v>
      </c>
      <c r="L40" s="9">
        <v>6000000</v>
      </c>
      <c r="M40" s="211" t="s">
        <v>302</v>
      </c>
      <c r="N40" s="212"/>
      <c r="O40" s="201" t="e">
        <f>#REF!-O39</f>
        <v>#REF!</v>
      </c>
    </row>
    <row r="41" spans="2:15" ht="18.75" x14ac:dyDescent="0.2">
      <c r="B41" s="191" t="s">
        <v>270</v>
      </c>
      <c r="C41" s="210" t="s">
        <v>294</v>
      </c>
      <c r="D41" s="210"/>
      <c r="E41" s="201">
        <f>E38-E39-E40</f>
        <v>11682920.068902276</v>
      </c>
      <c r="F41" s="9">
        <f>F39*10%</f>
        <v>1725892.8296950602</v>
      </c>
      <c r="L41" s="9">
        <f>L40*7%</f>
        <v>420000.00000000006</v>
      </c>
      <c r="M41" s="211" t="s">
        <v>292</v>
      </c>
      <c r="N41" s="212"/>
      <c r="O41" s="201" t="e">
        <f>O40*25%</f>
        <v>#REF!</v>
      </c>
    </row>
    <row r="42" spans="2:15" ht="18.75" x14ac:dyDescent="0.2">
      <c r="B42" s="191" t="s">
        <v>270</v>
      </c>
      <c r="C42" s="210" t="s">
        <v>303</v>
      </c>
      <c r="D42" s="210"/>
      <c r="E42" s="201">
        <v>6000000</v>
      </c>
      <c r="F42" s="9">
        <f>F39-F40-F41</f>
        <v>11218303.39301789</v>
      </c>
      <c r="L42" s="9">
        <f>L40-L41</f>
        <v>5580000</v>
      </c>
      <c r="M42" s="211" t="s">
        <v>293</v>
      </c>
      <c r="N42" s="212"/>
      <c r="O42" s="201" t="e">
        <f>O40*10%</f>
        <v>#REF!</v>
      </c>
    </row>
    <row r="43" spans="2:15" ht="18.75" x14ac:dyDescent="0.2">
      <c r="B43" s="191" t="s">
        <v>270</v>
      </c>
      <c r="C43" s="210" t="s">
        <v>294</v>
      </c>
      <c r="D43" s="210"/>
      <c r="E43" s="201">
        <f>E41-E42</f>
        <v>5682920.0689022765</v>
      </c>
      <c r="F43" s="9">
        <v>6000000</v>
      </c>
      <c r="M43" s="211" t="s">
        <v>294</v>
      </c>
      <c r="N43" s="212"/>
      <c r="O43" s="201" t="e">
        <f>O40-O41-O42</f>
        <v>#REF!</v>
      </c>
    </row>
    <row r="44" spans="2:15" ht="18.75" x14ac:dyDescent="0.2">
      <c r="E44" s="202"/>
      <c r="F44" s="9">
        <f>F42-F43</f>
        <v>5218303.3930178899</v>
      </c>
      <c r="M44" s="211" t="s">
        <v>303</v>
      </c>
      <c r="N44" s="212"/>
      <c r="O44" s="201">
        <v>6000000</v>
      </c>
    </row>
    <row r="45" spans="2:15" ht="18.75" x14ac:dyDescent="0.2">
      <c r="C45" s="214" t="s">
        <v>310</v>
      </c>
      <c r="D45" s="214"/>
      <c r="F45" s="9">
        <f>F44*7%</f>
        <v>365281.23751125234</v>
      </c>
      <c r="M45" s="210" t="s">
        <v>304</v>
      </c>
      <c r="N45" s="210"/>
      <c r="O45" s="201" t="e">
        <f>O43-O44</f>
        <v>#REF!</v>
      </c>
    </row>
    <row r="46" spans="2:15" ht="15.75" x14ac:dyDescent="0.2">
      <c r="C46" s="207" t="s">
        <v>311</v>
      </c>
      <c r="D46" s="208">
        <f>E43</f>
        <v>5682920.0689022765</v>
      </c>
      <c r="F46" s="9"/>
    </row>
    <row r="47" spans="2:15" ht="15.75" x14ac:dyDescent="0.2">
      <c r="C47" s="207" t="s">
        <v>312</v>
      </c>
      <c r="D47" s="209">
        <f>D46*7%</f>
        <v>397804.40482315939</v>
      </c>
    </row>
    <row r="48" spans="2:15" ht="15.75" x14ac:dyDescent="0.2">
      <c r="C48" s="207" t="s">
        <v>304</v>
      </c>
      <c r="D48" s="209">
        <f>D46-D47</f>
        <v>5285115.6640791167</v>
      </c>
      <c r="H48" s="9"/>
    </row>
    <row r="49" spans="3:8" ht="15.75" x14ac:dyDescent="0.2">
      <c r="C49" s="207" t="s">
        <v>313</v>
      </c>
      <c r="D49" s="209">
        <f>E36*20%</f>
        <v>75137.462823664537</v>
      </c>
      <c r="H49" s="46"/>
    </row>
    <row r="50" spans="3:8" ht="15.75" x14ac:dyDescent="0.2">
      <c r="C50" s="207" t="s">
        <v>314</v>
      </c>
      <c r="D50" s="208">
        <f>D48-D49</f>
        <v>5209978.2012554519</v>
      </c>
      <c r="H50" s="46"/>
    </row>
    <row r="51" spans="3:8" x14ac:dyDescent="0.2">
      <c r="H51" s="46"/>
    </row>
  </sheetData>
  <mergeCells count="15">
    <mergeCell ref="C43:D43"/>
    <mergeCell ref="M43:N43"/>
    <mergeCell ref="M44:N44"/>
    <mergeCell ref="M45:N45"/>
    <mergeCell ref="A25:E25"/>
    <mergeCell ref="C45:D45"/>
    <mergeCell ref="C40:D40"/>
    <mergeCell ref="M40:N40"/>
    <mergeCell ref="C41:D41"/>
    <mergeCell ref="M41:N41"/>
    <mergeCell ref="C42:D42"/>
    <mergeCell ref="M42:N42"/>
    <mergeCell ref="C38:D38"/>
    <mergeCell ref="C39:D39"/>
    <mergeCell ref="M39:N39"/>
  </mergeCells>
  <pageMargins left="0.7" right="0.7" top="0" bottom="0"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1"/>
  <sheetViews>
    <sheetView topLeftCell="A29" workbookViewId="0">
      <selection activeCell="E34" sqref="E34"/>
    </sheetView>
  </sheetViews>
  <sheetFormatPr defaultRowHeight="15" x14ac:dyDescent="0.2"/>
  <cols>
    <col min="1" max="1" width="1.5" style="8" customWidth="1"/>
    <col min="2" max="2" width="8.83203125" style="8" customWidth="1"/>
    <col min="3" max="3" width="42.83203125" style="8" customWidth="1"/>
    <col min="4" max="4" width="20.33203125" style="9" customWidth="1"/>
    <col min="5" max="5" width="19.83203125" style="9" customWidth="1"/>
    <col min="6" max="6" width="23.6640625" style="8" customWidth="1"/>
    <col min="7" max="7" width="9.33203125" style="8"/>
    <col min="8" max="8" width="16.6640625" style="8" bestFit="1" customWidth="1"/>
    <col min="9" max="11" width="9.33203125" style="8"/>
    <col min="12" max="12" width="15.5" style="9" bestFit="1" customWidth="1"/>
    <col min="13" max="13" width="31.33203125" style="8" customWidth="1"/>
    <col min="14" max="14" width="11.83203125" style="8" customWidth="1"/>
    <col min="15" max="15" width="19.83203125" style="8" customWidth="1"/>
    <col min="16" max="16384" width="9.33203125" style="8"/>
  </cols>
  <sheetData>
    <row r="1" ht="5.25" customHeight="1" x14ac:dyDescent="0.2"/>
    <row r="2" ht="5.25" customHeight="1" x14ac:dyDescent="0.2"/>
    <row r="3" ht="5.25" customHeight="1" x14ac:dyDescent="0.2"/>
    <row r="4" ht="5.25" customHeight="1" x14ac:dyDescent="0.2"/>
    <row r="5" ht="5.25" customHeight="1" x14ac:dyDescent="0.2"/>
    <row r="6" ht="5.25" customHeight="1" x14ac:dyDescent="0.2"/>
    <row r="7" ht="5.25" customHeight="1" x14ac:dyDescent="0.2"/>
    <row r="8" ht="5.25" customHeight="1" x14ac:dyDescent="0.2"/>
    <row r="9" ht="5.25" customHeight="1" x14ac:dyDescent="0.2"/>
    <row r="10" ht="5.25" customHeight="1" x14ac:dyDescent="0.2"/>
    <row r="11" ht="5.25" customHeight="1" x14ac:dyDescent="0.2"/>
    <row r="12" ht="5.25" customHeight="1" x14ac:dyDescent="0.2"/>
    <row r="13" ht="5.25" customHeight="1" x14ac:dyDescent="0.2"/>
    <row r="14" ht="5.25" customHeight="1" x14ac:dyDescent="0.2"/>
    <row r="15" ht="5.25" customHeight="1" x14ac:dyDescent="0.2"/>
    <row r="16" ht="5.25" customHeight="1" x14ac:dyDescent="0.2"/>
    <row r="17" spans="2:12" x14ac:dyDescent="0.2">
      <c r="E17" s="47" t="s">
        <v>289</v>
      </c>
    </row>
    <row r="18" spans="2:12" ht="5.25" customHeight="1" x14ac:dyDescent="0.2"/>
    <row r="19" spans="2:12" ht="5.25" customHeight="1" x14ac:dyDescent="0.2"/>
    <row r="20" spans="2:12" ht="5.25" customHeight="1" x14ac:dyDescent="0.2"/>
    <row r="21" spans="2:12" ht="21" x14ac:dyDescent="0.2">
      <c r="B21" s="23" t="s">
        <v>195</v>
      </c>
      <c r="C21" s="21"/>
      <c r="D21" s="12"/>
      <c r="E21" s="12"/>
    </row>
    <row r="22" spans="2:12" ht="15.75" x14ac:dyDescent="0.2">
      <c r="B22" s="22" t="s">
        <v>262</v>
      </c>
      <c r="D22" s="12"/>
      <c r="E22" s="12"/>
    </row>
    <row r="23" spans="2:12" ht="15.75" x14ac:dyDescent="0.2">
      <c r="B23" s="22" t="s">
        <v>258</v>
      </c>
      <c r="C23" s="21"/>
      <c r="D23" s="12"/>
      <c r="E23" s="12"/>
    </row>
    <row r="24" spans="2:12" ht="15.75" x14ac:dyDescent="0.2">
      <c r="B24" s="22"/>
      <c r="C24" s="21"/>
      <c r="D24" s="12"/>
      <c r="E24" s="12"/>
    </row>
    <row r="25" spans="2:12" ht="23.25" x14ac:dyDescent="0.2">
      <c r="B25" s="194" t="s">
        <v>300</v>
      </c>
      <c r="C25" s="194"/>
      <c r="D25" s="194"/>
      <c r="E25" s="194"/>
    </row>
    <row r="26" spans="2:12" ht="15.75" thickBot="1" x14ac:dyDescent="0.25">
      <c r="B26" s="10"/>
      <c r="C26" s="11"/>
      <c r="D26" s="12"/>
      <c r="E26" s="12"/>
    </row>
    <row r="27" spans="2:12" s="15" customFormat="1" ht="40.5" customHeight="1" thickBot="1" x14ac:dyDescent="0.25">
      <c r="B27" s="26" t="s">
        <v>259</v>
      </c>
      <c r="C27" s="27" t="s">
        <v>200</v>
      </c>
      <c r="D27" s="28" t="s">
        <v>199</v>
      </c>
      <c r="E27" s="29" t="s">
        <v>7</v>
      </c>
      <c r="L27" s="197"/>
    </row>
    <row r="28" spans="2:12" ht="6" customHeight="1" thickBot="1" x14ac:dyDescent="0.25">
      <c r="B28" s="13"/>
      <c r="C28" s="13"/>
      <c r="D28" s="14"/>
      <c r="E28" s="14"/>
    </row>
    <row r="29" spans="2:12" ht="44.25" customHeight="1" x14ac:dyDescent="0.2">
      <c r="B29" s="30">
        <v>1</v>
      </c>
      <c r="C29" s="41" t="s">
        <v>260</v>
      </c>
      <c r="D29" s="31">
        <v>15281576</v>
      </c>
      <c r="E29" s="31">
        <v>3196832</v>
      </c>
      <c r="F29" s="46">
        <f>E29+D29</f>
        <v>18478408</v>
      </c>
    </row>
    <row r="30" spans="2:12" ht="44.25" customHeight="1" x14ac:dyDescent="0.2">
      <c r="B30" s="32">
        <v>2</v>
      </c>
      <c r="C30" s="42" t="s">
        <v>261</v>
      </c>
      <c r="D30" s="33">
        <v>5748480</v>
      </c>
      <c r="E30" s="33">
        <v>1060702</v>
      </c>
      <c r="F30" s="46">
        <f>E30+D30</f>
        <v>6809182</v>
      </c>
    </row>
    <row r="31" spans="2:12" ht="44.25" customHeight="1" x14ac:dyDescent="0.2">
      <c r="B31" s="32" t="s">
        <v>270</v>
      </c>
      <c r="C31" s="43" t="s">
        <v>307</v>
      </c>
      <c r="D31" s="33">
        <f t="shared" ref="D31:E31" si="0">SUM(D29:D30)</f>
        <v>21030056</v>
      </c>
      <c r="E31" s="34">
        <f t="shared" si="0"/>
        <v>4257534</v>
      </c>
      <c r="F31" s="46">
        <f>SUM(F29:F30)</f>
        <v>25287590</v>
      </c>
    </row>
    <row r="32" spans="2:12" s="24" customFormat="1" ht="44.25" customHeight="1" x14ac:dyDescent="0.2">
      <c r="B32" s="32" t="s">
        <v>270</v>
      </c>
      <c r="C32" s="42" t="s">
        <v>265</v>
      </c>
      <c r="D32" s="33">
        <f>D31*0.07403666</f>
        <v>1556995.1058529601</v>
      </c>
      <c r="E32" s="34">
        <f t="shared" ref="E32:F32" si="1">E31*0.07403666</f>
        <v>315213.59719644004</v>
      </c>
      <c r="F32" s="34">
        <f t="shared" si="1"/>
        <v>1872208.7030494001</v>
      </c>
      <c r="L32" s="198"/>
    </row>
    <row r="33" spans="2:15" s="24" customFormat="1" ht="44.25" customHeight="1" x14ac:dyDescent="0.2">
      <c r="B33" s="32" t="s">
        <v>270</v>
      </c>
      <c r="C33" s="44" t="s">
        <v>267</v>
      </c>
      <c r="D33" s="35">
        <f>D31-D32</f>
        <v>19473060.894147038</v>
      </c>
      <c r="E33" s="36">
        <f t="shared" ref="E33:F33" si="2">E31-E32</f>
        <v>3942320.4028035598</v>
      </c>
      <c r="F33" s="36">
        <f t="shared" si="2"/>
        <v>23415381.296950601</v>
      </c>
      <c r="L33" s="198"/>
    </row>
    <row r="34" spans="2:15" s="24" customFormat="1" ht="44.25" customHeight="1" x14ac:dyDescent="0.2">
      <c r="B34" s="32" t="s">
        <v>270</v>
      </c>
      <c r="C34" s="44" t="s">
        <v>269</v>
      </c>
      <c r="D34" s="37">
        <v>0</v>
      </c>
      <c r="E34" s="38">
        <f>E33*13%</f>
        <v>512501.65236446279</v>
      </c>
      <c r="I34" s="131" t="s">
        <v>276</v>
      </c>
      <c r="L34" s="198"/>
    </row>
    <row r="35" spans="2:15" ht="44.25" customHeight="1" x14ac:dyDescent="0.2">
      <c r="B35" s="32" t="s">
        <v>270</v>
      </c>
      <c r="C35" s="45" t="s">
        <v>271</v>
      </c>
      <c r="D35" s="39">
        <f>D34+D33</f>
        <v>19473060.894147038</v>
      </c>
      <c r="E35" s="40">
        <f>E34+E33</f>
        <v>4454822.0551680224</v>
      </c>
      <c r="F35" s="40">
        <f>F34+F33</f>
        <v>23415381.296950601</v>
      </c>
    </row>
    <row r="36" spans="2:15" ht="18.75" x14ac:dyDescent="0.2">
      <c r="B36" s="191" t="s">
        <v>270</v>
      </c>
      <c r="C36" s="211" t="s">
        <v>305</v>
      </c>
      <c r="D36" s="212"/>
      <c r="E36" s="192">
        <f>E35+D35</f>
        <v>23927882.94931506</v>
      </c>
      <c r="F36" s="196">
        <v>6156453</v>
      </c>
      <c r="G36" s="196"/>
    </row>
    <row r="37" spans="2:15" ht="18.75" customHeight="1" x14ac:dyDescent="0.2">
      <c r="B37" s="191" t="s">
        <v>270</v>
      </c>
      <c r="C37" s="211" t="s">
        <v>301</v>
      </c>
      <c r="D37" s="212"/>
      <c r="E37" s="192">
        <v>6156453</v>
      </c>
      <c r="F37" s="9"/>
    </row>
    <row r="38" spans="2:15" ht="18.75" customHeight="1" x14ac:dyDescent="0.2">
      <c r="B38" s="191" t="s">
        <v>270</v>
      </c>
      <c r="C38" s="211" t="s">
        <v>302</v>
      </c>
      <c r="D38" s="212"/>
      <c r="E38" s="192">
        <f>E36-E37</f>
        <v>17771429.94931506</v>
      </c>
      <c r="F38" s="9"/>
      <c r="M38" s="211" t="s">
        <v>290</v>
      </c>
      <c r="N38" s="212"/>
      <c r="O38" s="192">
        <v>23927883</v>
      </c>
    </row>
    <row r="39" spans="2:15" ht="18.75" x14ac:dyDescent="0.2">
      <c r="B39" s="191" t="s">
        <v>270</v>
      </c>
      <c r="C39" s="211" t="s">
        <v>306</v>
      </c>
      <c r="D39" s="212"/>
      <c r="E39" s="192">
        <v>4370886</v>
      </c>
      <c r="F39" s="199">
        <f>F35-F36</f>
        <v>17258928.296950601</v>
      </c>
      <c r="M39" s="211" t="s">
        <v>301</v>
      </c>
      <c r="N39" s="212"/>
      <c r="O39" s="192">
        <v>4001694</v>
      </c>
    </row>
    <row r="40" spans="2:15" ht="18.75" x14ac:dyDescent="0.2">
      <c r="B40" s="191" t="s">
        <v>270</v>
      </c>
      <c r="C40" s="211" t="s">
        <v>293</v>
      </c>
      <c r="D40" s="212"/>
      <c r="E40" s="192">
        <v>1748355</v>
      </c>
      <c r="F40" s="9">
        <f>F39*25%</f>
        <v>4314732.0742376503</v>
      </c>
      <c r="L40" s="9">
        <v>6000000</v>
      </c>
      <c r="M40" s="211" t="s">
        <v>302</v>
      </c>
      <c r="N40" s="212"/>
      <c r="O40" s="192">
        <f>O38-O39</f>
        <v>19926189</v>
      </c>
    </row>
    <row r="41" spans="2:15" ht="18.75" x14ac:dyDescent="0.2">
      <c r="B41" s="191" t="s">
        <v>270</v>
      </c>
      <c r="C41" s="211" t="s">
        <v>294</v>
      </c>
      <c r="D41" s="212"/>
      <c r="E41" s="192">
        <f>E38-E39-E40</f>
        <v>11652188.94931506</v>
      </c>
      <c r="F41" s="9">
        <f>F39*10%</f>
        <v>1725892.8296950602</v>
      </c>
      <c r="L41" s="9">
        <f>L40*7%</f>
        <v>420000.00000000006</v>
      </c>
      <c r="M41" s="211" t="s">
        <v>292</v>
      </c>
      <c r="N41" s="212"/>
      <c r="O41" s="192">
        <f>O40*25%</f>
        <v>4981547.25</v>
      </c>
    </row>
    <row r="42" spans="2:15" ht="18.75" x14ac:dyDescent="0.2">
      <c r="B42" s="191" t="s">
        <v>270</v>
      </c>
      <c r="C42" s="211" t="s">
        <v>303</v>
      </c>
      <c r="D42" s="212"/>
      <c r="E42" s="192">
        <v>6000000</v>
      </c>
      <c r="F42" s="9">
        <f>F39-F40-F41</f>
        <v>11218303.39301789</v>
      </c>
      <c r="L42" s="9">
        <f>L40-L41</f>
        <v>5580000</v>
      </c>
      <c r="M42" s="211" t="s">
        <v>293</v>
      </c>
      <c r="N42" s="212"/>
      <c r="O42" s="192">
        <f>O40*10%</f>
        <v>1992618.9000000001</v>
      </c>
    </row>
    <row r="43" spans="2:15" ht="18.75" x14ac:dyDescent="0.2">
      <c r="B43" s="191" t="s">
        <v>270</v>
      </c>
      <c r="C43" s="210" t="s">
        <v>304</v>
      </c>
      <c r="D43" s="210"/>
      <c r="E43" s="192">
        <f>E41-E42</f>
        <v>5652188.9493150599</v>
      </c>
      <c r="F43" s="9">
        <v>6000000</v>
      </c>
      <c r="M43" s="211" t="s">
        <v>294</v>
      </c>
      <c r="N43" s="212"/>
      <c r="O43" s="192">
        <f>O40-O41-O42</f>
        <v>12952022.85</v>
      </c>
    </row>
    <row r="44" spans="2:15" ht="18.75" x14ac:dyDescent="0.2">
      <c r="E44" s="202">
        <f>E43*7%</f>
        <v>395653.22645205422</v>
      </c>
      <c r="F44" s="9">
        <f>F42-F43</f>
        <v>5218303.3930178899</v>
      </c>
      <c r="M44" s="211" t="s">
        <v>303</v>
      </c>
      <c r="N44" s="212"/>
      <c r="O44" s="192">
        <v>6000000</v>
      </c>
    </row>
    <row r="45" spans="2:15" ht="18.75" x14ac:dyDescent="0.2">
      <c r="E45" s="9">
        <f>E43-E44</f>
        <v>5256535.7228630055</v>
      </c>
      <c r="F45" s="9">
        <f>F44*7%</f>
        <v>365281.23751125234</v>
      </c>
      <c r="M45" s="210" t="s">
        <v>304</v>
      </c>
      <c r="N45" s="210"/>
      <c r="O45" s="192">
        <f>O43-O44</f>
        <v>6952022.8499999996</v>
      </c>
    </row>
    <row r="46" spans="2:15" x14ac:dyDescent="0.2">
      <c r="D46" s="9">
        <f>E39</f>
        <v>4370886</v>
      </c>
      <c r="F46" s="9">
        <f>F44-F45</f>
        <v>4853022.1555066379</v>
      </c>
    </row>
    <row r="47" spans="2:15" x14ac:dyDescent="0.2">
      <c r="D47" s="9">
        <f>'1st verified bill'!D39:E39</f>
        <v>1539113.2338822801</v>
      </c>
    </row>
    <row r="48" spans="2:15" x14ac:dyDescent="0.2">
      <c r="D48" s="9">
        <f>SUM(D46:D47)</f>
        <v>5909999.2338822801</v>
      </c>
      <c r="H48" s="9"/>
    </row>
    <row r="49" spans="8:8" x14ac:dyDescent="0.2">
      <c r="H49" s="46"/>
    </row>
    <row r="50" spans="8:8" x14ac:dyDescent="0.2">
      <c r="H50" s="46"/>
    </row>
    <row r="51" spans="8:8" x14ac:dyDescent="0.2">
      <c r="H51" s="46"/>
    </row>
  </sheetData>
  <mergeCells count="16">
    <mergeCell ref="M43:N43"/>
    <mergeCell ref="M44:N44"/>
    <mergeCell ref="M45:N45"/>
    <mergeCell ref="C41:D41"/>
    <mergeCell ref="C42:D42"/>
    <mergeCell ref="C43:D43"/>
    <mergeCell ref="M38:N38"/>
    <mergeCell ref="M39:N39"/>
    <mergeCell ref="M40:N40"/>
    <mergeCell ref="M41:N41"/>
    <mergeCell ref="M42:N42"/>
    <mergeCell ref="C36:D36"/>
    <mergeCell ref="C37:D37"/>
    <mergeCell ref="C38:D38"/>
    <mergeCell ref="C39:D39"/>
    <mergeCell ref="C40:D4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1"/>
  <sheetViews>
    <sheetView topLeftCell="A25" workbookViewId="0">
      <selection activeCell="D32" sqref="D32:E32"/>
    </sheetView>
  </sheetViews>
  <sheetFormatPr defaultRowHeight="15" x14ac:dyDescent="0.2"/>
  <cols>
    <col min="1" max="1" width="1.5" style="8" customWidth="1"/>
    <col min="2" max="2" width="8.83203125" style="8" customWidth="1"/>
    <col min="3" max="3" width="54.1640625" style="8" customWidth="1"/>
    <col min="4" max="4" width="17.33203125" style="9" customWidth="1"/>
    <col min="5" max="5" width="17.6640625" style="9" customWidth="1"/>
    <col min="6" max="6" width="14.33203125" style="8" customWidth="1"/>
    <col min="7" max="16384" width="9.33203125" style="8"/>
  </cols>
  <sheetData>
    <row r="1" ht="5.25" customHeight="1" x14ac:dyDescent="0.2"/>
    <row r="2" ht="5.25" customHeight="1" x14ac:dyDescent="0.2"/>
    <row r="3" ht="5.25" customHeight="1" x14ac:dyDescent="0.2"/>
    <row r="4" ht="5.25" customHeight="1" x14ac:dyDescent="0.2"/>
    <row r="5" ht="5.25" customHeight="1" x14ac:dyDescent="0.2"/>
    <row r="6" ht="5.25" customHeight="1" x14ac:dyDescent="0.2"/>
    <row r="7" ht="5.25" customHeight="1" x14ac:dyDescent="0.2"/>
    <row r="8" ht="5.25" customHeight="1" x14ac:dyDescent="0.2"/>
    <row r="9" ht="5.25" customHeight="1" x14ac:dyDescent="0.2"/>
    <row r="10" ht="5.25" customHeight="1" x14ac:dyDescent="0.2"/>
    <row r="11" ht="5.25" customHeight="1" x14ac:dyDescent="0.2"/>
    <row r="12" ht="5.25" customHeight="1" x14ac:dyDescent="0.2"/>
    <row r="13" ht="5.25" customHeight="1" x14ac:dyDescent="0.2"/>
    <row r="14" ht="5.25" customHeight="1" x14ac:dyDescent="0.2"/>
    <row r="15" ht="5.25" customHeight="1" x14ac:dyDescent="0.2"/>
    <row r="16" ht="5.25" customHeight="1" x14ac:dyDescent="0.2"/>
    <row r="17" spans="2:6" x14ac:dyDescent="0.2">
      <c r="E17" s="47" t="s">
        <v>298</v>
      </c>
    </row>
    <row r="18" spans="2:6" ht="5.25" customHeight="1" x14ac:dyDescent="0.2"/>
    <row r="19" spans="2:6" ht="5.25" customHeight="1" x14ac:dyDescent="0.2"/>
    <row r="20" spans="2:6" ht="5.25" customHeight="1" x14ac:dyDescent="0.2"/>
    <row r="21" spans="2:6" ht="21" x14ac:dyDescent="0.2">
      <c r="B21" s="23" t="s">
        <v>195</v>
      </c>
      <c r="C21" s="21"/>
      <c r="D21" s="12"/>
      <c r="E21" s="12"/>
    </row>
    <row r="22" spans="2:6" ht="15.75" x14ac:dyDescent="0.2">
      <c r="B22" s="22" t="s">
        <v>262</v>
      </c>
      <c r="D22" s="12"/>
      <c r="E22" s="12"/>
    </row>
    <row r="23" spans="2:6" ht="15.75" x14ac:dyDescent="0.2">
      <c r="B23" s="22" t="s">
        <v>258</v>
      </c>
      <c r="C23" s="21"/>
      <c r="D23" s="12"/>
      <c r="E23" s="12"/>
    </row>
    <row r="24" spans="2:6" ht="15.75" x14ac:dyDescent="0.2">
      <c r="B24" s="22"/>
      <c r="C24" s="21"/>
      <c r="D24" s="12"/>
      <c r="E24" s="12"/>
    </row>
    <row r="25" spans="2:6" ht="23.25" x14ac:dyDescent="0.2">
      <c r="B25" s="213" t="s">
        <v>299</v>
      </c>
      <c r="C25" s="213"/>
      <c r="D25" s="213"/>
      <c r="E25" s="213"/>
    </row>
    <row r="26" spans="2:6" ht="15.75" x14ac:dyDescent="0.2">
      <c r="B26" s="22"/>
      <c r="C26" s="21"/>
      <c r="D26" s="12"/>
      <c r="E26" s="12"/>
    </row>
    <row r="27" spans="2:6" ht="15.75" thickBot="1" x14ac:dyDescent="0.25">
      <c r="B27" s="10"/>
      <c r="C27" s="11"/>
      <c r="D27" s="12"/>
      <c r="E27" s="12"/>
    </row>
    <row r="28" spans="2:6" s="15" customFormat="1" ht="40.5" customHeight="1" thickBot="1" x14ac:dyDescent="0.25">
      <c r="B28" s="26" t="s">
        <v>259</v>
      </c>
      <c r="C28" s="27" t="s">
        <v>200</v>
      </c>
      <c r="D28" s="28" t="s">
        <v>199</v>
      </c>
      <c r="E28" s="29" t="s">
        <v>7</v>
      </c>
    </row>
    <row r="29" spans="2:6" ht="6" customHeight="1" thickBot="1" x14ac:dyDescent="0.25">
      <c r="B29" s="13"/>
      <c r="C29" s="13"/>
      <c r="D29" s="14"/>
      <c r="E29" s="14"/>
    </row>
    <row r="30" spans="2:6" ht="44.25" customHeight="1" x14ac:dyDescent="0.2">
      <c r="B30" s="30">
        <v>1</v>
      </c>
      <c r="C30" s="41" t="s">
        <v>260</v>
      </c>
      <c r="D30" s="31">
        <f>'HVAC-BOQ'!L206</f>
        <v>3146687</v>
      </c>
      <c r="E30" s="31">
        <v>694538</v>
      </c>
      <c r="F30" s="46"/>
    </row>
    <row r="31" spans="2:6" ht="44.25" customHeight="1" x14ac:dyDescent="0.2">
      <c r="B31" s="32">
        <v>2</v>
      </c>
      <c r="C31" s="42" t="s">
        <v>261</v>
      </c>
      <c r="D31" s="33">
        <f>'FSS-BOQ'!L78</f>
        <v>2217694.5</v>
      </c>
      <c r="E31" s="33">
        <f>'FSS-BOQ'!M78</f>
        <v>442027.5</v>
      </c>
      <c r="F31" s="46"/>
    </row>
    <row r="32" spans="2:6" ht="44.25" customHeight="1" x14ac:dyDescent="0.2">
      <c r="B32" s="32" t="s">
        <v>270</v>
      </c>
      <c r="C32" s="43" t="s">
        <v>266</v>
      </c>
      <c r="D32" s="33">
        <f t="shared" ref="D32:E32" si="0">SUM(D30:D31)</f>
        <v>5364381.5</v>
      </c>
      <c r="E32" s="34">
        <f t="shared" si="0"/>
        <v>1136565.5</v>
      </c>
      <c r="F32" s="46">
        <f>E32+D32</f>
        <v>6500947</v>
      </c>
    </row>
    <row r="33" spans="2:9" s="24" customFormat="1" ht="44.25" customHeight="1" x14ac:dyDescent="0.2">
      <c r="B33" s="32" t="s">
        <v>270</v>
      </c>
      <c r="C33" s="42" t="s">
        <v>265</v>
      </c>
      <c r="D33" s="33">
        <f>D32*0.07403666</f>
        <v>397160.88922579004</v>
      </c>
      <c r="E33" s="34">
        <f t="shared" ref="E33" si="1">E32*0.07403666</f>
        <v>84147.513491229998</v>
      </c>
    </row>
    <row r="34" spans="2:9" s="24" customFormat="1" ht="44.25" customHeight="1" x14ac:dyDescent="0.2">
      <c r="B34" s="32" t="s">
        <v>270</v>
      </c>
      <c r="C34" s="44" t="s">
        <v>267</v>
      </c>
      <c r="D34" s="35">
        <f>D32-D33</f>
        <v>4967220.6107742097</v>
      </c>
      <c r="E34" s="36">
        <f t="shared" ref="E34" si="2">E32-E33</f>
        <v>1052417.9865087699</v>
      </c>
      <c r="F34" s="25"/>
    </row>
    <row r="35" spans="2:9" s="24" customFormat="1" ht="44.25" customHeight="1" x14ac:dyDescent="0.2">
      <c r="B35" s="32" t="s">
        <v>270</v>
      </c>
      <c r="C35" s="44" t="s">
        <v>269</v>
      </c>
      <c r="D35" s="37">
        <v>0</v>
      </c>
      <c r="E35" s="38">
        <f>E34*13%</f>
        <v>136814.33824614011</v>
      </c>
      <c r="I35" s="131" t="s">
        <v>276</v>
      </c>
    </row>
    <row r="36" spans="2:9" ht="44.25" customHeight="1" x14ac:dyDescent="0.2">
      <c r="B36" s="32" t="s">
        <v>270</v>
      </c>
      <c r="C36" s="45" t="s">
        <v>271</v>
      </c>
      <c r="D36" s="39">
        <f>D35+D34</f>
        <v>4967220.6107742097</v>
      </c>
      <c r="E36" s="40">
        <f>E35+E34</f>
        <v>1189232.3247549101</v>
      </c>
    </row>
    <row r="37" spans="2:9" ht="18.75" x14ac:dyDescent="0.2">
      <c r="B37" s="191" t="s">
        <v>270</v>
      </c>
      <c r="C37" s="45" t="s">
        <v>297</v>
      </c>
      <c r="D37" s="217">
        <f>E36+D36</f>
        <v>6156452.9355291203</v>
      </c>
      <c r="E37" s="217"/>
    </row>
    <row r="38" spans="2:9" ht="18.75" hidden="1" x14ac:dyDescent="0.2">
      <c r="B38" s="191" t="s">
        <v>270</v>
      </c>
      <c r="C38" s="45" t="s">
        <v>291</v>
      </c>
      <c r="D38" s="217">
        <f>D37*80%</f>
        <v>4925162.3484232966</v>
      </c>
      <c r="E38" s="217"/>
    </row>
    <row r="39" spans="2:9" ht="18.75" x14ac:dyDescent="0.2">
      <c r="B39" s="191" t="s">
        <v>270</v>
      </c>
      <c r="C39" s="45" t="s">
        <v>292</v>
      </c>
      <c r="D39" s="215">
        <f>D37*25%</f>
        <v>1539113.2338822801</v>
      </c>
      <c r="E39" s="216"/>
      <c r="F39" s="46"/>
    </row>
    <row r="40" spans="2:9" ht="18.75" x14ac:dyDescent="0.2">
      <c r="B40" s="191" t="s">
        <v>270</v>
      </c>
      <c r="C40" s="45" t="s">
        <v>293</v>
      </c>
      <c r="D40" s="215">
        <f>D37*10%</f>
        <v>615645.29355291207</v>
      </c>
      <c r="E40" s="216"/>
    </row>
    <row r="41" spans="2:9" ht="18.75" x14ac:dyDescent="0.2">
      <c r="B41" s="191" t="s">
        <v>270</v>
      </c>
      <c r="C41" s="193" t="s">
        <v>294</v>
      </c>
      <c r="D41" s="215">
        <f>D37-D39-D40</f>
        <v>4001694.4080939284</v>
      </c>
      <c r="E41" s="216"/>
    </row>
    <row r="42" spans="2:9" ht="18.75" x14ac:dyDescent="0.2">
      <c r="B42" s="191" t="s">
        <v>270</v>
      </c>
      <c r="C42" s="193" t="s">
        <v>295</v>
      </c>
      <c r="D42" s="215">
        <f>D41*7%</f>
        <v>280118.60856657499</v>
      </c>
      <c r="E42" s="216"/>
    </row>
    <row r="43" spans="2:9" ht="18.75" x14ac:dyDescent="0.2">
      <c r="B43" s="191" t="s">
        <v>270</v>
      </c>
      <c r="C43" s="193" t="s">
        <v>296</v>
      </c>
      <c r="D43" s="215">
        <f>D41-D42</f>
        <v>3721575.7995273536</v>
      </c>
      <c r="E43" s="216"/>
    </row>
    <row r="46" spans="2:9" x14ac:dyDescent="0.2">
      <c r="E46" s="9">
        <v>3635015</v>
      </c>
    </row>
    <row r="48" spans="2:9" x14ac:dyDescent="0.2">
      <c r="E48" s="9">
        <v>2850000</v>
      </c>
    </row>
    <row r="49" spans="5:6" x14ac:dyDescent="0.2">
      <c r="E49" s="9">
        <v>500000</v>
      </c>
    </row>
    <row r="50" spans="5:6" x14ac:dyDescent="0.2">
      <c r="E50" s="9">
        <v>476108</v>
      </c>
    </row>
    <row r="51" spans="5:6" x14ac:dyDescent="0.2">
      <c r="E51" s="9">
        <f>SUM(E48:E50)</f>
        <v>3826108</v>
      </c>
      <c r="F51" s="46"/>
    </row>
  </sheetData>
  <mergeCells count="8">
    <mergeCell ref="D43:E43"/>
    <mergeCell ref="B25:E25"/>
    <mergeCell ref="D37:E37"/>
    <mergeCell ref="D38:E38"/>
    <mergeCell ref="D39:E39"/>
    <mergeCell ref="D40:E40"/>
    <mergeCell ref="D41:E41"/>
    <mergeCell ref="D42:E4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1"/>
  <sheetViews>
    <sheetView showGridLines="0" view="pageBreakPreview" zoomScale="80" zoomScaleNormal="80" zoomScaleSheetLayoutView="80" workbookViewId="0">
      <pane ySplit="4" topLeftCell="A200" activePane="bottomLeft" state="frozen"/>
      <selection pane="bottomLeft" activeCell="X206" sqref="X206"/>
    </sheetView>
  </sheetViews>
  <sheetFormatPr defaultRowHeight="15" x14ac:dyDescent="0.2"/>
  <cols>
    <col min="1" max="1" width="9" style="157" customWidth="1"/>
    <col min="2" max="2" width="31.5" style="4" customWidth="1"/>
    <col min="3" max="3" width="7.33203125" style="5" customWidth="1"/>
    <col min="4" max="4" width="7.5" style="5" customWidth="1"/>
    <col min="5" max="5" width="14.33203125" style="7" customWidth="1"/>
    <col min="6" max="6" width="16.6640625" style="7" customWidth="1"/>
    <col min="7" max="7" width="19.33203125" style="7" hidden="1" customWidth="1"/>
    <col min="8" max="8" width="16.83203125" style="7" hidden="1" customWidth="1"/>
    <col min="9" max="9" width="19.5" style="7" hidden="1" customWidth="1"/>
    <col min="10" max="10" width="1" style="7" customWidth="1"/>
    <col min="11" max="11" width="13.1640625" style="7" customWidth="1"/>
    <col min="12" max="12" width="17.33203125" style="7" customWidth="1"/>
    <col min="13" max="13" width="14.1640625" style="7" customWidth="1"/>
    <col min="14" max="14" width="16.83203125" style="7" customWidth="1"/>
    <col min="15" max="15" width="1" style="7" customWidth="1"/>
    <col min="16" max="16" width="12.6640625" style="7" customWidth="1"/>
    <col min="17" max="17" width="20.83203125" style="7" customWidth="1"/>
    <col min="18" max="18" width="16.6640625" style="7" customWidth="1"/>
    <col min="19" max="19" width="22.1640625" style="7" customWidth="1"/>
    <col min="20" max="20" width="1" style="7" customWidth="1"/>
    <col min="21" max="21" width="12.33203125" style="7" customWidth="1"/>
    <col min="22" max="22" width="19.5" style="7" customWidth="1"/>
    <col min="23" max="23" width="17.33203125" style="7" customWidth="1"/>
    <col min="24" max="24" width="20.33203125" style="7" customWidth="1"/>
    <col min="25" max="16384" width="9.33203125" style="1"/>
  </cols>
  <sheetData>
    <row r="1" spans="1:24" x14ac:dyDescent="0.2">
      <c r="A1" s="138"/>
      <c r="B1" s="6"/>
      <c r="C1" s="6"/>
      <c r="D1" s="6"/>
    </row>
    <row r="2" spans="1:24" ht="19.5" customHeight="1" x14ac:dyDescent="0.2">
      <c r="A2" s="225" t="s">
        <v>2</v>
      </c>
      <c r="B2" s="228" t="s">
        <v>3</v>
      </c>
      <c r="C2" s="231" t="s">
        <v>4</v>
      </c>
      <c r="D2" s="231" t="s">
        <v>5</v>
      </c>
      <c r="E2" s="234" t="s">
        <v>272</v>
      </c>
      <c r="F2" s="235"/>
      <c r="G2" s="235"/>
      <c r="H2" s="235"/>
      <c r="I2" s="236"/>
      <c r="J2" s="48"/>
      <c r="K2" s="218" t="s">
        <v>285</v>
      </c>
      <c r="L2" s="219"/>
      <c r="M2" s="219"/>
      <c r="N2" s="220"/>
      <c r="O2" s="48"/>
      <c r="P2" s="218" t="s">
        <v>279</v>
      </c>
      <c r="Q2" s="219"/>
      <c r="R2" s="219"/>
      <c r="S2" s="220"/>
      <c r="T2" s="48"/>
      <c r="U2" s="218" t="s">
        <v>284</v>
      </c>
      <c r="V2" s="219"/>
      <c r="W2" s="219"/>
      <c r="X2" s="220"/>
    </row>
    <row r="3" spans="1:24" s="2" customFormat="1" ht="18.75" customHeight="1" x14ac:dyDescent="0.2">
      <c r="A3" s="226"/>
      <c r="B3" s="229"/>
      <c r="C3" s="232"/>
      <c r="D3" s="232"/>
      <c r="E3" s="237" t="s">
        <v>273</v>
      </c>
      <c r="F3" s="237"/>
      <c r="G3" s="238" t="s">
        <v>274</v>
      </c>
      <c r="H3" s="238"/>
      <c r="I3" s="239" t="s">
        <v>275</v>
      </c>
      <c r="J3" s="49"/>
      <c r="K3" s="221"/>
      <c r="L3" s="222"/>
      <c r="M3" s="222"/>
      <c r="N3" s="223"/>
      <c r="O3" s="49"/>
      <c r="P3" s="221"/>
      <c r="Q3" s="222"/>
      <c r="R3" s="222"/>
      <c r="S3" s="223"/>
      <c r="T3" s="49"/>
      <c r="U3" s="221"/>
      <c r="V3" s="222"/>
      <c r="W3" s="222"/>
      <c r="X3" s="223"/>
    </row>
    <row r="4" spans="1:24" s="2" customFormat="1" ht="46.5" customHeight="1" x14ac:dyDescent="0.2">
      <c r="A4" s="227"/>
      <c r="B4" s="230"/>
      <c r="C4" s="233"/>
      <c r="D4" s="233"/>
      <c r="E4" s="185" t="s">
        <v>6</v>
      </c>
      <c r="F4" s="185" t="s">
        <v>7</v>
      </c>
      <c r="G4" s="51" t="s">
        <v>6</v>
      </c>
      <c r="H4" s="51" t="s">
        <v>7</v>
      </c>
      <c r="I4" s="240"/>
      <c r="J4" s="50"/>
      <c r="K4" s="134" t="s">
        <v>277</v>
      </c>
      <c r="L4" s="134" t="s">
        <v>281</v>
      </c>
      <c r="M4" s="134" t="s">
        <v>282</v>
      </c>
      <c r="N4" s="134" t="s">
        <v>286</v>
      </c>
      <c r="O4" s="50"/>
      <c r="P4" s="134" t="s">
        <v>287</v>
      </c>
      <c r="Q4" s="134" t="s">
        <v>281</v>
      </c>
      <c r="R4" s="134" t="s">
        <v>282</v>
      </c>
      <c r="S4" s="134" t="s">
        <v>286</v>
      </c>
      <c r="T4" s="50"/>
      <c r="U4" s="134" t="s">
        <v>278</v>
      </c>
      <c r="V4" s="134" t="s">
        <v>281</v>
      </c>
      <c r="W4" s="134" t="s">
        <v>282</v>
      </c>
      <c r="X4" s="134" t="s">
        <v>283</v>
      </c>
    </row>
    <row r="5" spans="1:24" ht="15.75" customHeight="1" x14ac:dyDescent="0.2">
      <c r="A5" s="139">
        <v>230010</v>
      </c>
      <c r="B5" s="52" t="s">
        <v>8</v>
      </c>
      <c r="C5" s="52"/>
      <c r="D5" s="52"/>
      <c r="E5" s="53"/>
      <c r="F5" s="53"/>
      <c r="G5" s="53"/>
      <c r="H5" s="53"/>
      <c r="I5" s="53"/>
      <c r="J5" s="54"/>
      <c r="K5" s="55"/>
      <c r="L5" s="55"/>
      <c r="M5" s="55"/>
      <c r="N5" s="55"/>
      <c r="O5" s="54"/>
      <c r="P5" s="55"/>
      <c r="Q5" s="55"/>
      <c r="R5" s="55"/>
      <c r="S5" s="55"/>
      <c r="T5" s="54"/>
      <c r="U5" s="55"/>
      <c r="V5" s="55"/>
      <c r="W5" s="55"/>
      <c r="X5" s="56"/>
    </row>
    <row r="6" spans="1:24" ht="136.5" x14ac:dyDescent="0.2">
      <c r="A6" s="140" t="s">
        <v>9</v>
      </c>
      <c r="B6" s="58" t="s">
        <v>10</v>
      </c>
      <c r="C6" s="59">
        <v>1</v>
      </c>
      <c r="D6" s="60" t="s">
        <v>11</v>
      </c>
      <c r="E6" s="53">
        <v>25000</v>
      </c>
      <c r="F6" s="53">
        <v>7000</v>
      </c>
      <c r="G6" s="53">
        <f>E6*C6</f>
        <v>25000</v>
      </c>
      <c r="H6" s="53">
        <f>F6*C6</f>
        <v>7000</v>
      </c>
      <c r="I6" s="53">
        <f>H6+G6</f>
        <v>32000</v>
      </c>
      <c r="J6" s="54"/>
      <c r="K6" s="53">
        <v>1</v>
      </c>
      <c r="L6" s="53">
        <f>K6*E6</f>
        <v>25000</v>
      </c>
      <c r="M6" s="53">
        <f>K6*F6</f>
        <v>7000</v>
      </c>
      <c r="N6" s="53">
        <f>SUM(F6+E6)*K6</f>
        <v>32000</v>
      </c>
      <c r="O6" s="54"/>
      <c r="P6" s="53"/>
      <c r="Q6" s="53">
        <f>P6*E6</f>
        <v>0</v>
      </c>
      <c r="R6" s="53">
        <f>P6*F6</f>
        <v>0</v>
      </c>
      <c r="S6" s="53">
        <f>R6+Q6</f>
        <v>0</v>
      </c>
      <c r="T6" s="54"/>
      <c r="U6" s="53">
        <f>P6+K6</f>
        <v>1</v>
      </c>
      <c r="V6" s="53">
        <f>U6*E6</f>
        <v>25000</v>
      </c>
      <c r="W6" s="53">
        <f>U6*F6</f>
        <v>7000</v>
      </c>
      <c r="X6" s="61">
        <f>W6+V6</f>
        <v>32000</v>
      </c>
    </row>
    <row r="7" spans="1:24" ht="136.5" x14ac:dyDescent="0.2">
      <c r="A7" s="140" t="s">
        <v>12</v>
      </c>
      <c r="B7" s="58" t="s">
        <v>13</v>
      </c>
      <c r="C7" s="59">
        <v>1</v>
      </c>
      <c r="D7" s="60" t="s">
        <v>11</v>
      </c>
      <c r="E7" s="53">
        <v>15000</v>
      </c>
      <c r="F7" s="53">
        <v>5000</v>
      </c>
      <c r="G7" s="53">
        <f>E7*C7</f>
        <v>15000</v>
      </c>
      <c r="H7" s="53">
        <f>F7*C7</f>
        <v>5000</v>
      </c>
      <c r="I7" s="53">
        <f>H7+G7</f>
        <v>20000</v>
      </c>
      <c r="J7" s="54"/>
      <c r="K7" s="53"/>
      <c r="L7" s="53">
        <f>K7*E7</f>
        <v>0</v>
      </c>
      <c r="M7" s="53">
        <f>K7*F7</f>
        <v>0</v>
      </c>
      <c r="N7" s="53">
        <f>SUM(F7+E7)*K7</f>
        <v>0</v>
      </c>
      <c r="O7" s="54"/>
      <c r="P7" s="53"/>
      <c r="Q7" s="53">
        <f>P7*E7</f>
        <v>0</v>
      </c>
      <c r="R7" s="53">
        <f>P7*F7</f>
        <v>0</v>
      </c>
      <c r="S7" s="53">
        <f>R7+Q7</f>
        <v>0</v>
      </c>
      <c r="T7" s="54"/>
      <c r="U7" s="53">
        <f>P7+K7</f>
        <v>0</v>
      </c>
      <c r="V7" s="53">
        <f>U7*E7</f>
        <v>0</v>
      </c>
      <c r="W7" s="53">
        <f>U7*F7</f>
        <v>0</v>
      </c>
      <c r="X7" s="61">
        <f>W7+V7</f>
        <v>0</v>
      </c>
    </row>
    <row r="8" spans="1:24" ht="409.5" x14ac:dyDescent="0.2">
      <c r="A8" s="140" t="s">
        <v>14</v>
      </c>
      <c r="B8" s="58" t="s">
        <v>15</v>
      </c>
      <c r="C8" s="59"/>
      <c r="D8" s="60"/>
      <c r="E8" s="53"/>
      <c r="F8" s="53"/>
      <c r="G8" s="53"/>
      <c r="H8" s="53"/>
      <c r="I8" s="53"/>
      <c r="J8" s="54"/>
      <c r="K8" s="53"/>
      <c r="L8" s="53"/>
      <c r="M8" s="53"/>
      <c r="N8" s="53"/>
      <c r="O8" s="54"/>
      <c r="P8" s="53"/>
      <c r="Q8" s="53"/>
      <c r="R8" s="53"/>
      <c r="S8" s="53"/>
      <c r="T8" s="54"/>
      <c r="U8" s="53"/>
      <c r="V8" s="53"/>
      <c r="W8" s="53"/>
      <c r="X8" s="53"/>
    </row>
    <row r="9" spans="1:24" ht="19.5" x14ac:dyDescent="0.2">
      <c r="A9" s="142"/>
      <c r="B9" s="62" t="s">
        <v>16</v>
      </c>
      <c r="C9" s="62"/>
      <c r="D9" s="62"/>
      <c r="E9" s="63"/>
      <c r="F9" s="63"/>
      <c r="G9" s="78">
        <f>SUM(G6:G8)</f>
        <v>40000</v>
      </c>
      <c r="H9" s="78">
        <f>SUM(H6:H8)</f>
        <v>12000</v>
      </c>
      <c r="I9" s="78">
        <f>SUM(I6:I8)</f>
        <v>52000</v>
      </c>
      <c r="J9" s="137"/>
      <c r="K9" s="78"/>
      <c r="L9" s="78"/>
      <c r="M9" s="63"/>
      <c r="N9" s="78">
        <f>SUM(N6:N8)</f>
        <v>32000</v>
      </c>
      <c r="O9" s="137"/>
      <c r="P9" s="78"/>
      <c r="Q9" s="78"/>
      <c r="R9" s="63"/>
      <c r="S9" s="78">
        <f>SUM(S6:S8)</f>
        <v>0</v>
      </c>
      <c r="T9" s="137"/>
      <c r="U9" s="78"/>
      <c r="V9" s="78"/>
      <c r="W9" s="78"/>
      <c r="X9" s="78">
        <f>SUM(X6:X8)</f>
        <v>32000</v>
      </c>
    </row>
    <row r="10" spans="1:24" ht="58.5" x14ac:dyDescent="0.2">
      <c r="A10" s="139">
        <v>230100</v>
      </c>
      <c r="B10" s="52" t="s">
        <v>17</v>
      </c>
      <c r="C10" s="52"/>
      <c r="D10" s="52"/>
      <c r="E10" s="53"/>
      <c r="F10" s="53"/>
      <c r="G10" s="53"/>
      <c r="H10" s="53"/>
      <c r="I10" s="53"/>
      <c r="J10" s="54"/>
      <c r="K10" s="53"/>
      <c r="L10" s="53"/>
      <c r="M10" s="53"/>
      <c r="N10" s="53"/>
      <c r="O10" s="54"/>
      <c r="P10" s="53"/>
      <c r="Q10" s="53"/>
      <c r="R10" s="53"/>
      <c r="S10" s="53"/>
      <c r="T10" s="54"/>
      <c r="U10" s="53"/>
      <c r="V10" s="53"/>
      <c r="W10" s="53"/>
      <c r="X10" s="53"/>
    </row>
    <row r="11" spans="1:24" ht="58.5" x14ac:dyDescent="0.2">
      <c r="A11" s="141">
        <v>230113</v>
      </c>
      <c r="B11" s="58" t="s">
        <v>17</v>
      </c>
      <c r="C11" s="59"/>
      <c r="D11" s="60"/>
      <c r="E11" s="53"/>
      <c r="F11" s="53"/>
      <c r="G11" s="53"/>
      <c r="H11" s="53"/>
      <c r="I11" s="53"/>
      <c r="J11" s="54"/>
      <c r="K11" s="53"/>
      <c r="L11" s="53"/>
      <c r="M11" s="53"/>
      <c r="N11" s="53"/>
      <c r="O11" s="54"/>
      <c r="P11" s="53"/>
      <c r="Q11" s="53"/>
      <c r="R11" s="53"/>
      <c r="S11" s="53"/>
      <c r="T11" s="54"/>
      <c r="U11" s="53"/>
      <c r="V11" s="53"/>
      <c r="W11" s="53"/>
      <c r="X11" s="53"/>
    </row>
    <row r="12" spans="1:24" ht="19.5" x14ac:dyDescent="0.2">
      <c r="A12" s="141" t="s">
        <v>9</v>
      </c>
      <c r="B12" s="58" t="s">
        <v>18</v>
      </c>
      <c r="C12" s="59">
        <v>1</v>
      </c>
      <c r="D12" s="60" t="s">
        <v>11</v>
      </c>
      <c r="E12" s="53">
        <v>0</v>
      </c>
      <c r="F12" s="53">
        <v>0</v>
      </c>
      <c r="G12" s="53">
        <f t="shared" ref="G12:G14" si="0">E12*C12</f>
        <v>0</v>
      </c>
      <c r="H12" s="53">
        <f t="shared" ref="H12:H14" si="1">F12*C12</f>
        <v>0</v>
      </c>
      <c r="I12" s="53">
        <f t="shared" ref="I12:I14" si="2">H12+G12</f>
        <v>0</v>
      </c>
      <c r="J12" s="54"/>
      <c r="K12" s="53">
        <v>0</v>
      </c>
      <c r="L12" s="53">
        <f t="shared" ref="L12:L14" si="3">K12*E12</f>
        <v>0</v>
      </c>
      <c r="M12" s="53">
        <f t="shared" ref="M12:M14" si="4">K12*F12</f>
        <v>0</v>
      </c>
      <c r="N12" s="53">
        <f>SUM(F12+E12)*K12</f>
        <v>0</v>
      </c>
      <c r="O12" s="54"/>
      <c r="P12" s="53"/>
      <c r="Q12" s="53">
        <f>P12*E12</f>
        <v>0</v>
      </c>
      <c r="R12" s="53">
        <f>P12*F12</f>
        <v>0</v>
      </c>
      <c r="S12" s="53">
        <f>R12+Q12</f>
        <v>0</v>
      </c>
      <c r="T12" s="54"/>
      <c r="U12" s="53">
        <f>P12+K12</f>
        <v>0</v>
      </c>
      <c r="V12" s="53">
        <f>U12*E12</f>
        <v>0</v>
      </c>
      <c r="W12" s="53">
        <f>U12*F12</f>
        <v>0</v>
      </c>
      <c r="X12" s="61">
        <f>W12+V12</f>
        <v>0</v>
      </c>
    </row>
    <row r="13" spans="1:24" ht="136.5" x14ac:dyDescent="0.2">
      <c r="A13" s="141" t="s">
        <v>12</v>
      </c>
      <c r="B13" s="58" t="s">
        <v>19</v>
      </c>
      <c r="C13" s="59">
        <v>1</v>
      </c>
      <c r="D13" s="60" t="s">
        <v>11</v>
      </c>
      <c r="E13" s="53">
        <v>0</v>
      </c>
      <c r="F13" s="53">
        <v>0</v>
      </c>
      <c r="G13" s="53">
        <f t="shared" si="0"/>
        <v>0</v>
      </c>
      <c r="H13" s="53">
        <f t="shared" si="1"/>
        <v>0</v>
      </c>
      <c r="I13" s="53">
        <f t="shared" si="2"/>
        <v>0</v>
      </c>
      <c r="J13" s="54"/>
      <c r="K13" s="53"/>
      <c r="L13" s="53">
        <f t="shared" si="3"/>
        <v>0</v>
      </c>
      <c r="M13" s="53">
        <f t="shared" si="4"/>
        <v>0</v>
      </c>
      <c r="N13" s="53">
        <f>SUM(F13+E13)*K13</f>
        <v>0</v>
      </c>
      <c r="O13" s="54"/>
      <c r="P13" s="53"/>
      <c r="Q13" s="53">
        <f>P13*E13</f>
        <v>0</v>
      </c>
      <c r="R13" s="53">
        <f>P13*F13</f>
        <v>0</v>
      </c>
      <c r="S13" s="53">
        <f>R13+Q13</f>
        <v>0</v>
      </c>
      <c r="T13" s="54"/>
      <c r="U13" s="53">
        <f>P13+K13</f>
        <v>0</v>
      </c>
      <c r="V13" s="53">
        <f>U13*E13</f>
        <v>0</v>
      </c>
      <c r="W13" s="53">
        <f>U13*F13</f>
        <v>0</v>
      </c>
      <c r="X13" s="61">
        <f>W13+V13</f>
        <v>0</v>
      </c>
    </row>
    <row r="14" spans="1:24" ht="78" x14ac:dyDescent="0.2">
      <c r="A14" s="141" t="s">
        <v>20</v>
      </c>
      <c r="B14" s="58" t="s">
        <v>21</v>
      </c>
      <c r="C14" s="59">
        <v>1</v>
      </c>
      <c r="D14" s="60" t="s">
        <v>11</v>
      </c>
      <c r="E14" s="53">
        <v>0</v>
      </c>
      <c r="F14" s="53">
        <v>0</v>
      </c>
      <c r="G14" s="53">
        <f t="shared" si="0"/>
        <v>0</v>
      </c>
      <c r="H14" s="53">
        <f t="shared" si="1"/>
        <v>0</v>
      </c>
      <c r="I14" s="53">
        <f t="shared" si="2"/>
        <v>0</v>
      </c>
      <c r="J14" s="54"/>
      <c r="K14" s="53"/>
      <c r="L14" s="53">
        <f t="shared" si="3"/>
        <v>0</v>
      </c>
      <c r="M14" s="53">
        <f t="shared" si="4"/>
        <v>0</v>
      </c>
      <c r="N14" s="53">
        <f>SUM(F14+E14)*K14</f>
        <v>0</v>
      </c>
      <c r="O14" s="54"/>
      <c r="P14" s="53"/>
      <c r="Q14" s="53">
        <f>P14*E14</f>
        <v>0</v>
      </c>
      <c r="R14" s="53">
        <f>P14*F14</f>
        <v>0</v>
      </c>
      <c r="S14" s="53">
        <f>R14+Q14</f>
        <v>0</v>
      </c>
      <c r="T14" s="54"/>
      <c r="U14" s="53">
        <f>P14+K14</f>
        <v>0</v>
      </c>
      <c r="V14" s="53">
        <f>U14*E14</f>
        <v>0</v>
      </c>
      <c r="W14" s="53">
        <f>U14*F14</f>
        <v>0</v>
      </c>
      <c r="X14" s="61">
        <f>W14+V14</f>
        <v>0</v>
      </c>
    </row>
    <row r="15" spans="1:24" ht="19.5" x14ac:dyDescent="0.2">
      <c r="A15" s="142"/>
      <c r="B15" s="62" t="s">
        <v>16</v>
      </c>
      <c r="C15" s="62"/>
      <c r="D15" s="62"/>
      <c r="E15" s="63"/>
      <c r="F15" s="63"/>
      <c r="G15" s="78">
        <f>SUM(G11:G14)</f>
        <v>0</v>
      </c>
      <c r="H15" s="78">
        <f>SUM(H11:H14)</f>
        <v>0</v>
      </c>
      <c r="I15" s="78">
        <f>SUM(I11:I14)</f>
        <v>0</v>
      </c>
      <c r="J15" s="137"/>
      <c r="K15" s="78"/>
      <c r="L15" s="78"/>
      <c r="M15" s="63"/>
      <c r="N15" s="78">
        <f>SUM(N12:N14)</f>
        <v>0</v>
      </c>
      <c r="O15" s="137"/>
      <c r="P15" s="78"/>
      <c r="Q15" s="78"/>
      <c r="R15" s="63"/>
      <c r="S15" s="78">
        <f>SUM(S12:S14)</f>
        <v>0</v>
      </c>
      <c r="T15" s="137"/>
      <c r="U15" s="78"/>
      <c r="V15" s="78"/>
      <c r="W15" s="78"/>
      <c r="X15" s="78">
        <f>SUM(X12:X14)</f>
        <v>0</v>
      </c>
    </row>
    <row r="16" spans="1:24" ht="39" x14ac:dyDescent="0.2">
      <c r="A16" s="139">
        <v>230500</v>
      </c>
      <c r="B16" s="52" t="s">
        <v>22</v>
      </c>
      <c r="C16" s="52"/>
      <c r="D16" s="52"/>
      <c r="E16" s="53"/>
      <c r="F16" s="53"/>
      <c r="G16" s="53"/>
      <c r="H16" s="53"/>
      <c r="I16" s="53"/>
      <c r="J16" s="54"/>
      <c r="K16" s="53"/>
      <c r="L16" s="53"/>
      <c r="M16" s="53"/>
      <c r="N16" s="53"/>
      <c r="O16" s="54"/>
      <c r="P16" s="53"/>
      <c r="Q16" s="53"/>
      <c r="R16" s="53"/>
      <c r="S16" s="53"/>
      <c r="T16" s="54"/>
      <c r="U16" s="53"/>
      <c r="V16" s="53"/>
      <c r="W16" s="53"/>
      <c r="X16" s="53"/>
    </row>
    <row r="17" spans="1:24" ht="58.5" x14ac:dyDescent="0.2">
      <c r="A17" s="143">
        <v>230513.16</v>
      </c>
      <c r="B17" s="64" t="s">
        <v>23</v>
      </c>
      <c r="C17" s="65"/>
      <c r="D17" s="66"/>
      <c r="E17" s="53"/>
      <c r="F17" s="53"/>
      <c r="G17" s="53"/>
      <c r="H17" s="53"/>
      <c r="I17" s="53"/>
      <c r="J17" s="54"/>
      <c r="K17" s="53"/>
      <c r="L17" s="53"/>
      <c r="M17" s="53"/>
      <c r="N17" s="53"/>
      <c r="O17" s="54"/>
      <c r="P17" s="53"/>
      <c r="Q17" s="53"/>
      <c r="R17" s="53"/>
      <c r="S17" s="53"/>
      <c r="T17" s="54"/>
      <c r="U17" s="53"/>
      <c r="V17" s="53"/>
      <c r="W17" s="53"/>
      <c r="X17" s="53"/>
    </row>
    <row r="18" spans="1:24" ht="214.5" x14ac:dyDescent="0.2">
      <c r="A18" s="144" t="s">
        <v>9</v>
      </c>
      <c r="B18" s="58" t="s">
        <v>24</v>
      </c>
      <c r="C18" s="59">
        <v>1</v>
      </c>
      <c r="D18" s="60" t="s">
        <v>11</v>
      </c>
      <c r="E18" s="53">
        <v>400000</v>
      </c>
      <c r="F18" s="53">
        <v>120000</v>
      </c>
      <c r="G18" s="53">
        <f>E18*C18</f>
        <v>400000</v>
      </c>
      <c r="H18" s="53">
        <f>F18*C18</f>
        <v>120000</v>
      </c>
      <c r="I18" s="53">
        <f>H18+G18</f>
        <v>520000</v>
      </c>
      <c r="J18" s="54"/>
      <c r="K18" s="53">
        <v>0</v>
      </c>
      <c r="L18" s="53">
        <f>K18*E18</f>
        <v>0</v>
      </c>
      <c r="M18" s="53">
        <f>K18*F18</f>
        <v>0</v>
      </c>
      <c r="N18" s="53">
        <f>SUM(F18+E18)*K18</f>
        <v>0</v>
      </c>
      <c r="O18" s="54"/>
      <c r="P18" s="53">
        <v>1</v>
      </c>
      <c r="Q18" s="53">
        <f>P18*E18</f>
        <v>400000</v>
      </c>
      <c r="R18" s="53">
        <f>P18*F18</f>
        <v>120000</v>
      </c>
      <c r="S18" s="53">
        <f>R18+Q18</f>
        <v>520000</v>
      </c>
      <c r="T18" s="54"/>
      <c r="U18" s="53">
        <f>P18+K18</f>
        <v>1</v>
      </c>
      <c r="V18" s="53">
        <f>U18*E18</f>
        <v>400000</v>
      </c>
      <c r="W18" s="53">
        <f>U18*F18</f>
        <v>120000</v>
      </c>
      <c r="X18" s="61">
        <f>W18+V18</f>
        <v>520000</v>
      </c>
    </row>
    <row r="19" spans="1:24" ht="39" x14ac:dyDescent="0.2">
      <c r="A19" s="145">
        <v>230519</v>
      </c>
      <c r="B19" s="64" t="s">
        <v>25</v>
      </c>
      <c r="C19" s="65"/>
      <c r="D19" s="66"/>
      <c r="E19" s="53"/>
      <c r="F19" s="53"/>
      <c r="G19" s="53"/>
      <c r="H19" s="53"/>
      <c r="I19" s="53"/>
      <c r="J19" s="54"/>
      <c r="K19" s="53"/>
      <c r="L19" s="53"/>
      <c r="M19" s="53"/>
      <c r="N19" s="53"/>
      <c r="O19" s="54"/>
      <c r="P19" s="53"/>
      <c r="Q19" s="53"/>
      <c r="R19" s="53"/>
      <c r="S19" s="53"/>
      <c r="T19" s="54"/>
      <c r="U19" s="53"/>
      <c r="V19" s="53"/>
      <c r="W19" s="53"/>
      <c r="X19" s="61"/>
    </row>
    <row r="20" spans="1:24" ht="195" x14ac:dyDescent="0.2">
      <c r="A20" s="146" t="s">
        <v>9</v>
      </c>
      <c r="B20" s="68" t="s">
        <v>26</v>
      </c>
      <c r="C20" s="69"/>
      <c r="D20" s="70"/>
      <c r="E20" s="53"/>
      <c r="F20" s="53"/>
      <c r="G20" s="53"/>
      <c r="H20" s="53"/>
      <c r="I20" s="53"/>
      <c r="J20" s="54"/>
      <c r="K20" s="53"/>
      <c r="L20" s="53"/>
      <c r="M20" s="53"/>
      <c r="N20" s="53"/>
      <c r="O20" s="54"/>
      <c r="P20" s="53"/>
      <c r="Q20" s="53"/>
      <c r="R20" s="53"/>
      <c r="S20" s="53"/>
      <c r="T20" s="54"/>
      <c r="U20" s="53"/>
      <c r="V20" s="53"/>
      <c r="W20" s="53"/>
      <c r="X20" s="61"/>
    </row>
    <row r="21" spans="1:24" ht="39" x14ac:dyDescent="0.2">
      <c r="A21" s="145"/>
      <c r="B21" s="71" t="s">
        <v>27</v>
      </c>
      <c r="C21" s="69"/>
      <c r="D21" s="70"/>
      <c r="E21" s="53"/>
      <c r="F21" s="53"/>
      <c r="G21" s="53"/>
      <c r="H21" s="53"/>
      <c r="I21" s="53"/>
      <c r="J21" s="54"/>
      <c r="K21" s="53"/>
      <c r="L21" s="53"/>
      <c r="M21" s="53"/>
      <c r="N21" s="53"/>
      <c r="O21" s="54"/>
      <c r="P21" s="53"/>
      <c r="Q21" s="53"/>
      <c r="R21" s="53"/>
      <c r="S21" s="53"/>
      <c r="T21" s="54"/>
      <c r="U21" s="53"/>
      <c r="V21" s="53"/>
      <c r="W21" s="53"/>
      <c r="X21" s="61"/>
    </row>
    <row r="22" spans="1:24" ht="58.5" x14ac:dyDescent="0.2">
      <c r="A22" s="147" t="s">
        <v>28</v>
      </c>
      <c r="B22" s="68" t="s">
        <v>29</v>
      </c>
      <c r="C22" s="69" t="s">
        <v>30</v>
      </c>
      <c r="D22" s="70" t="s">
        <v>31</v>
      </c>
      <c r="E22" s="53">
        <v>5000</v>
      </c>
      <c r="F22" s="53">
        <v>500</v>
      </c>
      <c r="G22" s="53">
        <f t="shared" ref="G22:G25" si="5">E22*C22</f>
        <v>30000</v>
      </c>
      <c r="H22" s="53">
        <f t="shared" ref="H22:H25" si="6">F22*C22</f>
        <v>3000</v>
      </c>
      <c r="I22" s="53">
        <f t="shared" ref="I22:I25" si="7">H22+G22</f>
        <v>33000</v>
      </c>
      <c r="J22" s="54"/>
      <c r="K22" s="53">
        <v>0</v>
      </c>
      <c r="L22" s="53">
        <f t="shared" ref="L22:L25" si="8">K22*E22</f>
        <v>0</v>
      </c>
      <c r="M22" s="53">
        <f t="shared" ref="M22:M25" si="9">K22*F22</f>
        <v>0</v>
      </c>
      <c r="N22" s="53">
        <f>SUM(F22+E22)*K22</f>
        <v>0</v>
      </c>
      <c r="O22" s="54"/>
      <c r="P22" s="53">
        <v>10</v>
      </c>
      <c r="Q22" s="53">
        <f>P22*E22</f>
        <v>50000</v>
      </c>
      <c r="R22" s="53">
        <f>P22*F22</f>
        <v>5000</v>
      </c>
      <c r="S22" s="53">
        <f>R22+Q22</f>
        <v>55000</v>
      </c>
      <c r="T22" s="54"/>
      <c r="U22" s="53">
        <f>P22+K22</f>
        <v>10</v>
      </c>
      <c r="V22" s="53">
        <f>U22*E22</f>
        <v>50000</v>
      </c>
      <c r="W22" s="53">
        <f>U22*F22</f>
        <v>5000</v>
      </c>
      <c r="X22" s="61">
        <f>W22+V22</f>
        <v>55000</v>
      </c>
    </row>
    <row r="23" spans="1:24" ht="19.5" x14ac:dyDescent="0.2">
      <c r="A23" s="147" t="s">
        <v>32</v>
      </c>
      <c r="B23" s="72" t="s">
        <v>33</v>
      </c>
      <c r="C23" s="69" t="s">
        <v>30</v>
      </c>
      <c r="D23" s="70" t="s">
        <v>31</v>
      </c>
      <c r="E23" s="53">
        <v>4800</v>
      </c>
      <c r="F23" s="53">
        <v>500</v>
      </c>
      <c r="G23" s="53">
        <f t="shared" si="5"/>
        <v>28800</v>
      </c>
      <c r="H23" s="53">
        <f t="shared" si="6"/>
        <v>3000</v>
      </c>
      <c r="I23" s="53">
        <f t="shared" si="7"/>
        <v>31800</v>
      </c>
      <c r="J23" s="54"/>
      <c r="K23" s="53"/>
      <c r="L23" s="53">
        <f t="shared" si="8"/>
        <v>0</v>
      </c>
      <c r="M23" s="53">
        <f t="shared" si="9"/>
        <v>0</v>
      </c>
      <c r="N23" s="53">
        <f>SUM(F23+E23)*K23</f>
        <v>0</v>
      </c>
      <c r="O23" s="54"/>
      <c r="P23" s="53">
        <v>10</v>
      </c>
      <c r="Q23" s="53">
        <f>P23*E23</f>
        <v>48000</v>
      </c>
      <c r="R23" s="53">
        <f>P23*F23</f>
        <v>5000</v>
      </c>
      <c r="S23" s="53">
        <f>R23+Q23</f>
        <v>53000</v>
      </c>
      <c r="T23" s="54"/>
      <c r="U23" s="53">
        <f>P23+K23</f>
        <v>10</v>
      </c>
      <c r="V23" s="53">
        <f>U23*E23</f>
        <v>48000</v>
      </c>
      <c r="W23" s="53">
        <f>U23*F23</f>
        <v>5000</v>
      </c>
      <c r="X23" s="61">
        <f>W23+V23</f>
        <v>53000</v>
      </c>
    </row>
    <row r="24" spans="1:24" ht="19.5" x14ac:dyDescent="0.2">
      <c r="A24" s="147" t="s">
        <v>34</v>
      </c>
      <c r="B24" s="72" t="s">
        <v>35</v>
      </c>
      <c r="C24" s="69" t="s">
        <v>30</v>
      </c>
      <c r="D24" s="70" t="s">
        <v>31</v>
      </c>
      <c r="E24" s="53">
        <v>800</v>
      </c>
      <c r="F24" s="53">
        <v>300</v>
      </c>
      <c r="G24" s="53">
        <f t="shared" si="5"/>
        <v>4800</v>
      </c>
      <c r="H24" s="53">
        <f t="shared" si="6"/>
        <v>1800</v>
      </c>
      <c r="I24" s="53">
        <f t="shared" si="7"/>
        <v>6600</v>
      </c>
      <c r="J24" s="54"/>
      <c r="K24" s="53"/>
      <c r="L24" s="53">
        <f t="shared" si="8"/>
        <v>0</v>
      </c>
      <c r="M24" s="53">
        <f t="shared" si="9"/>
        <v>0</v>
      </c>
      <c r="N24" s="53">
        <f>SUM(F24+E24)*K24</f>
        <v>0</v>
      </c>
      <c r="O24" s="54"/>
      <c r="P24" s="53">
        <v>10</v>
      </c>
      <c r="Q24" s="53">
        <f>P24*E24</f>
        <v>8000</v>
      </c>
      <c r="R24" s="53">
        <f>P24*F24</f>
        <v>3000</v>
      </c>
      <c r="S24" s="53">
        <f>R24+Q24</f>
        <v>11000</v>
      </c>
      <c r="T24" s="54"/>
      <c r="U24" s="53">
        <f>P24+K24</f>
        <v>10</v>
      </c>
      <c r="V24" s="53">
        <f>U24*E24</f>
        <v>8000</v>
      </c>
      <c r="W24" s="53">
        <f>U24*F24</f>
        <v>3000</v>
      </c>
      <c r="X24" s="61">
        <f>W24+V24</f>
        <v>11000</v>
      </c>
    </row>
    <row r="25" spans="1:24" ht="19.5" x14ac:dyDescent="0.2">
      <c r="A25" s="147" t="s">
        <v>36</v>
      </c>
      <c r="B25" s="72" t="s">
        <v>37</v>
      </c>
      <c r="C25" s="69" t="s">
        <v>30</v>
      </c>
      <c r="D25" s="70" t="s">
        <v>31</v>
      </c>
      <c r="E25" s="53">
        <v>800</v>
      </c>
      <c r="F25" s="53">
        <v>300</v>
      </c>
      <c r="G25" s="53">
        <f t="shared" si="5"/>
        <v>4800</v>
      </c>
      <c r="H25" s="53">
        <f t="shared" si="6"/>
        <v>1800</v>
      </c>
      <c r="I25" s="53">
        <f t="shared" si="7"/>
        <v>6600</v>
      </c>
      <c r="J25" s="54"/>
      <c r="K25" s="53"/>
      <c r="L25" s="53">
        <f t="shared" si="8"/>
        <v>0</v>
      </c>
      <c r="M25" s="53">
        <f t="shared" si="9"/>
        <v>0</v>
      </c>
      <c r="N25" s="53">
        <f>SUM(F25+E25)*K25</f>
        <v>0</v>
      </c>
      <c r="O25" s="54"/>
      <c r="P25" s="53">
        <v>10</v>
      </c>
      <c r="Q25" s="53">
        <f>P25*E25</f>
        <v>8000</v>
      </c>
      <c r="R25" s="53">
        <f>P25*F25</f>
        <v>3000</v>
      </c>
      <c r="S25" s="53">
        <f>R25+Q25</f>
        <v>11000</v>
      </c>
      <c r="T25" s="54"/>
      <c r="U25" s="53">
        <f>P25+K25</f>
        <v>10</v>
      </c>
      <c r="V25" s="53">
        <f>U25*E25</f>
        <v>8000</v>
      </c>
      <c r="W25" s="53">
        <f>U25*F25</f>
        <v>3000</v>
      </c>
      <c r="X25" s="61">
        <f>W25+V25</f>
        <v>11000</v>
      </c>
    </row>
    <row r="26" spans="1:24" ht="52.5" customHeight="1" x14ac:dyDescent="0.2">
      <c r="A26" s="145">
        <v>230523</v>
      </c>
      <c r="B26" s="64" t="s">
        <v>38</v>
      </c>
      <c r="C26" s="73"/>
      <c r="D26" s="70"/>
      <c r="E26" s="53"/>
      <c r="F26" s="53"/>
      <c r="G26" s="53"/>
      <c r="H26" s="53"/>
      <c r="I26" s="53"/>
      <c r="J26" s="54"/>
      <c r="K26" s="53"/>
      <c r="L26" s="53"/>
      <c r="M26" s="53"/>
      <c r="N26" s="53"/>
      <c r="O26" s="54"/>
      <c r="P26" s="53"/>
      <c r="Q26" s="53"/>
      <c r="R26" s="53"/>
      <c r="S26" s="53"/>
      <c r="T26" s="54"/>
      <c r="U26" s="53"/>
      <c r="V26" s="53"/>
      <c r="W26" s="53"/>
      <c r="X26" s="61"/>
    </row>
    <row r="27" spans="1:24" ht="214.5" x14ac:dyDescent="0.2">
      <c r="A27" s="148"/>
      <c r="B27" s="68" t="s">
        <v>39</v>
      </c>
      <c r="C27" s="69"/>
      <c r="D27" s="70"/>
      <c r="E27" s="53"/>
      <c r="F27" s="53"/>
      <c r="G27" s="53"/>
      <c r="H27" s="53"/>
      <c r="I27" s="53"/>
      <c r="J27" s="54"/>
      <c r="K27" s="53"/>
      <c r="L27" s="53"/>
      <c r="M27" s="53"/>
      <c r="N27" s="53"/>
      <c r="O27" s="54"/>
      <c r="P27" s="53"/>
      <c r="Q27" s="53"/>
      <c r="R27" s="53"/>
      <c r="S27" s="53"/>
      <c r="T27" s="54"/>
      <c r="U27" s="53"/>
      <c r="V27" s="53"/>
      <c r="W27" s="53"/>
      <c r="X27" s="61"/>
    </row>
    <row r="28" spans="1:24" ht="39" x14ac:dyDescent="0.2">
      <c r="A28" s="148" t="s">
        <v>0</v>
      </c>
      <c r="B28" s="71" t="s">
        <v>40</v>
      </c>
      <c r="C28" s="69"/>
      <c r="D28" s="70"/>
      <c r="E28" s="53"/>
      <c r="F28" s="53"/>
      <c r="G28" s="53"/>
      <c r="H28" s="53"/>
      <c r="I28" s="53"/>
      <c r="J28" s="54"/>
      <c r="K28" s="53"/>
      <c r="L28" s="53"/>
      <c r="M28" s="53"/>
      <c r="N28" s="53"/>
      <c r="O28" s="54"/>
      <c r="P28" s="53"/>
      <c r="Q28" s="53"/>
      <c r="R28" s="53"/>
      <c r="S28" s="53"/>
      <c r="T28" s="54"/>
      <c r="U28" s="53"/>
      <c r="V28" s="53"/>
      <c r="W28" s="53"/>
      <c r="X28" s="61"/>
    </row>
    <row r="29" spans="1:24" ht="19.5" x14ac:dyDescent="0.2">
      <c r="A29" s="148" t="s">
        <v>9</v>
      </c>
      <c r="B29" s="68" t="s">
        <v>41</v>
      </c>
      <c r="C29" s="69"/>
      <c r="D29" s="70"/>
      <c r="E29" s="53"/>
      <c r="F29" s="53"/>
      <c r="G29" s="53"/>
      <c r="H29" s="53"/>
      <c r="I29" s="53"/>
      <c r="J29" s="54"/>
      <c r="K29" s="53"/>
      <c r="L29" s="53"/>
      <c r="M29" s="53"/>
      <c r="N29" s="53"/>
      <c r="O29" s="54"/>
      <c r="P29" s="53"/>
      <c r="Q29" s="53"/>
      <c r="R29" s="53"/>
      <c r="S29" s="53"/>
      <c r="T29" s="54"/>
      <c r="U29" s="53"/>
      <c r="V29" s="53"/>
      <c r="W29" s="53"/>
      <c r="X29" s="61"/>
    </row>
    <row r="30" spans="1:24" ht="39" x14ac:dyDescent="0.2">
      <c r="A30" s="148"/>
      <c r="B30" s="68" t="s">
        <v>42</v>
      </c>
      <c r="C30" s="69" t="s">
        <v>30</v>
      </c>
      <c r="D30" s="70" t="s">
        <v>31</v>
      </c>
      <c r="E30" s="53">
        <v>8500</v>
      </c>
      <c r="F30" s="53">
        <v>1500</v>
      </c>
      <c r="G30" s="53">
        <f>E30*C30</f>
        <v>51000</v>
      </c>
      <c r="H30" s="53">
        <f>F30*C30</f>
        <v>9000</v>
      </c>
      <c r="I30" s="53">
        <f>H30+G30</f>
        <v>60000</v>
      </c>
      <c r="J30" s="54"/>
      <c r="K30" s="53"/>
      <c r="L30" s="53">
        <f>K30*E30</f>
        <v>0</v>
      </c>
      <c r="M30" s="53">
        <f>K30*F30</f>
        <v>0</v>
      </c>
      <c r="N30" s="53">
        <f>SUM(F30+E30)*K30</f>
        <v>0</v>
      </c>
      <c r="O30" s="54"/>
      <c r="P30" s="53">
        <v>8</v>
      </c>
      <c r="Q30" s="53">
        <f>P30*E30</f>
        <v>68000</v>
      </c>
      <c r="R30" s="53">
        <f>P30*F30</f>
        <v>12000</v>
      </c>
      <c r="S30" s="53">
        <f>R30+Q30</f>
        <v>80000</v>
      </c>
      <c r="T30" s="54"/>
      <c r="U30" s="53">
        <f>P30+K30</f>
        <v>8</v>
      </c>
      <c r="V30" s="53">
        <f>U30*E30</f>
        <v>68000</v>
      </c>
      <c r="W30" s="53">
        <f>U30*F30</f>
        <v>12000</v>
      </c>
      <c r="X30" s="61">
        <f>W30+V30</f>
        <v>80000</v>
      </c>
    </row>
    <row r="31" spans="1:24" ht="19.5" x14ac:dyDescent="0.2">
      <c r="A31" s="148" t="s">
        <v>12</v>
      </c>
      <c r="B31" s="68" t="s">
        <v>43</v>
      </c>
      <c r="C31" s="69"/>
      <c r="D31" s="70"/>
      <c r="E31" s="53"/>
      <c r="F31" s="53"/>
      <c r="G31" s="53"/>
      <c r="H31" s="53"/>
      <c r="I31" s="53"/>
      <c r="J31" s="54"/>
      <c r="K31" s="53"/>
      <c r="L31" s="53"/>
      <c r="M31" s="53"/>
      <c r="N31" s="53"/>
      <c r="O31" s="54"/>
      <c r="P31" s="53"/>
      <c r="Q31" s="53"/>
      <c r="R31" s="53"/>
      <c r="S31" s="53"/>
      <c r="T31" s="54"/>
      <c r="U31" s="53"/>
      <c r="V31" s="53"/>
      <c r="W31" s="53"/>
      <c r="X31" s="61"/>
    </row>
    <row r="32" spans="1:24" ht="39" x14ac:dyDescent="0.2">
      <c r="A32" s="148"/>
      <c r="B32" s="68" t="s">
        <v>42</v>
      </c>
      <c r="C32" s="69" t="s">
        <v>44</v>
      </c>
      <c r="D32" s="70" t="s">
        <v>31</v>
      </c>
      <c r="E32" s="53">
        <v>16500</v>
      </c>
      <c r="F32" s="53">
        <v>1500</v>
      </c>
      <c r="G32" s="53">
        <f>E32*C32</f>
        <v>49500</v>
      </c>
      <c r="H32" s="53">
        <f>F32*C32</f>
        <v>4500</v>
      </c>
      <c r="I32" s="53">
        <f>H32+G32</f>
        <v>54000</v>
      </c>
      <c r="J32" s="54"/>
      <c r="K32" s="53"/>
      <c r="L32" s="53">
        <f>K32*E32</f>
        <v>0</v>
      </c>
      <c r="M32" s="53">
        <f>K32*F32</f>
        <v>0</v>
      </c>
      <c r="N32" s="53">
        <f>SUM(F32+E32)*K32</f>
        <v>0</v>
      </c>
      <c r="O32" s="54"/>
      <c r="P32" s="53">
        <v>3</v>
      </c>
      <c r="Q32" s="53">
        <f>P32*E32</f>
        <v>49500</v>
      </c>
      <c r="R32" s="53">
        <f>P32*F32</f>
        <v>4500</v>
      </c>
      <c r="S32" s="53">
        <f>R32+Q32</f>
        <v>54000</v>
      </c>
      <c r="T32" s="54"/>
      <c r="U32" s="53">
        <f>P32+K32</f>
        <v>3</v>
      </c>
      <c r="V32" s="53">
        <f>U32*E32</f>
        <v>49500</v>
      </c>
      <c r="W32" s="53">
        <f>U32*F32</f>
        <v>4500</v>
      </c>
      <c r="X32" s="61">
        <f t="shared" ref="X32:X35" si="10">N32+S32</f>
        <v>54000</v>
      </c>
    </row>
    <row r="33" spans="1:24" ht="19.5" x14ac:dyDescent="0.2">
      <c r="A33" s="148" t="s">
        <v>20</v>
      </c>
      <c r="B33" s="68" t="s">
        <v>45</v>
      </c>
      <c r="C33" s="69"/>
      <c r="D33" s="70"/>
      <c r="E33" s="53"/>
      <c r="F33" s="53"/>
      <c r="G33" s="53"/>
      <c r="H33" s="53"/>
      <c r="I33" s="53"/>
      <c r="J33" s="54"/>
      <c r="K33" s="53"/>
      <c r="L33" s="53"/>
      <c r="M33" s="53"/>
      <c r="N33" s="53"/>
      <c r="O33" s="54"/>
      <c r="P33" s="53"/>
      <c r="Q33" s="53"/>
      <c r="R33" s="53"/>
      <c r="S33" s="53"/>
      <c r="T33" s="54"/>
      <c r="U33" s="53"/>
      <c r="V33" s="53">
        <f>U33*E33</f>
        <v>0</v>
      </c>
      <c r="W33" s="53">
        <f>U33*F33</f>
        <v>0</v>
      </c>
      <c r="X33" s="61"/>
    </row>
    <row r="34" spans="1:24" ht="39" x14ac:dyDescent="0.2">
      <c r="A34" s="148"/>
      <c r="B34" s="68" t="s">
        <v>42</v>
      </c>
      <c r="C34" s="69" t="s">
        <v>44</v>
      </c>
      <c r="D34" s="70" t="s">
        <v>31</v>
      </c>
      <c r="E34" s="53">
        <v>85000</v>
      </c>
      <c r="F34" s="53">
        <v>1500</v>
      </c>
      <c r="G34" s="53">
        <f>E34*C34</f>
        <v>255000</v>
      </c>
      <c r="H34" s="53">
        <f>F34*C34</f>
        <v>4500</v>
      </c>
      <c r="I34" s="53">
        <f>H34+G34</f>
        <v>259500</v>
      </c>
      <c r="J34" s="54"/>
      <c r="K34" s="53"/>
      <c r="L34" s="53">
        <f>K34*E34</f>
        <v>0</v>
      </c>
      <c r="M34" s="53">
        <f>K34*F34</f>
        <v>0</v>
      </c>
      <c r="N34" s="53">
        <f>SUM(F34+E34)*K34</f>
        <v>0</v>
      </c>
      <c r="O34" s="54"/>
      <c r="P34" s="53">
        <v>3</v>
      </c>
      <c r="Q34" s="53">
        <f>P34*E34</f>
        <v>255000</v>
      </c>
      <c r="R34" s="53">
        <f>P34*F34</f>
        <v>4500</v>
      </c>
      <c r="S34" s="53">
        <f>R34+Q34</f>
        <v>259500</v>
      </c>
      <c r="T34" s="54"/>
      <c r="U34" s="53">
        <f>P34+K34</f>
        <v>3</v>
      </c>
      <c r="V34" s="53">
        <f>U34*E34</f>
        <v>255000</v>
      </c>
      <c r="W34" s="53">
        <f>U34*F34</f>
        <v>4500</v>
      </c>
      <c r="X34" s="61">
        <f t="shared" si="10"/>
        <v>259500</v>
      </c>
    </row>
    <row r="35" spans="1:24" ht="39" x14ac:dyDescent="0.2">
      <c r="A35" s="148"/>
      <c r="B35" s="68" t="s">
        <v>196</v>
      </c>
      <c r="C35" s="69" t="s">
        <v>44</v>
      </c>
      <c r="D35" s="70" t="s">
        <v>31</v>
      </c>
      <c r="E35" s="53">
        <v>0</v>
      </c>
      <c r="F35" s="53">
        <v>0</v>
      </c>
      <c r="G35" s="53">
        <f>E35*C35</f>
        <v>0</v>
      </c>
      <c r="H35" s="53">
        <f>F35*C35</f>
        <v>0</v>
      </c>
      <c r="I35" s="53">
        <f>H35+G35</f>
        <v>0</v>
      </c>
      <c r="J35" s="54"/>
      <c r="K35" s="53"/>
      <c r="L35" s="53"/>
      <c r="M35" s="53">
        <f t="shared" ref="M35:M67" si="11">L35+K35</f>
        <v>0</v>
      </c>
      <c r="N35" s="53">
        <f>SUM(F35+E35)*K35</f>
        <v>0</v>
      </c>
      <c r="O35" s="54"/>
      <c r="P35" s="53"/>
      <c r="Q35" s="53"/>
      <c r="R35" s="53">
        <f t="shared" ref="R35:R67" si="12">Q35+P35</f>
        <v>0</v>
      </c>
      <c r="S35" s="53">
        <f t="shared" ref="S35" si="13">R35*F35</f>
        <v>0</v>
      </c>
      <c r="T35" s="54"/>
      <c r="U35" s="53"/>
      <c r="V35" s="53"/>
      <c r="W35" s="53"/>
      <c r="X35" s="61">
        <f t="shared" si="10"/>
        <v>0</v>
      </c>
    </row>
    <row r="36" spans="1:24" ht="19.5" x14ac:dyDescent="0.2">
      <c r="A36" s="148"/>
      <c r="B36" s="71" t="s">
        <v>46</v>
      </c>
      <c r="C36" s="69"/>
      <c r="D36" s="70"/>
      <c r="E36" s="53"/>
      <c r="F36" s="53"/>
      <c r="G36" s="53"/>
      <c r="H36" s="53"/>
      <c r="I36" s="53"/>
      <c r="J36" s="54"/>
      <c r="K36" s="53"/>
      <c r="L36" s="53"/>
      <c r="M36" s="53"/>
      <c r="N36" s="53"/>
      <c r="O36" s="54"/>
      <c r="P36" s="53"/>
      <c r="Q36" s="53"/>
      <c r="R36" s="53"/>
      <c r="S36" s="53"/>
      <c r="T36" s="54"/>
      <c r="U36" s="53"/>
      <c r="V36" s="53"/>
      <c r="W36" s="53"/>
      <c r="X36" s="61"/>
    </row>
    <row r="37" spans="1:24" ht="19.5" x14ac:dyDescent="0.2">
      <c r="A37" s="147" t="s">
        <v>9</v>
      </c>
      <c r="B37" s="68" t="s">
        <v>41</v>
      </c>
      <c r="C37" s="69"/>
      <c r="D37" s="70"/>
      <c r="E37" s="53"/>
      <c r="F37" s="53"/>
      <c r="G37" s="53"/>
      <c r="H37" s="53"/>
      <c r="I37" s="53"/>
      <c r="J37" s="54"/>
      <c r="K37" s="53"/>
      <c r="L37" s="53"/>
      <c r="M37" s="53"/>
      <c r="N37" s="53"/>
      <c r="O37" s="54"/>
      <c r="P37" s="53"/>
      <c r="Q37" s="53"/>
      <c r="R37" s="53"/>
      <c r="S37" s="53"/>
      <c r="T37" s="54"/>
      <c r="U37" s="53"/>
      <c r="V37" s="53"/>
      <c r="W37" s="53"/>
      <c r="X37" s="61"/>
    </row>
    <row r="38" spans="1:24" ht="39" x14ac:dyDescent="0.2">
      <c r="A38" s="147"/>
      <c r="B38" s="68" t="s">
        <v>47</v>
      </c>
      <c r="C38" s="69" t="s">
        <v>48</v>
      </c>
      <c r="D38" s="70" t="s">
        <v>31</v>
      </c>
      <c r="E38" s="53">
        <v>2550</v>
      </c>
      <c r="F38" s="53">
        <v>800</v>
      </c>
      <c r="G38" s="53">
        <f t="shared" ref="G38:G39" si="14">E38*C38</f>
        <v>91800</v>
      </c>
      <c r="H38" s="53">
        <f t="shared" ref="H38:H39" si="15">F38*C38</f>
        <v>28800</v>
      </c>
      <c r="I38" s="53">
        <f t="shared" ref="I38:I39" si="16">H38+G38</f>
        <v>120600</v>
      </c>
      <c r="J38" s="54"/>
      <c r="K38" s="53">
        <v>20</v>
      </c>
      <c r="L38" s="53">
        <f>K38*E38</f>
        <v>51000</v>
      </c>
      <c r="M38" s="53">
        <f>K38*F38</f>
        <v>16000</v>
      </c>
      <c r="N38" s="53">
        <f>SUM(F38+E38)*K38</f>
        <v>67000</v>
      </c>
      <c r="O38" s="54"/>
      <c r="P38" s="53">
        <v>16</v>
      </c>
      <c r="Q38" s="53">
        <f>P38*E38</f>
        <v>40800</v>
      </c>
      <c r="R38" s="53">
        <f>P38*F38</f>
        <v>12800</v>
      </c>
      <c r="S38" s="53">
        <f>R38+Q38</f>
        <v>53600</v>
      </c>
      <c r="T38" s="54"/>
      <c r="U38" s="53">
        <f>P38+K38</f>
        <v>36</v>
      </c>
      <c r="V38" s="53">
        <f>U38*E38</f>
        <v>91800</v>
      </c>
      <c r="W38" s="53">
        <f>U38*F38</f>
        <v>28800</v>
      </c>
      <c r="X38" s="61">
        <f>W38+V38</f>
        <v>120600</v>
      </c>
    </row>
    <row r="39" spans="1:24" ht="39" x14ac:dyDescent="0.2">
      <c r="A39" s="147"/>
      <c r="B39" s="68" t="s">
        <v>49</v>
      </c>
      <c r="C39" s="69" t="s">
        <v>50</v>
      </c>
      <c r="D39" s="70" t="s">
        <v>31</v>
      </c>
      <c r="E39" s="53">
        <v>3800</v>
      </c>
      <c r="F39" s="53">
        <v>800</v>
      </c>
      <c r="G39" s="53">
        <f t="shared" si="14"/>
        <v>334400</v>
      </c>
      <c r="H39" s="53">
        <f t="shared" si="15"/>
        <v>70400</v>
      </c>
      <c r="I39" s="53">
        <f t="shared" si="16"/>
        <v>404800</v>
      </c>
      <c r="J39" s="54"/>
      <c r="K39" s="53">
        <v>48</v>
      </c>
      <c r="L39" s="53">
        <f>K39*E39</f>
        <v>182400</v>
      </c>
      <c r="M39" s="53">
        <f>K39*F39</f>
        <v>38400</v>
      </c>
      <c r="N39" s="53">
        <f>SUM(F39+E39)*K39</f>
        <v>220800</v>
      </c>
      <c r="O39" s="54"/>
      <c r="P39" s="53">
        <v>40</v>
      </c>
      <c r="Q39" s="53">
        <f>P39*E39</f>
        <v>152000</v>
      </c>
      <c r="R39" s="53">
        <f>P39*F39</f>
        <v>32000</v>
      </c>
      <c r="S39" s="53">
        <f>R39+Q39</f>
        <v>184000</v>
      </c>
      <c r="T39" s="54"/>
      <c r="U39" s="53">
        <f>P39+K39</f>
        <v>88</v>
      </c>
      <c r="V39" s="53">
        <f>U39*E39</f>
        <v>334400</v>
      </c>
      <c r="W39" s="53">
        <f>U39*F39</f>
        <v>70400</v>
      </c>
      <c r="X39" s="61">
        <f>W39+V39</f>
        <v>404800</v>
      </c>
    </row>
    <row r="40" spans="1:24" ht="19.5" x14ac:dyDescent="0.2">
      <c r="A40" s="147" t="s">
        <v>12</v>
      </c>
      <c r="B40" s="68" t="s">
        <v>43</v>
      </c>
      <c r="C40" s="69"/>
      <c r="D40" s="70"/>
      <c r="E40" s="53"/>
      <c r="F40" s="53"/>
      <c r="G40" s="53"/>
      <c r="H40" s="53"/>
      <c r="I40" s="53"/>
      <c r="J40" s="54"/>
      <c r="K40" s="53"/>
      <c r="L40" s="53"/>
      <c r="M40" s="53"/>
      <c r="N40" s="53"/>
      <c r="O40" s="54"/>
      <c r="P40" s="53"/>
      <c r="Q40" s="53"/>
      <c r="R40" s="53"/>
      <c r="S40" s="53"/>
      <c r="T40" s="54"/>
      <c r="U40" s="53"/>
      <c r="V40" s="53"/>
      <c r="W40" s="53"/>
      <c r="X40" s="61"/>
    </row>
    <row r="41" spans="1:24" ht="39" x14ac:dyDescent="0.2">
      <c r="A41" s="147"/>
      <c r="B41" s="68" t="s">
        <v>47</v>
      </c>
      <c r="C41" s="69" t="s">
        <v>51</v>
      </c>
      <c r="D41" s="70" t="s">
        <v>52</v>
      </c>
      <c r="E41" s="53">
        <v>6850</v>
      </c>
      <c r="F41" s="53">
        <v>800</v>
      </c>
      <c r="G41" s="53">
        <f t="shared" ref="G41:G42" si="17">E41*C41</f>
        <v>123300</v>
      </c>
      <c r="H41" s="53">
        <f t="shared" ref="H41:H42" si="18">F41*C41</f>
        <v>14400</v>
      </c>
      <c r="I41" s="53">
        <f t="shared" ref="I41:I42" si="19">H41+G41</f>
        <v>137700</v>
      </c>
      <c r="J41" s="54"/>
      <c r="K41" s="53"/>
      <c r="L41" s="53">
        <f>K41*E41</f>
        <v>0</v>
      </c>
      <c r="M41" s="53">
        <f>K41*F41</f>
        <v>0</v>
      </c>
      <c r="N41" s="53">
        <f>SUM(F41+E41)*K41</f>
        <v>0</v>
      </c>
      <c r="O41" s="54"/>
      <c r="P41" s="53">
        <v>18</v>
      </c>
      <c r="Q41" s="53">
        <f>P41*E41</f>
        <v>123300</v>
      </c>
      <c r="R41" s="53">
        <f>P41*F41</f>
        <v>14400</v>
      </c>
      <c r="S41" s="53">
        <f>R41+Q41</f>
        <v>137700</v>
      </c>
      <c r="T41" s="54"/>
      <c r="U41" s="53">
        <f>P41+K41</f>
        <v>18</v>
      </c>
      <c r="V41" s="53">
        <f>U41*E41</f>
        <v>123300</v>
      </c>
      <c r="W41" s="53">
        <f>U41*F41</f>
        <v>14400</v>
      </c>
      <c r="X41" s="61">
        <f>W41+V41</f>
        <v>137700</v>
      </c>
    </row>
    <row r="42" spans="1:24" ht="39" x14ac:dyDescent="0.2">
      <c r="A42" s="147"/>
      <c r="B42" s="68" t="s">
        <v>49</v>
      </c>
      <c r="C42" s="69" t="s">
        <v>53</v>
      </c>
      <c r="D42" s="70" t="s">
        <v>31</v>
      </c>
      <c r="E42" s="53">
        <v>7500</v>
      </c>
      <c r="F42" s="53">
        <v>800</v>
      </c>
      <c r="G42" s="53">
        <f t="shared" si="17"/>
        <v>330000</v>
      </c>
      <c r="H42" s="53">
        <f t="shared" si="18"/>
        <v>35200</v>
      </c>
      <c r="I42" s="53">
        <f t="shared" si="19"/>
        <v>365200</v>
      </c>
      <c r="J42" s="54"/>
      <c r="K42" s="53"/>
      <c r="L42" s="53">
        <f>K42*E42</f>
        <v>0</v>
      </c>
      <c r="M42" s="53">
        <f>K42*F42</f>
        <v>0</v>
      </c>
      <c r="N42" s="53">
        <f>SUM(F42+E42)*K42</f>
        <v>0</v>
      </c>
      <c r="O42" s="54"/>
      <c r="P42" s="53">
        <v>44</v>
      </c>
      <c r="Q42" s="53">
        <f>P42*E42</f>
        <v>330000</v>
      </c>
      <c r="R42" s="53">
        <f>P42*F42</f>
        <v>35200</v>
      </c>
      <c r="S42" s="53">
        <f>R42+Q42</f>
        <v>365200</v>
      </c>
      <c r="T42" s="54"/>
      <c r="U42" s="53">
        <f>P42+K42</f>
        <v>44</v>
      </c>
      <c r="V42" s="53">
        <f>U42*E42</f>
        <v>330000</v>
      </c>
      <c r="W42" s="53">
        <f>U42*F42</f>
        <v>35200</v>
      </c>
      <c r="X42" s="61">
        <f>W42+V42</f>
        <v>365200</v>
      </c>
    </row>
    <row r="43" spans="1:24" ht="19.5" x14ac:dyDescent="0.2">
      <c r="A43" s="147" t="s">
        <v>20</v>
      </c>
      <c r="B43" s="68" t="s">
        <v>54</v>
      </c>
      <c r="C43" s="69"/>
      <c r="D43" s="70"/>
      <c r="E43" s="53"/>
      <c r="F43" s="53"/>
      <c r="G43" s="53"/>
      <c r="H43" s="53"/>
      <c r="I43" s="53"/>
      <c r="J43" s="54"/>
      <c r="K43" s="53"/>
      <c r="L43" s="53"/>
      <c r="M43" s="53"/>
      <c r="N43" s="53"/>
      <c r="O43" s="54"/>
      <c r="P43" s="53"/>
      <c r="Q43" s="53"/>
      <c r="R43" s="53"/>
      <c r="S43" s="53"/>
      <c r="T43" s="54"/>
      <c r="U43" s="53"/>
      <c r="V43" s="53"/>
      <c r="W43" s="53"/>
      <c r="X43" s="61"/>
    </row>
    <row r="44" spans="1:24" ht="39" x14ac:dyDescent="0.2">
      <c r="A44" s="147"/>
      <c r="B44" s="68" t="s">
        <v>197</v>
      </c>
      <c r="C44" s="69" t="s">
        <v>198</v>
      </c>
      <c r="D44" s="70" t="s">
        <v>31</v>
      </c>
      <c r="E44" s="53">
        <v>9500</v>
      </c>
      <c r="F44" s="53">
        <v>1000</v>
      </c>
      <c r="G44" s="53">
        <f t="shared" ref="G44:G46" si="20">E44*C44</f>
        <v>38000</v>
      </c>
      <c r="H44" s="53">
        <f t="shared" ref="H44:H46" si="21">F44*C44</f>
        <v>4000</v>
      </c>
      <c r="I44" s="53">
        <f t="shared" ref="I44:I46" si="22">H44+G44</f>
        <v>42000</v>
      </c>
      <c r="J44" s="54"/>
      <c r="K44" s="53"/>
      <c r="L44" s="53">
        <f t="shared" ref="L44:L46" si="23">K44*E44</f>
        <v>0</v>
      </c>
      <c r="M44" s="53">
        <f t="shared" ref="M44:M46" si="24">K44*F44</f>
        <v>0</v>
      </c>
      <c r="N44" s="53">
        <f>SUM(F44+E44)*K44</f>
        <v>0</v>
      </c>
      <c r="O44" s="54"/>
      <c r="P44" s="53"/>
      <c r="Q44" s="53">
        <f>P44*E44</f>
        <v>0</v>
      </c>
      <c r="R44" s="53">
        <f>P44*F44</f>
        <v>0</v>
      </c>
      <c r="S44" s="53">
        <f>R44+Q44</f>
        <v>0</v>
      </c>
      <c r="T44" s="54"/>
      <c r="U44" s="53">
        <f>P44+K44</f>
        <v>0</v>
      </c>
      <c r="V44" s="53">
        <f>U44*E44</f>
        <v>0</v>
      </c>
      <c r="W44" s="53">
        <f>U44*F44</f>
        <v>0</v>
      </c>
      <c r="X44" s="61">
        <f>W44+V44</f>
        <v>0</v>
      </c>
    </row>
    <row r="45" spans="1:24" ht="39" x14ac:dyDescent="0.2">
      <c r="A45" s="147"/>
      <c r="B45" s="68" t="s">
        <v>47</v>
      </c>
      <c r="C45" s="69" t="s">
        <v>51</v>
      </c>
      <c r="D45" s="70" t="s">
        <v>31</v>
      </c>
      <c r="E45" s="53">
        <v>10500</v>
      </c>
      <c r="F45" s="53">
        <v>1000</v>
      </c>
      <c r="G45" s="53">
        <f t="shared" si="20"/>
        <v>189000</v>
      </c>
      <c r="H45" s="53">
        <f t="shared" si="21"/>
        <v>18000</v>
      </c>
      <c r="I45" s="53">
        <f t="shared" si="22"/>
        <v>207000</v>
      </c>
      <c r="J45" s="54"/>
      <c r="K45" s="53"/>
      <c r="L45" s="53">
        <f t="shared" si="23"/>
        <v>0</v>
      </c>
      <c r="M45" s="53">
        <f t="shared" si="24"/>
        <v>0</v>
      </c>
      <c r="N45" s="53">
        <f>SUM(F45+E45)*K45</f>
        <v>0</v>
      </c>
      <c r="O45" s="54"/>
      <c r="P45" s="53">
        <v>18</v>
      </c>
      <c r="Q45" s="53">
        <f>P45*E45</f>
        <v>189000</v>
      </c>
      <c r="R45" s="53">
        <f>P45*F45</f>
        <v>18000</v>
      </c>
      <c r="S45" s="53">
        <f>R45+Q45</f>
        <v>207000</v>
      </c>
      <c r="T45" s="54"/>
      <c r="U45" s="53">
        <f>P45+K45</f>
        <v>18</v>
      </c>
      <c r="V45" s="53">
        <f>U45*E45</f>
        <v>189000</v>
      </c>
      <c r="W45" s="53">
        <f>U45*F45</f>
        <v>18000</v>
      </c>
      <c r="X45" s="61">
        <f>W45+V45</f>
        <v>207000</v>
      </c>
    </row>
    <row r="46" spans="1:24" ht="39" x14ac:dyDescent="0.2">
      <c r="A46" s="147"/>
      <c r="B46" s="68" t="s">
        <v>49</v>
      </c>
      <c r="C46" s="69" t="s">
        <v>53</v>
      </c>
      <c r="D46" s="70" t="s">
        <v>31</v>
      </c>
      <c r="E46" s="53">
        <v>16000</v>
      </c>
      <c r="F46" s="53">
        <v>1000</v>
      </c>
      <c r="G46" s="53">
        <f t="shared" si="20"/>
        <v>704000</v>
      </c>
      <c r="H46" s="53">
        <f t="shared" si="21"/>
        <v>44000</v>
      </c>
      <c r="I46" s="53">
        <f t="shared" si="22"/>
        <v>748000</v>
      </c>
      <c r="J46" s="54"/>
      <c r="K46" s="53"/>
      <c r="L46" s="53">
        <f t="shared" si="23"/>
        <v>0</v>
      </c>
      <c r="M46" s="53">
        <f t="shared" si="24"/>
        <v>0</v>
      </c>
      <c r="N46" s="53">
        <f>SUM(F46+E46)*K46</f>
        <v>0</v>
      </c>
      <c r="O46" s="54"/>
      <c r="P46" s="53">
        <v>44</v>
      </c>
      <c r="Q46" s="53">
        <f>P46*E46</f>
        <v>704000</v>
      </c>
      <c r="R46" s="53">
        <f>P46*F46</f>
        <v>44000</v>
      </c>
      <c r="S46" s="53">
        <f>R46+Q46</f>
        <v>748000</v>
      </c>
      <c r="T46" s="54"/>
      <c r="U46" s="53">
        <f>P46+K46</f>
        <v>44</v>
      </c>
      <c r="V46" s="53">
        <f>U46*E46</f>
        <v>704000</v>
      </c>
      <c r="W46" s="53">
        <f>U46*F46</f>
        <v>44000</v>
      </c>
      <c r="X46" s="61">
        <f>W46+V46</f>
        <v>748000</v>
      </c>
    </row>
    <row r="47" spans="1:24" ht="19.5" x14ac:dyDescent="0.2">
      <c r="A47" s="147"/>
      <c r="B47" s="71" t="s">
        <v>55</v>
      </c>
      <c r="C47" s="69"/>
      <c r="D47" s="70"/>
      <c r="E47" s="53"/>
      <c r="F47" s="53"/>
      <c r="G47" s="53"/>
      <c r="H47" s="53"/>
      <c r="I47" s="53"/>
      <c r="J47" s="54"/>
      <c r="K47" s="53"/>
      <c r="L47" s="53"/>
      <c r="M47" s="53"/>
      <c r="N47" s="53"/>
      <c r="O47" s="54"/>
      <c r="P47" s="53"/>
      <c r="Q47" s="53"/>
      <c r="R47" s="53"/>
      <c r="S47" s="53"/>
      <c r="T47" s="54"/>
      <c r="U47" s="53"/>
      <c r="V47" s="53"/>
      <c r="W47" s="53"/>
      <c r="X47" s="61"/>
    </row>
    <row r="48" spans="1:24" ht="58.5" x14ac:dyDescent="0.2">
      <c r="A48" s="147"/>
      <c r="B48" s="68" t="s">
        <v>56</v>
      </c>
      <c r="C48" s="69" t="s">
        <v>57</v>
      </c>
      <c r="D48" s="70" t="s">
        <v>52</v>
      </c>
      <c r="E48" s="53">
        <v>0</v>
      </c>
      <c r="F48" s="53">
        <v>8000</v>
      </c>
      <c r="G48" s="53">
        <f>E48*C48</f>
        <v>0</v>
      </c>
      <c r="H48" s="53">
        <f>F48*C48</f>
        <v>8000</v>
      </c>
      <c r="I48" s="53">
        <f>H48+G48</f>
        <v>8000</v>
      </c>
      <c r="J48" s="54"/>
      <c r="K48" s="53"/>
      <c r="L48" s="53">
        <f t="shared" ref="L48:L49" si="25">K48*E48</f>
        <v>0</v>
      </c>
      <c r="M48" s="53">
        <f t="shared" ref="M48:M49" si="26">K48*F48</f>
        <v>0</v>
      </c>
      <c r="N48" s="53">
        <f>SUM(F48+E48)*K48</f>
        <v>0</v>
      </c>
      <c r="O48" s="54"/>
      <c r="P48" s="53"/>
      <c r="Q48" s="53">
        <f>P48*E48</f>
        <v>0</v>
      </c>
      <c r="R48" s="53">
        <f>P48*F48</f>
        <v>0</v>
      </c>
      <c r="S48" s="53">
        <f>R48+Q48</f>
        <v>0</v>
      </c>
      <c r="T48" s="54"/>
      <c r="U48" s="53">
        <f>P48+K48</f>
        <v>0</v>
      </c>
      <c r="V48" s="53">
        <f>U48*E48</f>
        <v>0</v>
      </c>
      <c r="W48" s="53">
        <f>U48*F48</f>
        <v>0</v>
      </c>
      <c r="X48" s="61">
        <f>W48+V48</f>
        <v>0</v>
      </c>
    </row>
    <row r="49" spans="1:24" ht="58.5" x14ac:dyDescent="0.2">
      <c r="A49" s="147"/>
      <c r="B49" s="68" t="s">
        <v>58</v>
      </c>
      <c r="C49" s="69" t="s">
        <v>57</v>
      </c>
      <c r="D49" s="70" t="s">
        <v>52</v>
      </c>
      <c r="E49" s="53">
        <v>0</v>
      </c>
      <c r="F49" s="53">
        <v>10000</v>
      </c>
      <c r="G49" s="53">
        <f>E49*C49</f>
        <v>0</v>
      </c>
      <c r="H49" s="53">
        <f>F49*C49</f>
        <v>10000</v>
      </c>
      <c r="I49" s="53">
        <f>H49+G49</f>
        <v>10000</v>
      </c>
      <c r="J49" s="54"/>
      <c r="K49" s="53"/>
      <c r="L49" s="53">
        <f t="shared" si="25"/>
        <v>0</v>
      </c>
      <c r="M49" s="53">
        <f t="shared" si="26"/>
        <v>0</v>
      </c>
      <c r="N49" s="53">
        <f>SUM(F49+E49)*K49</f>
        <v>0</v>
      </c>
      <c r="O49" s="54"/>
      <c r="P49" s="53"/>
      <c r="Q49" s="53">
        <f>P49*E49</f>
        <v>0</v>
      </c>
      <c r="R49" s="53">
        <f>P49*F49</f>
        <v>0</v>
      </c>
      <c r="S49" s="53">
        <f>R49+Q49</f>
        <v>0</v>
      </c>
      <c r="T49" s="54"/>
      <c r="U49" s="53">
        <f>P49+K49</f>
        <v>0</v>
      </c>
      <c r="V49" s="53">
        <f>U49*E49</f>
        <v>0</v>
      </c>
      <c r="W49" s="53">
        <f>U49*F49</f>
        <v>0</v>
      </c>
      <c r="X49" s="61">
        <f>W49+V49</f>
        <v>0</v>
      </c>
    </row>
    <row r="50" spans="1:24" ht="19.5" x14ac:dyDescent="0.2">
      <c r="A50" s="148"/>
      <c r="B50" s="71" t="s">
        <v>59</v>
      </c>
      <c r="C50" s="69"/>
      <c r="D50" s="70"/>
      <c r="E50" s="53"/>
      <c r="F50" s="53"/>
      <c r="G50" s="53"/>
      <c r="H50" s="53"/>
      <c r="I50" s="53"/>
      <c r="J50" s="54"/>
      <c r="K50" s="53"/>
      <c r="L50" s="53"/>
      <c r="M50" s="53"/>
      <c r="N50" s="53"/>
      <c r="O50" s="54"/>
      <c r="P50" s="53"/>
      <c r="Q50" s="53"/>
      <c r="R50" s="53"/>
      <c r="S50" s="53"/>
      <c r="T50" s="54"/>
      <c r="U50" s="53"/>
      <c r="V50" s="53"/>
      <c r="W50" s="53"/>
      <c r="X50" s="61"/>
    </row>
    <row r="51" spans="1:24" ht="19.5" x14ac:dyDescent="0.2">
      <c r="A51" s="148" t="s">
        <v>9</v>
      </c>
      <c r="B51" s="68" t="s">
        <v>60</v>
      </c>
      <c r="C51" s="69"/>
      <c r="D51" s="70"/>
      <c r="E51" s="53"/>
      <c r="F51" s="53"/>
      <c r="G51" s="53"/>
      <c r="H51" s="53"/>
      <c r="I51" s="53"/>
      <c r="J51" s="54"/>
      <c r="K51" s="53"/>
      <c r="L51" s="53"/>
      <c r="M51" s="53"/>
      <c r="N51" s="53"/>
      <c r="O51" s="54"/>
      <c r="P51" s="53"/>
      <c r="Q51" s="53"/>
      <c r="R51" s="53"/>
      <c r="S51" s="53"/>
      <c r="T51" s="54"/>
      <c r="U51" s="53"/>
      <c r="V51" s="53"/>
      <c r="W51" s="53"/>
      <c r="X51" s="61"/>
    </row>
    <row r="52" spans="1:24" ht="39" x14ac:dyDescent="0.2">
      <c r="A52" s="148"/>
      <c r="B52" s="68" t="s">
        <v>61</v>
      </c>
      <c r="C52" s="69" t="s">
        <v>62</v>
      </c>
      <c r="D52" s="70" t="s">
        <v>31</v>
      </c>
      <c r="E52" s="53">
        <v>47500</v>
      </c>
      <c r="F52" s="53">
        <v>2500</v>
      </c>
      <c r="G52" s="53">
        <f t="shared" ref="G52:G53" si="27">E52*C52</f>
        <v>237500</v>
      </c>
      <c r="H52" s="53">
        <f t="shared" ref="H52:H53" si="28">F52*C52</f>
        <v>12500</v>
      </c>
      <c r="I52" s="53">
        <f t="shared" ref="I52:I53" si="29">H52+G52</f>
        <v>250000</v>
      </c>
      <c r="J52" s="54"/>
      <c r="K52" s="53"/>
      <c r="L52" s="53">
        <f t="shared" ref="L52:L53" si="30">K52*E52</f>
        <v>0</v>
      </c>
      <c r="M52" s="53">
        <f t="shared" ref="M52:M53" si="31">K52*F52</f>
        <v>0</v>
      </c>
      <c r="N52" s="53">
        <f>SUM(F52+E52)*K52</f>
        <v>0</v>
      </c>
      <c r="O52" s="54"/>
      <c r="P52" s="53">
        <v>2</v>
      </c>
      <c r="Q52" s="53">
        <f>P52*E52</f>
        <v>95000</v>
      </c>
      <c r="R52" s="53">
        <f>P52*F52</f>
        <v>5000</v>
      </c>
      <c r="S52" s="53">
        <f>R52+Q52</f>
        <v>100000</v>
      </c>
      <c r="T52" s="54"/>
      <c r="U52" s="53">
        <f>P52+K52</f>
        <v>2</v>
      </c>
      <c r="V52" s="53">
        <f>U52*E52</f>
        <v>95000</v>
      </c>
      <c r="W52" s="53">
        <f>U52*F52</f>
        <v>5000</v>
      </c>
      <c r="X52" s="61">
        <f>W52+V52</f>
        <v>100000</v>
      </c>
    </row>
    <row r="53" spans="1:24" ht="39" x14ac:dyDescent="0.2">
      <c r="A53" s="148"/>
      <c r="B53" s="68" t="s">
        <v>63</v>
      </c>
      <c r="C53" s="69" t="s">
        <v>44</v>
      </c>
      <c r="D53" s="70" t="s">
        <v>31</v>
      </c>
      <c r="E53" s="53">
        <v>29900</v>
      </c>
      <c r="F53" s="53">
        <v>2200</v>
      </c>
      <c r="G53" s="53">
        <f t="shared" si="27"/>
        <v>89700</v>
      </c>
      <c r="H53" s="53">
        <f t="shared" si="28"/>
        <v>6600</v>
      </c>
      <c r="I53" s="53">
        <f t="shared" si="29"/>
        <v>96300</v>
      </c>
      <c r="J53" s="54"/>
      <c r="K53" s="53"/>
      <c r="L53" s="53">
        <f t="shared" si="30"/>
        <v>0</v>
      </c>
      <c r="M53" s="53">
        <f t="shared" si="31"/>
        <v>0</v>
      </c>
      <c r="N53" s="53">
        <f>SUM(F53+E53)*K53</f>
        <v>0</v>
      </c>
      <c r="O53" s="54"/>
      <c r="P53" s="53">
        <v>2</v>
      </c>
      <c r="Q53" s="53">
        <f>P53*E53</f>
        <v>59800</v>
      </c>
      <c r="R53" s="53">
        <f>P53*F53</f>
        <v>4400</v>
      </c>
      <c r="S53" s="53">
        <f>R53+Q53</f>
        <v>64200</v>
      </c>
      <c r="T53" s="54"/>
      <c r="U53" s="53">
        <f>P53+K53</f>
        <v>2</v>
      </c>
      <c r="V53" s="53">
        <f>U53*E53</f>
        <v>59800</v>
      </c>
      <c r="W53" s="53">
        <f>U53*F53</f>
        <v>4400</v>
      </c>
      <c r="X53" s="61">
        <f>W53+V53</f>
        <v>64200</v>
      </c>
    </row>
    <row r="54" spans="1:24" ht="19.5" x14ac:dyDescent="0.2">
      <c r="A54" s="148" t="s">
        <v>12</v>
      </c>
      <c r="B54" s="68" t="s">
        <v>64</v>
      </c>
      <c r="C54" s="69"/>
      <c r="D54" s="70"/>
      <c r="E54" s="53"/>
      <c r="F54" s="53"/>
      <c r="G54" s="53"/>
      <c r="H54" s="53"/>
      <c r="I54" s="53"/>
      <c r="J54" s="54"/>
      <c r="K54" s="53"/>
      <c r="L54" s="53"/>
      <c r="M54" s="53"/>
      <c r="N54" s="53"/>
      <c r="O54" s="54"/>
      <c r="P54" s="53"/>
      <c r="Q54" s="53"/>
      <c r="R54" s="53"/>
      <c r="S54" s="53"/>
      <c r="T54" s="54"/>
      <c r="U54" s="53"/>
      <c r="V54" s="53"/>
      <c r="W54" s="53"/>
      <c r="X54" s="61"/>
    </row>
    <row r="55" spans="1:24" ht="39" x14ac:dyDescent="0.2">
      <c r="A55" s="148"/>
      <c r="B55" s="68" t="s">
        <v>63</v>
      </c>
      <c r="C55" s="69" t="s">
        <v>57</v>
      </c>
      <c r="D55" s="70" t="s">
        <v>52</v>
      </c>
      <c r="E55" s="53">
        <v>27000</v>
      </c>
      <c r="F55" s="53">
        <v>2200</v>
      </c>
      <c r="G55" s="53">
        <f>E55*C55</f>
        <v>27000</v>
      </c>
      <c r="H55" s="53">
        <f>F55*C55</f>
        <v>2200</v>
      </c>
      <c r="I55" s="53">
        <f>H55+G55</f>
        <v>29200</v>
      </c>
      <c r="J55" s="54"/>
      <c r="K55" s="53"/>
      <c r="L55" s="53">
        <f t="shared" ref="L55:L56" si="32">K55*E55</f>
        <v>0</v>
      </c>
      <c r="M55" s="53">
        <f t="shared" ref="M55:M56" si="33">K55*F55</f>
        <v>0</v>
      </c>
      <c r="N55" s="53">
        <f>SUM(F55+E55)*K55</f>
        <v>0</v>
      </c>
      <c r="O55" s="54"/>
      <c r="P55" s="53">
        <v>1</v>
      </c>
      <c r="Q55" s="53">
        <f>P55*E55</f>
        <v>27000</v>
      </c>
      <c r="R55" s="53">
        <f>P55*F55</f>
        <v>2200</v>
      </c>
      <c r="S55" s="53">
        <f>R55+Q55</f>
        <v>29200</v>
      </c>
      <c r="T55" s="54"/>
      <c r="U55" s="53">
        <f>P55+K55</f>
        <v>1</v>
      </c>
      <c r="V55" s="53">
        <f>U55*E55</f>
        <v>27000</v>
      </c>
      <c r="W55" s="53">
        <f>U55*F55</f>
        <v>2200</v>
      </c>
      <c r="X55" s="61">
        <f>W55+V55</f>
        <v>29200</v>
      </c>
    </row>
    <row r="56" spans="1:24" ht="39" x14ac:dyDescent="0.2">
      <c r="A56" s="148"/>
      <c r="B56" s="68" t="s">
        <v>61</v>
      </c>
      <c r="C56" s="69" t="s">
        <v>57</v>
      </c>
      <c r="D56" s="70" t="s">
        <v>52</v>
      </c>
      <c r="E56" s="53">
        <v>57000</v>
      </c>
      <c r="F56" s="53">
        <v>2500</v>
      </c>
      <c r="G56" s="53">
        <f>E56*C56</f>
        <v>57000</v>
      </c>
      <c r="H56" s="53">
        <f>F56*C56</f>
        <v>2500</v>
      </c>
      <c r="I56" s="53">
        <f>H56+G56</f>
        <v>59500</v>
      </c>
      <c r="J56" s="54"/>
      <c r="K56" s="53"/>
      <c r="L56" s="53">
        <f t="shared" si="32"/>
        <v>0</v>
      </c>
      <c r="M56" s="53">
        <f t="shared" si="33"/>
        <v>0</v>
      </c>
      <c r="N56" s="53">
        <f>SUM(F56+E56)*K56</f>
        <v>0</v>
      </c>
      <c r="O56" s="54"/>
      <c r="P56" s="53">
        <v>1</v>
      </c>
      <c r="Q56" s="53">
        <f>P56*E56</f>
        <v>57000</v>
      </c>
      <c r="R56" s="53">
        <f>P56*F56</f>
        <v>2500</v>
      </c>
      <c r="S56" s="53">
        <f>R56+Q56</f>
        <v>59500</v>
      </c>
      <c r="T56" s="54"/>
      <c r="U56" s="53">
        <f>P56+K56</f>
        <v>1</v>
      </c>
      <c r="V56" s="53">
        <f>U56*E56</f>
        <v>57000</v>
      </c>
      <c r="W56" s="53">
        <f>U56*F56</f>
        <v>2500</v>
      </c>
      <c r="X56" s="61">
        <f>W56+V56</f>
        <v>59500</v>
      </c>
    </row>
    <row r="57" spans="1:24" ht="58.5" x14ac:dyDescent="0.2">
      <c r="A57" s="145">
        <v>230526</v>
      </c>
      <c r="B57" s="64" t="s">
        <v>65</v>
      </c>
      <c r="C57" s="69"/>
      <c r="D57" s="70"/>
      <c r="E57" s="53"/>
      <c r="F57" s="53"/>
      <c r="G57" s="53"/>
      <c r="H57" s="53"/>
      <c r="I57" s="53"/>
      <c r="J57" s="54"/>
      <c r="K57" s="53"/>
      <c r="L57" s="53"/>
      <c r="M57" s="53"/>
      <c r="N57" s="53"/>
      <c r="O57" s="54"/>
      <c r="P57" s="53"/>
      <c r="Q57" s="53"/>
      <c r="R57" s="53"/>
      <c r="S57" s="53"/>
      <c r="T57" s="54"/>
      <c r="U57" s="53"/>
      <c r="V57" s="53"/>
      <c r="W57" s="53"/>
      <c r="X57" s="61"/>
    </row>
    <row r="58" spans="1:24" ht="156" x14ac:dyDescent="0.2">
      <c r="A58" s="147" t="s">
        <v>9</v>
      </c>
      <c r="B58" s="68" t="s">
        <v>66</v>
      </c>
      <c r="C58" s="69" t="s">
        <v>57</v>
      </c>
      <c r="D58" s="70" t="s">
        <v>11</v>
      </c>
      <c r="E58" s="53">
        <v>510000</v>
      </c>
      <c r="F58" s="53">
        <v>25000</v>
      </c>
      <c r="G58" s="53">
        <f>E58*C58</f>
        <v>510000</v>
      </c>
      <c r="H58" s="53">
        <f>F58*C58</f>
        <v>25000</v>
      </c>
      <c r="I58" s="53">
        <f>H58+G58</f>
        <v>535000</v>
      </c>
      <c r="J58" s="54"/>
      <c r="K58" s="132">
        <v>0.75</v>
      </c>
      <c r="L58" s="53">
        <f>K58*E58</f>
        <v>382500</v>
      </c>
      <c r="M58" s="53">
        <f>K58*F58</f>
        <v>18750</v>
      </c>
      <c r="N58" s="53">
        <f>SUM(F58+E58)*K58</f>
        <v>401250</v>
      </c>
      <c r="O58" s="54"/>
      <c r="P58" s="132">
        <v>0.25</v>
      </c>
      <c r="Q58" s="53">
        <f>P58*E58</f>
        <v>127500</v>
      </c>
      <c r="R58" s="53">
        <f>P58*F58</f>
        <v>6250</v>
      </c>
      <c r="S58" s="53">
        <f>R58+Q58</f>
        <v>133750</v>
      </c>
      <c r="T58" s="54"/>
      <c r="U58" s="53">
        <f>P58+K58</f>
        <v>1</v>
      </c>
      <c r="V58" s="53">
        <f>U58*E58</f>
        <v>510000</v>
      </c>
      <c r="W58" s="53">
        <f>U58*F58</f>
        <v>25000</v>
      </c>
      <c r="X58" s="61">
        <f>W58+V58</f>
        <v>535000</v>
      </c>
    </row>
    <row r="59" spans="1:24" ht="58.5" x14ac:dyDescent="0.2">
      <c r="A59" s="145">
        <v>230529.13</v>
      </c>
      <c r="B59" s="64" t="s">
        <v>67</v>
      </c>
      <c r="C59" s="69"/>
      <c r="D59" s="70"/>
      <c r="E59" s="53"/>
      <c r="F59" s="53"/>
      <c r="G59" s="53"/>
      <c r="H59" s="53"/>
      <c r="I59" s="53"/>
      <c r="J59" s="54"/>
      <c r="K59" s="53"/>
      <c r="L59" s="53"/>
      <c r="M59" s="53"/>
      <c r="N59" s="53"/>
      <c r="O59" s="54"/>
      <c r="P59" s="53"/>
      <c r="Q59" s="53"/>
      <c r="R59" s="53"/>
      <c r="S59" s="53"/>
      <c r="T59" s="54"/>
      <c r="U59" s="53"/>
      <c r="V59" s="53"/>
      <c r="W59" s="53"/>
      <c r="X59" s="61"/>
    </row>
    <row r="60" spans="1:24" ht="156" x14ac:dyDescent="0.2">
      <c r="A60" s="147" t="s">
        <v>9</v>
      </c>
      <c r="B60" s="68" t="s">
        <v>68</v>
      </c>
      <c r="C60" s="69" t="s">
        <v>57</v>
      </c>
      <c r="D60" s="70" t="s">
        <v>11</v>
      </c>
      <c r="E60" s="53">
        <v>475000</v>
      </c>
      <c r="F60" s="53">
        <v>70000</v>
      </c>
      <c r="G60" s="53">
        <f>E60*C60</f>
        <v>475000</v>
      </c>
      <c r="H60" s="53">
        <f>F60*C60</f>
        <v>70000</v>
      </c>
      <c r="I60" s="53">
        <f>H60+G60</f>
        <v>545000</v>
      </c>
      <c r="J60" s="54"/>
      <c r="K60" s="132">
        <v>0.75</v>
      </c>
      <c r="L60" s="53">
        <f>K60*E60</f>
        <v>356250</v>
      </c>
      <c r="M60" s="53">
        <f>K60*F60</f>
        <v>52500</v>
      </c>
      <c r="N60" s="53">
        <f>SUM(F60+E60)*K60</f>
        <v>408750</v>
      </c>
      <c r="O60" s="54"/>
      <c r="P60" s="132">
        <v>0.25</v>
      </c>
      <c r="Q60" s="53">
        <f>P60*E60</f>
        <v>118750</v>
      </c>
      <c r="R60" s="53">
        <f>P60*F60</f>
        <v>17500</v>
      </c>
      <c r="S60" s="53">
        <f>R60+Q60</f>
        <v>136250</v>
      </c>
      <c r="T60" s="54"/>
      <c r="U60" s="53">
        <f>P60+K60</f>
        <v>1</v>
      </c>
      <c r="V60" s="53">
        <f>U60*E60</f>
        <v>475000</v>
      </c>
      <c r="W60" s="53">
        <f>U60*F60</f>
        <v>70000</v>
      </c>
      <c r="X60" s="61">
        <f>W60+V60</f>
        <v>545000</v>
      </c>
    </row>
    <row r="61" spans="1:24" ht="58.5" x14ac:dyDescent="0.2">
      <c r="A61" s="145">
        <v>230529.16</v>
      </c>
      <c r="B61" s="64" t="s">
        <v>69</v>
      </c>
      <c r="C61" s="69"/>
      <c r="D61" s="70"/>
      <c r="E61" s="53"/>
      <c r="F61" s="53"/>
      <c r="G61" s="53"/>
      <c r="H61" s="53"/>
      <c r="I61" s="53"/>
      <c r="J61" s="54"/>
      <c r="K61" s="53"/>
      <c r="L61" s="53"/>
      <c r="M61" s="53"/>
      <c r="N61" s="53"/>
      <c r="O61" s="54"/>
      <c r="P61" s="53"/>
      <c r="Q61" s="53"/>
      <c r="R61" s="53"/>
      <c r="S61" s="53"/>
      <c r="T61" s="54"/>
      <c r="U61" s="53"/>
      <c r="V61" s="53"/>
      <c r="W61" s="53"/>
      <c r="X61" s="61"/>
    </row>
    <row r="62" spans="1:24" ht="156" x14ac:dyDescent="0.2">
      <c r="A62" s="147" t="s">
        <v>9</v>
      </c>
      <c r="B62" s="68" t="s">
        <v>70</v>
      </c>
      <c r="C62" s="69" t="s">
        <v>57</v>
      </c>
      <c r="D62" s="70" t="s">
        <v>11</v>
      </c>
      <c r="E62" s="53">
        <v>120000</v>
      </c>
      <c r="F62" s="53">
        <v>20000</v>
      </c>
      <c r="G62" s="53">
        <f>E62*C62</f>
        <v>120000</v>
      </c>
      <c r="H62" s="53">
        <f>F62*C62</f>
        <v>20000</v>
      </c>
      <c r="I62" s="53">
        <f>H62+G62</f>
        <v>140000</v>
      </c>
      <c r="J62" s="54"/>
      <c r="K62" s="132">
        <v>0.75</v>
      </c>
      <c r="L62" s="53">
        <f>K62*E62</f>
        <v>90000</v>
      </c>
      <c r="M62" s="53">
        <f>K62*F62</f>
        <v>15000</v>
      </c>
      <c r="N62" s="53">
        <f>SUM(F62+E62)*K62</f>
        <v>105000</v>
      </c>
      <c r="O62" s="54"/>
      <c r="P62" s="132">
        <v>0.25</v>
      </c>
      <c r="Q62" s="53">
        <f>P62*E62</f>
        <v>30000</v>
      </c>
      <c r="R62" s="53">
        <f>P62*F62</f>
        <v>5000</v>
      </c>
      <c r="S62" s="53">
        <f>R62+Q62</f>
        <v>35000</v>
      </c>
      <c r="T62" s="54"/>
      <c r="U62" s="53">
        <f>P62+K62</f>
        <v>1</v>
      </c>
      <c r="V62" s="53">
        <f>U62*E62</f>
        <v>120000</v>
      </c>
      <c r="W62" s="53">
        <f>U62*F62</f>
        <v>20000</v>
      </c>
      <c r="X62" s="61">
        <f>W62+V62</f>
        <v>140000</v>
      </c>
    </row>
    <row r="63" spans="1:24" ht="78" x14ac:dyDescent="0.2">
      <c r="A63" s="145">
        <v>230553</v>
      </c>
      <c r="B63" s="74" t="s">
        <v>71</v>
      </c>
      <c r="C63" s="69"/>
      <c r="D63" s="70"/>
      <c r="E63" s="53"/>
      <c r="F63" s="53"/>
      <c r="G63" s="53"/>
      <c r="H63" s="53"/>
      <c r="I63" s="53"/>
      <c r="J63" s="54"/>
      <c r="K63" s="53"/>
      <c r="L63" s="53"/>
      <c r="M63" s="53"/>
      <c r="N63" s="53"/>
      <c r="O63" s="54"/>
      <c r="P63" s="53"/>
      <c r="Q63" s="53"/>
      <c r="R63" s="53"/>
      <c r="S63" s="53"/>
      <c r="T63" s="54"/>
      <c r="U63" s="53"/>
      <c r="V63" s="53"/>
      <c r="W63" s="53"/>
      <c r="X63" s="61"/>
    </row>
    <row r="64" spans="1:24" ht="175.5" x14ac:dyDescent="0.2">
      <c r="A64" s="147" t="s">
        <v>9</v>
      </c>
      <c r="B64" s="68" t="s">
        <v>72</v>
      </c>
      <c r="C64" s="69" t="s">
        <v>57</v>
      </c>
      <c r="D64" s="70" t="s">
        <v>11</v>
      </c>
      <c r="E64" s="53">
        <v>35000</v>
      </c>
      <c r="F64" s="53">
        <v>15000</v>
      </c>
      <c r="G64" s="53">
        <f>E64*C64</f>
        <v>35000</v>
      </c>
      <c r="H64" s="53">
        <f>F64*C64</f>
        <v>15000</v>
      </c>
      <c r="I64" s="53">
        <f>H64+G64</f>
        <v>50000</v>
      </c>
      <c r="J64" s="54"/>
      <c r="K64" s="53"/>
      <c r="L64" s="53">
        <f>K64*E64</f>
        <v>0</v>
      </c>
      <c r="M64" s="53">
        <f>K64*F64</f>
        <v>0</v>
      </c>
      <c r="N64" s="53">
        <f>SUM(F64+E64)*K64</f>
        <v>0</v>
      </c>
      <c r="O64" s="54"/>
      <c r="P64" s="53"/>
      <c r="Q64" s="53">
        <f>P64*E64</f>
        <v>0</v>
      </c>
      <c r="R64" s="53">
        <f>P64*F64</f>
        <v>0</v>
      </c>
      <c r="S64" s="53">
        <f>R64+Q64</f>
        <v>0</v>
      </c>
      <c r="T64" s="54"/>
      <c r="U64" s="53">
        <f>P64+K64</f>
        <v>0</v>
      </c>
      <c r="V64" s="53">
        <f>U64*E64</f>
        <v>0</v>
      </c>
      <c r="W64" s="53">
        <f>U64*F64</f>
        <v>0</v>
      </c>
      <c r="X64" s="61">
        <f>W64+V64</f>
        <v>0</v>
      </c>
    </row>
    <row r="65" spans="1:24" ht="19.5" x14ac:dyDescent="0.2">
      <c r="A65" s="145">
        <v>230579</v>
      </c>
      <c r="B65" s="64" t="s">
        <v>73</v>
      </c>
      <c r="C65" s="69"/>
      <c r="D65" s="70"/>
      <c r="E65" s="53"/>
      <c r="F65" s="53"/>
      <c r="G65" s="53"/>
      <c r="H65" s="53"/>
      <c r="I65" s="53"/>
      <c r="J65" s="54"/>
      <c r="K65" s="53"/>
      <c r="L65" s="53"/>
      <c r="M65" s="53"/>
      <c r="N65" s="53"/>
      <c r="O65" s="54"/>
      <c r="P65" s="53"/>
      <c r="Q65" s="53"/>
      <c r="R65" s="53"/>
      <c r="S65" s="53"/>
      <c r="T65" s="54"/>
      <c r="U65" s="53"/>
      <c r="V65" s="53"/>
      <c r="W65" s="53"/>
      <c r="X65" s="61"/>
    </row>
    <row r="66" spans="1:24" ht="136.5" x14ac:dyDescent="0.2">
      <c r="A66" s="147" t="s">
        <v>9</v>
      </c>
      <c r="B66" s="68" t="s">
        <v>74</v>
      </c>
      <c r="C66" s="69" t="s">
        <v>57</v>
      </c>
      <c r="D66" s="70" t="s">
        <v>11</v>
      </c>
      <c r="E66" s="53">
        <f>50000-30000</f>
        <v>20000</v>
      </c>
      <c r="F66" s="53">
        <f>20000-15000</f>
        <v>5000</v>
      </c>
      <c r="G66" s="53">
        <f>E66*C66</f>
        <v>20000</v>
      </c>
      <c r="H66" s="53">
        <f>F66*C66</f>
        <v>5000</v>
      </c>
      <c r="I66" s="53">
        <f>H66+G66</f>
        <v>25000</v>
      </c>
      <c r="J66" s="54"/>
      <c r="K66" s="53"/>
      <c r="L66" s="53">
        <f>K66*E66</f>
        <v>0</v>
      </c>
      <c r="M66" s="53">
        <f>K66*F66</f>
        <v>0</v>
      </c>
      <c r="N66" s="53">
        <f>SUM(F66+E66)*K66</f>
        <v>0</v>
      </c>
      <c r="O66" s="54"/>
      <c r="P66" s="53">
        <v>1</v>
      </c>
      <c r="Q66" s="53">
        <f>P66*E66</f>
        <v>20000</v>
      </c>
      <c r="R66" s="53">
        <f>P66*F66</f>
        <v>5000</v>
      </c>
      <c r="S66" s="53">
        <f>R66+Q66</f>
        <v>25000</v>
      </c>
      <c r="T66" s="54"/>
      <c r="U66" s="53">
        <f>P66+K66</f>
        <v>1</v>
      </c>
      <c r="V66" s="53">
        <f>U66*E66</f>
        <v>20000</v>
      </c>
      <c r="W66" s="53">
        <f>U66*F66</f>
        <v>5000</v>
      </c>
      <c r="X66" s="61">
        <f>W66+V66</f>
        <v>25000</v>
      </c>
    </row>
    <row r="67" spans="1:24" ht="19.5" x14ac:dyDescent="0.2">
      <c r="A67" s="142"/>
      <c r="B67" s="62" t="s">
        <v>16</v>
      </c>
      <c r="C67" s="62"/>
      <c r="D67" s="62"/>
      <c r="E67" s="63"/>
      <c r="F67" s="63"/>
      <c r="G67" s="78">
        <f>SUM(G16:G66)</f>
        <v>4205600</v>
      </c>
      <c r="H67" s="78">
        <f>SUM(H16:H66)</f>
        <v>539200</v>
      </c>
      <c r="I67" s="78">
        <f>SUM(I16:I66)</f>
        <v>4744800</v>
      </c>
      <c r="J67" s="137"/>
      <c r="K67" s="78"/>
      <c r="L67" s="78"/>
      <c r="M67" s="63">
        <f t="shared" si="11"/>
        <v>0</v>
      </c>
      <c r="N67" s="123">
        <f>SUM(N18:N66)</f>
        <v>1202800</v>
      </c>
      <c r="O67" s="137"/>
      <c r="P67" s="78"/>
      <c r="Q67" s="78"/>
      <c r="R67" s="63">
        <f t="shared" si="12"/>
        <v>0</v>
      </c>
      <c r="S67" s="123">
        <f>SUM(S18:S66)</f>
        <v>3321900</v>
      </c>
      <c r="T67" s="137"/>
      <c r="U67" s="123"/>
      <c r="V67" s="123"/>
      <c r="W67" s="123"/>
      <c r="X67" s="123">
        <f>SUM(X18:X66)</f>
        <v>4524700</v>
      </c>
    </row>
    <row r="68" spans="1:24" ht="19.5" x14ac:dyDescent="0.2">
      <c r="A68" s="149">
        <v>230700</v>
      </c>
      <c r="B68" s="76" t="s">
        <v>75</v>
      </c>
      <c r="C68" s="76"/>
      <c r="D68" s="76"/>
      <c r="E68" s="53"/>
      <c r="F68" s="53"/>
      <c r="G68" s="53"/>
      <c r="H68" s="53"/>
      <c r="I68" s="53"/>
      <c r="J68" s="54"/>
      <c r="K68" s="53"/>
      <c r="L68" s="53"/>
      <c r="M68" s="53"/>
      <c r="N68" s="53"/>
      <c r="O68" s="54"/>
      <c r="P68" s="53"/>
      <c r="Q68" s="53"/>
      <c r="R68" s="53"/>
      <c r="S68" s="53"/>
      <c r="T68" s="54"/>
      <c r="U68" s="53"/>
      <c r="V68" s="53"/>
      <c r="W68" s="53"/>
      <c r="X68" s="61"/>
    </row>
    <row r="69" spans="1:24" ht="39" x14ac:dyDescent="0.2">
      <c r="A69" s="145">
        <v>230716</v>
      </c>
      <c r="B69" s="64" t="s">
        <v>76</v>
      </c>
      <c r="C69" s="69"/>
      <c r="D69" s="70"/>
      <c r="E69" s="53"/>
      <c r="F69" s="53"/>
      <c r="G69" s="53"/>
      <c r="H69" s="53"/>
      <c r="I69" s="53"/>
      <c r="J69" s="54"/>
      <c r="K69" s="53"/>
      <c r="L69" s="53"/>
      <c r="M69" s="53"/>
      <c r="N69" s="53"/>
      <c r="O69" s="54"/>
      <c r="P69" s="53"/>
      <c r="Q69" s="53"/>
      <c r="R69" s="53"/>
      <c r="S69" s="53"/>
      <c r="T69" s="54"/>
      <c r="U69" s="53"/>
      <c r="V69" s="53"/>
      <c r="W69" s="53"/>
      <c r="X69" s="61"/>
    </row>
    <row r="70" spans="1:24" ht="136.5" x14ac:dyDescent="0.2">
      <c r="A70" s="147" t="s">
        <v>9</v>
      </c>
      <c r="B70" s="72" t="s">
        <v>77</v>
      </c>
      <c r="C70" s="69" t="s">
        <v>57</v>
      </c>
      <c r="D70" s="70" t="s">
        <v>78</v>
      </c>
      <c r="E70" s="53"/>
      <c r="F70" s="53">
        <v>0</v>
      </c>
      <c r="G70" s="53">
        <f>E70*C70</f>
        <v>0</v>
      </c>
      <c r="H70" s="53">
        <f>F70*C70</f>
        <v>0</v>
      </c>
      <c r="I70" s="53">
        <f>H70+G70</f>
        <v>0</v>
      </c>
      <c r="J70" s="54"/>
      <c r="K70" s="53"/>
      <c r="L70" s="53">
        <f>K70*E70</f>
        <v>0</v>
      </c>
      <c r="M70" s="53">
        <f>K70*F70</f>
        <v>0</v>
      </c>
      <c r="N70" s="53">
        <f>SUM(F70+E70)*K70</f>
        <v>0</v>
      </c>
      <c r="O70" s="54"/>
      <c r="P70" s="53"/>
      <c r="Q70" s="53">
        <f>P70*E70</f>
        <v>0</v>
      </c>
      <c r="R70" s="53">
        <f>P70*F70</f>
        <v>0</v>
      </c>
      <c r="S70" s="53">
        <f>R70+Q70</f>
        <v>0</v>
      </c>
      <c r="T70" s="54"/>
      <c r="U70" s="53">
        <f>P70+K70</f>
        <v>0</v>
      </c>
      <c r="V70" s="53">
        <f>U70*E70</f>
        <v>0</v>
      </c>
      <c r="W70" s="53">
        <f>U70*F70</f>
        <v>0</v>
      </c>
      <c r="X70" s="61">
        <f>W70+V70</f>
        <v>0</v>
      </c>
    </row>
    <row r="71" spans="1:24" ht="39" x14ac:dyDescent="0.2">
      <c r="A71" s="145">
        <v>230719.13</v>
      </c>
      <c r="B71" s="71" t="s">
        <v>79</v>
      </c>
      <c r="C71" s="69"/>
      <c r="D71" s="70"/>
      <c r="E71" s="53"/>
      <c r="F71" s="53"/>
      <c r="G71" s="53"/>
      <c r="H71" s="53"/>
      <c r="I71" s="53"/>
      <c r="J71" s="54"/>
      <c r="K71" s="53"/>
      <c r="L71" s="53"/>
      <c r="M71" s="53"/>
      <c r="N71" s="53"/>
      <c r="O71" s="54"/>
      <c r="P71" s="53"/>
      <c r="Q71" s="53"/>
      <c r="R71" s="53"/>
      <c r="S71" s="53"/>
      <c r="T71" s="54"/>
      <c r="U71" s="53"/>
      <c r="V71" s="53"/>
      <c r="W71" s="53"/>
      <c r="X71" s="61"/>
    </row>
    <row r="72" spans="1:24" ht="409.5" x14ac:dyDescent="0.2">
      <c r="A72" s="147" t="s">
        <v>9</v>
      </c>
      <c r="B72" s="72" t="s">
        <v>268</v>
      </c>
      <c r="C72" s="69"/>
      <c r="D72" s="70"/>
      <c r="E72" s="53"/>
      <c r="F72" s="53"/>
      <c r="G72" s="53"/>
      <c r="H72" s="53"/>
      <c r="I72" s="53"/>
      <c r="J72" s="54"/>
      <c r="K72" s="53"/>
      <c r="L72" s="53"/>
      <c r="M72" s="53"/>
      <c r="N72" s="53"/>
      <c r="O72" s="54"/>
      <c r="P72" s="53"/>
      <c r="Q72" s="53"/>
      <c r="R72" s="53"/>
      <c r="S72" s="53"/>
      <c r="T72" s="54"/>
      <c r="U72" s="53"/>
      <c r="V72" s="53"/>
      <c r="W72" s="53"/>
      <c r="X72" s="61"/>
    </row>
    <row r="73" spans="1:24" ht="39" x14ac:dyDescent="0.2">
      <c r="A73" s="150" t="s">
        <v>80</v>
      </c>
      <c r="B73" s="71" t="s">
        <v>81</v>
      </c>
      <c r="C73" s="69"/>
      <c r="D73" s="70"/>
      <c r="E73" s="53"/>
      <c r="F73" s="53"/>
      <c r="G73" s="53"/>
      <c r="H73" s="53"/>
      <c r="I73" s="53"/>
      <c r="J73" s="54"/>
      <c r="K73" s="53"/>
      <c r="L73" s="53"/>
      <c r="M73" s="53"/>
      <c r="N73" s="53"/>
      <c r="O73" s="54"/>
      <c r="P73" s="53"/>
      <c r="Q73" s="53"/>
      <c r="R73" s="53"/>
      <c r="S73" s="53"/>
      <c r="T73" s="54"/>
      <c r="U73" s="53"/>
      <c r="V73" s="53"/>
      <c r="W73" s="53"/>
      <c r="X73" s="61"/>
    </row>
    <row r="74" spans="1:24" ht="39" x14ac:dyDescent="0.2">
      <c r="A74" s="150"/>
      <c r="B74" s="68" t="s">
        <v>47</v>
      </c>
      <c r="C74" s="69" t="s">
        <v>82</v>
      </c>
      <c r="D74" s="70" t="s">
        <v>83</v>
      </c>
      <c r="E74" s="53">
        <v>450</v>
      </c>
      <c r="F74" s="53">
        <v>130</v>
      </c>
      <c r="G74" s="53">
        <f t="shared" ref="G74:G77" si="34">E74*C74</f>
        <v>117000</v>
      </c>
      <c r="H74" s="53">
        <f t="shared" ref="H74:H77" si="35">F74*C74</f>
        <v>33800</v>
      </c>
      <c r="I74" s="53">
        <f t="shared" ref="I74:I77" si="36">H74+G74</f>
        <v>150800</v>
      </c>
      <c r="J74" s="54"/>
      <c r="K74" s="53"/>
      <c r="L74" s="53">
        <f t="shared" ref="L74:L77" si="37">K74*E74</f>
        <v>0</v>
      </c>
      <c r="M74" s="53">
        <f t="shared" ref="M74:M77" si="38">K74*F74</f>
        <v>0</v>
      </c>
      <c r="N74" s="53">
        <f>SUM(F74+E74)*K74</f>
        <v>0</v>
      </c>
      <c r="O74" s="54"/>
      <c r="P74" s="53">
        <v>470</v>
      </c>
      <c r="Q74" s="53">
        <f>P74*E74</f>
        <v>211500</v>
      </c>
      <c r="R74" s="53">
        <f>P74*F74</f>
        <v>61100</v>
      </c>
      <c r="S74" s="53">
        <f>R74+Q74</f>
        <v>272600</v>
      </c>
      <c r="T74" s="54"/>
      <c r="U74" s="53">
        <f>P74+K74</f>
        <v>470</v>
      </c>
      <c r="V74" s="53">
        <f>U74*E74</f>
        <v>211500</v>
      </c>
      <c r="W74" s="53">
        <f>U74*F74</f>
        <v>61100</v>
      </c>
      <c r="X74" s="61">
        <f>W74+V74</f>
        <v>272600</v>
      </c>
    </row>
    <row r="75" spans="1:24" ht="39" x14ac:dyDescent="0.2">
      <c r="A75" s="150"/>
      <c r="B75" s="68" t="s">
        <v>49</v>
      </c>
      <c r="C75" s="69" t="s">
        <v>84</v>
      </c>
      <c r="D75" s="70" t="s">
        <v>83</v>
      </c>
      <c r="E75" s="53">
        <v>500</v>
      </c>
      <c r="F75" s="53">
        <v>150</v>
      </c>
      <c r="G75" s="53">
        <f t="shared" si="34"/>
        <v>575000</v>
      </c>
      <c r="H75" s="53">
        <f t="shared" si="35"/>
        <v>172500</v>
      </c>
      <c r="I75" s="53">
        <f t="shared" si="36"/>
        <v>747500</v>
      </c>
      <c r="J75" s="54"/>
      <c r="K75" s="53"/>
      <c r="L75" s="53">
        <f t="shared" si="37"/>
        <v>0</v>
      </c>
      <c r="M75" s="53">
        <f t="shared" si="38"/>
        <v>0</v>
      </c>
      <c r="N75" s="53">
        <f>SUM(F75+E75)*K75</f>
        <v>0</v>
      </c>
      <c r="O75" s="54"/>
      <c r="P75" s="53">
        <v>950</v>
      </c>
      <c r="Q75" s="53">
        <f>P75*E75</f>
        <v>475000</v>
      </c>
      <c r="R75" s="53">
        <f>P75*F75</f>
        <v>142500</v>
      </c>
      <c r="S75" s="53">
        <f>R75+Q75</f>
        <v>617500</v>
      </c>
      <c r="T75" s="54"/>
      <c r="U75" s="53">
        <f>P75+K75</f>
        <v>950</v>
      </c>
      <c r="V75" s="53">
        <f>U75*E75</f>
        <v>475000</v>
      </c>
      <c r="W75" s="53">
        <f>U75*F75</f>
        <v>142500</v>
      </c>
      <c r="X75" s="61">
        <f>W75+V75</f>
        <v>617500</v>
      </c>
    </row>
    <row r="76" spans="1:24" ht="39" x14ac:dyDescent="0.2">
      <c r="A76" s="150"/>
      <c r="B76" s="68" t="s">
        <v>85</v>
      </c>
      <c r="C76" s="69" t="s">
        <v>86</v>
      </c>
      <c r="D76" s="70" t="s">
        <v>83</v>
      </c>
      <c r="E76" s="53">
        <v>590</v>
      </c>
      <c r="F76" s="53">
        <v>160</v>
      </c>
      <c r="G76" s="53">
        <f t="shared" si="34"/>
        <v>253700</v>
      </c>
      <c r="H76" s="53">
        <f t="shared" si="35"/>
        <v>68800</v>
      </c>
      <c r="I76" s="53">
        <f t="shared" si="36"/>
        <v>322500</v>
      </c>
      <c r="J76" s="54"/>
      <c r="K76" s="53"/>
      <c r="L76" s="53">
        <f t="shared" si="37"/>
        <v>0</v>
      </c>
      <c r="M76" s="53">
        <f t="shared" si="38"/>
        <v>0</v>
      </c>
      <c r="N76" s="53">
        <f>SUM(F76+E76)*K76</f>
        <v>0</v>
      </c>
      <c r="O76" s="54"/>
      <c r="P76" s="53">
        <v>182</v>
      </c>
      <c r="Q76" s="53">
        <f>P76*E76</f>
        <v>107380</v>
      </c>
      <c r="R76" s="53">
        <f>P76*F76</f>
        <v>29120</v>
      </c>
      <c r="S76" s="53">
        <f>R76+Q76</f>
        <v>136500</v>
      </c>
      <c r="T76" s="54"/>
      <c r="U76" s="53">
        <f>P76+K76</f>
        <v>182</v>
      </c>
      <c r="V76" s="53">
        <f>U76*E76</f>
        <v>107380</v>
      </c>
      <c r="W76" s="53">
        <f>U76*F76</f>
        <v>29120</v>
      </c>
      <c r="X76" s="61">
        <f>W76+V76</f>
        <v>136500</v>
      </c>
    </row>
    <row r="77" spans="1:24" ht="39" x14ac:dyDescent="0.2">
      <c r="A77" s="150"/>
      <c r="B77" s="68" t="s">
        <v>42</v>
      </c>
      <c r="C77" s="69" t="s">
        <v>87</v>
      </c>
      <c r="D77" s="70" t="s">
        <v>83</v>
      </c>
      <c r="E77" s="53">
        <v>680</v>
      </c>
      <c r="F77" s="53">
        <v>170</v>
      </c>
      <c r="G77" s="53">
        <f t="shared" si="34"/>
        <v>394400</v>
      </c>
      <c r="H77" s="53">
        <f t="shared" si="35"/>
        <v>98600</v>
      </c>
      <c r="I77" s="53">
        <f t="shared" si="36"/>
        <v>493000</v>
      </c>
      <c r="J77" s="54"/>
      <c r="K77" s="53"/>
      <c r="L77" s="53">
        <f t="shared" si="37"/>
        <v>0</v>
      </c>
      <c r="M77" s="53">
        <f t="shared" si="38"/>
        <v>0</v>
      </c>
      <c r="N77" s="53">
        <f>SUM(F77+E77)*K77</f>
        <v>0</v>
      </c>
      <c r="O77" s="54"/>
      <c r="P77" s="53">
        <v>600</v>
      </c>
      <c r="Q77" s="53">
        <f>P77*E77</f>
        <v>408000</v>
      </c>
      <c r="R77" s="53">
        <f>P77*F77</f>
        <v>102000</v>
      </c>
      <c r="S77" s="53">
        <f>R77+Q77</f>
        <v>510000</v>
      </c>
      <c r="T77" s="54"/>
      <c r="U77" s="53">
        <f>P77+K77</f>
        <v>600</v>
      </c>
      <c r="V77" s="53">
        <f>U77*E77</f>
        <v>408000</v>
      </c>
      <c r="W77" s="53">
        <f>U77*F77</f>
        <v>102000</v>
      </c>
      <c r="X77" s="61">
        <f>W77+V77</f>
        <v>510000</v>
      </c>
    </row>
    <row r="78" spans="1:24" ht="39" x14ac:dyDescent="0.2">
      <c r="A78" s="150" t="s">
        <v>88</v>
      </c>
      <c r="B78" s="71" t="s">
        <v>89</v>
      </c>
      <c r="C78" s="69"/>
      <c r="D78" s="70"/>
      <c r="E78" s="53"/>
      <c r="F78" s="53"/>
      <c r="G78" s="53"/>
      <c r="H78" s="53"/>
      <c r="I78" s="53"/>
      <c r="J78" s="54"/>
      <c r="K78" s="53"/>
      <c r="L78" s="53"/>
      <c r="M78" s="53"/>
      <c r="N78" s="53"/>
      <c r="O78" s="54"/>
      <c r="P78" s="53"/>
      <c r="Q78" s="53"/>
      <c r="R78" s="53"/>
      <c r="S78" s="53"/>
      <c r="T78" s="54"/>
      <c r="U78" s="53"/>
      <c r="V78" s="53"/>
      <c r="W78" s="53"/>
      <c r="X78" s="61"/>
    </row>
    <row r="79" spans="1:24" ht="39" x14ac:dyDescent="0.2">
      <c r="A79" s="150"/>
      <c r="B79" s="68" t="s">
        <v>90</v>
      </c>
      <c r="C79" s="69" t="s">
        <v>91</v>
      </c>
      <c r="D79" s="70" t="s">
        <v>83</v>
      </c>
      <c r="E79" s="53">
        <v>750</v>
      </c>
      <c r="F79" s="53">
        <v>200</v>
      </c>
      <c r="G79" s="53">
        <f t="shared" ref="G79:G82" si="39">E79*C79</f>
        <v>465000</v>
      </c>
      <c r="H79" s="53">
        <f t="shared" ref="H79:H82" si="40">F79*C79</f>
        <v>124000</v>
      </c>
      <c r="I79" s="53">
        <f t="shared" ref="I79:I82" si="41">H79+G79</f>
        <v>589000</v>
      </c>
      <c r="J79" s="54"/>
      <c r="K79" s="53"/>
      <c r="L79" s="53">
        <f t="shared" ref="L79:L82" si="42">K79*E79</f>
        <v>0</v>
      </c>
      <c r="M79" s="53">
        <f t="shared" ref="M79:M82" si="43">K79*F79</f>
        <v>0</v>
      </c>
      <c r="N79" s="53">
        <f>SUM(F79+E79)*K79</f>
        <v>0</v>
      </c>
      <c r="O79" s="54"/>
      <c r="P79" s="53">
        <v>520</v>
      </c>
      <c r="Q79" s="53">
        <f>P79*E79</f>
        <v>390000</v>
      </c>
      <c r="R79" s="53">
        <f>P79*F79</f>
        <v>104000</v>
      </c>
      <c r="S79" s="53">
        <f>R79+Q79</f>
        <v>494000</v>
      </c>
      <c r="T79" s="54"/>
      <c r="U79" s="53">
        <f>P79+K79</f>
        <v>520</v>
      </c>
      <c r="V79" s="53">
        <f>U79*E79</f>
        <v>390000</v>
      </c>
      <c r="W79" s="53">
        <f>U79*F79</f>
        <v>104000</v>
      </c>
      <c r="X79" s="61">
        <f>W79+V79</f>
        <v>494000</v>
      </c>
    </row>
    <row r="80" spans="1:24" ht="39" x14ac:dyDescent="0.2">
      <c r="A80" s="150"/>
      <c r="B80" s="68" t="s">
        <v>92</v>
      </c>
      <c r="C80" s="69" t="s">
        <v>93</v>
      </c>
      <c r="D80" s="70" t="s">
        <v>83</v>
      </c>
      <c r="E80" s="53">
        <v>835</v>
      </c>
      <c r="F80" s="53">
        <v>210</v>
      </c>
      <c r="G80" s="53">
        <f t="shared" si="39"/>
        <v>208750</v>
      </c>
      <c r="H80" s="53">
        <f t="shared" si="40"/>
        <v>52500</v>
      </c>
      <c r="I80" s="53">
        <f t="shared" si="41"/>
        <v>261250</v>
      </c>
      <c r="J80" s="54"/>
      <c r="K80" s="53"/>
      <c r="L80" s="53">
        <f t="shared" si="42"/>
        <v>0</v>
      </c>
      <c r="M80" s="53">
        <f t="shared" si="43"/>
        <v>0</v>
      </c>
      <c r="N80" s="53">
        <f>SUM(F80+E80)*K80</f>
        <v>0</v>
      </c>
      <c r="O80" s="54"/>
      <c r="P80" s="53">
        <v>205</v>
      </c>
      <c r="Q80" s="53">
        <f>P80*E80</f>
        <v>171175</v>
      </c>
      <c r="R80" s="53">
        <f>P80*F80</f>
        <v>43050</v>
      </c>
      <c r="S80" s="53">
        <f>R80+Q80</f>
        <v>214225</v>
      </c>
      <c r="T80" s="54"/>
      <c r="U80" s="53">
        <f>P80+K80</f>
        <v>205</v>
      </c>
      <c r="V80" s="53">
        <f>U80*E80</f>
        <v>171175</v>
      </c>
      <c r="W80" s="53">
        <f>U80*F80</f>
        <v>43050</v>
      </c>
      <c r="X80" s="61">
        <f>W80+V80</f>
        <v>214225</v>
      </c>
    </row>
    <row r="81" spans="1:24" ht="39" x14ac:dyDescent="0.2">
      <c r="A81" s="150"/>
      <c r="B81" s="68" t="s">
        <v>63</v>
      </c>
      <c r="C81" s="69" t="s">
        <v>94</v>
      </c>
      <c r="D81" s="70" t="s">
        <v>83</v>
      </c>
      <c r="E81" s="53">
        <v>925</v>
      </c>
      <c r="F81" s="53">
        <v>250</v>
      </c>
      <c r="G81" s="53">
        <f t="shared" si="39"/>
        <v>342250</v>
      </c>
      <c r="H81" s="53">
        <f t="shared" si="40"/>
        <v>92500</v>
      </c>
      <c r="I81" s="53">
        <f t="shared" si="41"/>
        <v>434750</v>
      </c>
      <c r="J81" s="54"/>
      <c r="K81" s="53"/>
      <c r="L81" s="53">
        <f t="shared" si="42"/>
        <v>0</v>
      </c>
      <c r="M81" s="53">
        <f t="shared" si="43"/>
        <v>0</v>
      </c>
      <c r="N81" s="53">
        <f>SUM(F81+E81)*K81</f>
        <v>0</v>
      </c>
      <c r="O81" s="54"/>
      <c r="P81" s="53">
        <v>325</v>
      </c>
      <c r="Q81" s="53">
        <f>P81*E81</f>
        <v>300625</v>
      </c>
      <c r="R81" s="53">
        <f>P81*F81</f>
        <v>81250</v>
      </c>
      <c r="S81" s="53">
        <f>R81+Q81</f>
        <v>381875</v>
      </c>
      <c r="T81" s="54"/>
      <c r="U81" s="53">
        <f>P81+K81</f>
        <v>325</v>
      </c>
      <c r="V81" s="53">
        <f>U81*E81</f>
        <v>300625</v>
      </c>
      <c r="W81" s="53">
        <f>U81*F81</f>
        <v>81250</v>
      </c>
      <c r="X81" s="61">
        <f>W81+V81</f>
        <v>381875</v>
      </c>
    </row>
    <row r="82" spans="1:24" ht="39" x14ac:dyDescent="0.2">
      <c r="A82" s="150"/>
      <c r="B82" s="68" t="s">
        <v>61</v>
      </c>
      <c r="C82" s="69" t="s">
        <v>95</v>
      </c>
      <c r="D82" s="70" t="s">
        <v>83</v>
      </c>
      <c r="E82" s="53">
        <v>1150</v>
      </c>
      <c r="F82" s="53">
        <v>390</v>
      </c>
      <c r="G82" s="53">
        <f t="shared" si="39"/>
        <v>264500</v>
      </c>
      <c r="H82" s="53">
        <f t="shared" si="40"/>
        <v>89700</v>
      </c>
      <c r="I82" s="53">
        <f t="shared" si="41"/>
        <v>354200</v>
      </c>
      <c r="J82" s="54"/>
      <c r="K82" s="53"/>
      <c r="L82" s="53">
        <f t="shared" si="42"/>
        <v>0</v>
      </c>
      <c r="M82" s="53">
        <f t="shared" si="43"/>
        <v>0</v>
      </c>
      <c r="N82" s="53">
        <f>SUM(F82+E82)*K82</f>
        <v>0</v>
      </c>
      <c r="O82" s="54"/>
      <c r="P82" s="53">
        <v>250</v>
      </c>
      <c r="Q82" s="53">
        <f>P82*E82</f>
        <v>287500</v>
      </c>
      <c r="R82" s="53">
        <f>P82*F82</f>
        <v>97500</v>
      </c>
      <c r="S82" s="53">
        <f>R82+Q82</f>
        <v>385000</v>
      </c>
      <c r="T82" s="54"/>
      <c r="U82" s="53">
        <f>P82+K82</f>
        <v>250</v>
      </c>
      <c r="V82" s="53">
        <f>U82*E82</f>
        <v>287500</v>
      </c>
      <c r="W82" s="53">
        <f>U82*F82</f>
        <v>97500</v>
      </c>
      <c r="X82" s="61">
        <f>W82+V82</f>
        <v>385000</v>
      </c>
    </row>
    <row r="83" spans="1:24" ht="150" customHeight="1" x14ac:dyDescent="0.2">
      <c r="A83" s="147" t="s">
        <v>12</v>
      </c>
      <c r="B83" s="68" t="s">
        <v>96</v>
      </c>
      <c r="C83" s="69" t="s">
        <v>57</v>
      </c>
      <c r="D83" s="70" t="s">
        <v>78</v>
      </c>
      <c r="E83" s="53">
        <v>90000</v>
      </c>
      <c r="F83" s="53">
        <v>55000</v>
      </c>
      <c r="G83" s="53">
        <f>E83*C83</f>
        <v>90000</v>
      </c>
      <c r="H83" s="53">
        <f>F83*C83</f>
        <v>55000</v>
      </c>
      <c r="I83" s="53">
        <f>H83+G83</f>
        <v>145000</v>
      </c>
      <c r="J83" s="54"/>
      <c r="K83" s="53"/>
      <c r="L83" s="53">
        <f>K83*E83</f>
        <v>0</v>
      </c>
      <c r="M83" s="53">
        <f>K83*F83</f>
        <v>0</v>
      </c>
      <c r="N83" s="53">
        <f>SUM(F83+E83)*K83</f>
        <v>0</v>
      </c>
      <c r="O83" s="54"/>
      <c r="P83" s="53">
        <v>1</v>
      </c>
      <c r="Q83" s="53">
        <f>P83*E83</f>
        <v>90000</v>
      </c>
      <c r="R83" s="53">
        <f>P83*F83</f>
        <v>55000</v>
      </c>
      <c r="S83" s="53">
        <f>R83+Q83</f>
        <v>145000</v>
      </c>
      <c r="T83" s="54"/>
      <c r="U83" s="53">
        <f>P83+K83</f>
        <v>1</v>
      </c>
      <c r="V83" s="53">
        <f>U83*E83</f>
        <v>90000</v>
      </c>
      <c r="W83" s="53">
        <f>U83*F83</f>
        <v>55000</v>
      </c>
      <c r="X83" s="61">
        <f>W83+V83</f>
        <v>145000</v>
      </c>
    </row>
    <row r="84" spans="1:24" ht="39" x14ac:dyDescent="0.2">
      <c r="A84" s="151">
        <v>230719.23</v>
      </c>
      <c r="B84" s="71" t="s">
        <v>97</v>
      </c>
      <c r="C84" s="69"/>
      <c r="D84" s="70"/>
      <c r="E84" s="53"/>
      <c r="F84" s="53"/>
      <c r="G84" s="53"/>
      <c r="H84" s="53"/>
      <c r="I84" s="53"/>
      <c r="J84" s="54"/>
      <c r="K84" s="53"/>
      <c r="L84" s="53"/>
      <c r="M84" s="53"/>
      <c r="N84" s="53"/>
      <c r="O84" s="54"/>
      <c r="P84" s="53"/>
      <c r="Q84" s="53"/>
      <c r="R84" s="53"/>
      <c r="S84" s="53"/>
      <c r="T84" s="54"/>
      <c r="U84" s="53"/>
      <c r="V84" s="53"/>
      <c r="W84" s="53"/>
      <c r="X84" s="61"/>
    </row>
    <row r="85" spans="1:24" ht="195" x14ac:dyDescent="0.2">
      <c r="A85" s="147" t="s">
        <v>9</v>
      </c>
      <c r="B85" s="68" t="s">
        <v>98</v>
      </c>
      <c r="C85" s="69" t="s">
        <v>57</v>
      </c>
      <c r="D85" s="70" t="s">
        <v>78</v>
      </c>
      <c r="E85" s="53">
        <v>70000</v>
      </c>
      <c r="F85" s="53">
        <v>30000</v>
      </c>
      <c r="G85" s="53">
        <f>E85*C85</f>
        <v>70000</v>
      </c>
      <c r="H85" s="53">
        <f>F85*C85</f>
        <v>30000</v>
      </c>
      <c r="I85" s="53">
        <f>H85+G85</f>
        <v>100000</v>
      </c>
      <c r="J85" s="54"/>
      <c r="K85" s="53"/>
      <c r="L85" s="53">
        <f>K85*E85</f>
        <v>0</v>
      </c>
      <c r="M85" s="53">
        <f>K85*F85</f>
        <v>0</v>
      </c>
      <c r="N85" s="53">
        <f>SUM(F85+E85)*K85</f>
        <v>0</v>
      </c>
      <c r="O85" s="54"/>
      <c r="P85" s="53">
        <v>1</v>
      </c>
      <c r="Q85" s="53">
        <f>P85*E85</f>
        <v>70000</v>
      </c>
      <c r="R85" s="53">
        <f>P85*F85</f>
        <v>30000</v>
      </c>
      <c r="S85" s="53">
        <f>R85+Q85</f>
        <v>100000</v>
      </c>
      <c r="T85" s="54"/>
      <c r="U85" s="53">
        <f>P85+K85</f>
        <v>1</v>
      </c>
      <c r="V85" s="53">
        <f>U85*E85</f>
        <v>70000</v>
      </c>
      <c r="W85" s="53">
        <f>U85*F85</f>
        <v>30000</v>
      </c>
      <c r="X85" s="61">
        <f>W85+V85</f>
        <v>100000</v>
      </c>
    </row>
    <row r="86" spans="1:24" ht="39" x14ac:dyDescent="0.2">
      <c r="A86" s="145">
        <v>230719.26</v>
      </c>
      <c r="B86" s="71" t="s">
        <v>99</v>
      </c>
      <c r="C86" s="69"/>
      <c r="D86" s="70"/>
      <c r="E86" s="53"/>
      <c r="F86" s="53"/>
      <c r="G86" s="53"/>
      <c r="H86" s="53"/>
      <c r="I86" s="53"/>
      <c r="J86" s="54"/>
      <c r="K86" s="53"/>
      <c r="L86" s="53"/>
      <c r="M86" s="53"/>
      <c r="N86" s="53"/>
      <c r="O86" s="54"/>
      <c r="P86" s="53"/>
      <c r="Q86" s="53"/>
      <c r="R86" s="53"/>
      <c r="S86" s="53"/>
      <c r="T86" s="54"/>
      <c r="U86" s="53"/>
      <c r="V86" s="53"/>
      <c r="W86" s="53"/>
      <c r="X86" s="61"/>
    </row>
    <row r="87" spans="1:24" ht="234" x14ac:dyDescent="0.2">
      <c r="A87" s="147" t="s">
        <v>9</v>
      </c>
      <c r="B87" s="72" t="s">
        <v>100</v>
      </c>
      <c r="C87" s="69"/>
      <c r="D87" s="70"/>
      <c r="E87" s="53"/>
      <c r="F87" s="53"/>
      <c r="G87" s="53"/>
      <c r="H87" s="53"/>
      <c r="I87" s="53"/>
      <c r="J87" s="54"/>
      <c r="K87" s="53"/>
      <c r="L87" s="53"/>
      <c r="M87" s="53"/>
      <c r="N87" s="53"/>
      <c r="O87" s="54"/>
      <c r="P87" s="53"/>
      <c r="Q87" s="53"/>
      <c r="R87" s="53"/>
      <c r="S87" s="53"/>
      <c r="T87" s="54"/>
      <c r="U87" s="53"/>
      <c r="V87" s="53"/>
      <c r="W87" s="53"/>
      <c r="X87" s="61"/>
    </row>
    <row r="88" spans="1:24" ht="39" x14ac:dyDescent="0.2">
      <c r="A88" s="148"/>
      <c r="B88" s="68" t="s">
        <v>47</v>
      </c>
      <c r="C88" s="69" t="s">
        <v>101</v>
      </c>
      <c r="D88" s="70" t="s">
        <v>83</v>
      </c>
      <c r="E88" s="53">
        <v>90</v>
      </c>
      <c r="F88" s="53">
        <v>20</v>
      </c>
      <c r="G88" s="53">
        <f t="shared" ref="G88:G93" si="44">E88*C88</f>
        <v>66600</v>
      </c>
      <c r="H88" s="53">
        <f t="shared" ref="H88:H93" si="45">F88*C88</f>
        <v>14800</v>
      </c>
      <c r="I88" s="53">
        <f t="shared" ref="I88:I93" si="46">H88+G88</f>
        <v>81400</v>
      </c>
      <c r="J88" s="54"/>
      <c r="K88" s="53"/>
      <c r="L88" s="53">
        <f t="shared" ref="L88:L93" si="47">K88*E88</f>
        <v>0</v>
      </c>
      <c r="M88" s="53">
        <f t="shared" ref="M88:M93" si="48">K88*F88</f>
        <v>0</v>
      </c>
      <c r="N88" s="53">
        <f t="shared" ref="N88:N93" si="49">SUM(F88+E88)*K88</f>
        <v>0</v>
      </c>
      <c r="O88" s="54"/>
      <c r="P88" s="53">
        <v>730</v>
      </c>
      <c r="Q88" s="53">
        <f t="shared" ref="Q88:Q93" si="50">P88*E88</f>
        <v>65700</v>
      </c>
      <c r="R88" s="53">
        <f t="shared" ref="R88:R93" si="51">P88*F88</f>
        <v>14600</v>
      </c>
      <c r="S88" s="53">
        <f t="shared" ref="S88:S93" si="52">R88+Q88</f>
        <v>80300</v>
      </c>
      <c r="T88" s="54"/>
      <c r="U88" s="53">
        <f t="shared" ref="U88:U93" si="53">P88+K88</f>
        <v>730</v>
      </c>
      <c r="V88" s="53">
        <f t="shared" ref="V88:V93" si="54">U88*E88</f>
        <v>65700</v>
      </c>
      <c r="W88" s="53">
        <f t="shared" ref="W88:W93" si="55">U88*F88</f>
        <v>14600</v>
      </c>
      <c r="X88" s="61">
        <f t="shared" ref="X88:X93" si="56">W88+V88</f>
        <v>80300</v>
      </c>
    </row>
    <row r="89" spans="1:24" ht="39" x14ac:dyDescent="0.2">
      <c r="A89" s="145"/>
      <c r="B89" s="68" t="s">
        <v>49</v>
      </c>
      <c r="C89" s="69" t="s">
        <v>102</v>
      </c>
      <c r="D89" s="70" t="s">
        <v>83</v>
      </c>
      <c r="E89" s="53">
        <v>100</v>
      </c>
      <c r="F89" s="53">
        <v>25</v>
      </c>
      <c r="G89" s="53">
        <f t="shared" si="44"/>
        <v>32000</v>
      </c>
      <c r="H89" s="53">
        <f t="shared" si="45"/>
        <v>8000</v>
      </c>
      <c r="I89" s="53">
        <f t="shared" si="46"/>
        <v>40000</v>
      </c>
      <c r="J89" s="54"/>
      <c r="K89" s="53"/>
      <c r="L89" s="53">
        <f t="shared" si="47"/>
        <v>0</v>
      </c>
      <c r="M89" s="53">
        <f t="shared" si="48"/>
        <v>0</v>
      </c>
      <c r="N89" s="53">
        <f t="shared" si="49"/>
        <v>0</v>
      </c>
      <c r="O89" s="54"/>
      <c r="P89" s="53">
        <v>236</v>
      </c>
      <c r="Q89" s="53">
        <f t="shared" si="50"/>
        <v>23600</v>
      </c>
      <c r="R89" s="53">
        <f t="shared" si="51"/>
        <v>5900</v>
      </c>
      <c r="S89" s="53">
        <f t="shared" si="52"/>
        <v>29500</v>
      </c>
      <c r="T89" s="54"/>
      <c r="U89" s="53">
        <f t="shared" si="53"/>
        <v>236</v>
      </c>
      <c r="V89" s="53">
        <f t="shared" si="54"/>
        <v>23600</v>
      </c>
      <c r="W89" s="53">
        <f t="shared" si="55"/>
        <v>5900</v>
      </c>
      <c r="X89" s="61">
        <f t="shared" si="56"/>
        <v>29500</v>
      </c>
    </row>
    <row r="90" spans="1:24" ht="39" x14ac:dyDescent="0.2">
      <c r="A90" s="145"/>
      <c r="B90" s="68" t="s">
        <v>85</v>
      </c>
      <c r="C90" s="69" t="s">
        <v>103</v>
      </c>
      <c r="D90" s="70" t="s">
        <v>83</v>
      </c>
      <c r="E90" s="53">
        <v>107</v>
      </c>
      <c r="F90" s="53">
        <v>30</v>
      </c>
      <c r="G90" s="53">
        <f t="shared" si="44"/>
        <v>40660</v>
      </c>
      <c r="H90" s="53">
        <f t="shared" si="45"/>
        <v>11400</v>
      </c>
      <c r="I90" s="53">
        <f t="shared" si="46"/>
        <v>52060</v>
      </c>
      <c r="J90" s="54"/>
      <c r="K90" s="53"/>
      <c r="L90" s="53">
        <f t="shared" si="47"/>
        <v>0</v>
      </c>
      <c r="M90" s="53">
        <f t="shared" si="48"/>
        <v>0</v>
      </c>
      <c r="N90" s="53">
        <f t="shared" si="49"/>
        <v>0</v>
      </c>
      <c r="O90" s="54"/>
      <c r="P90" s="53">
        <v>315</v>
      </c>
      <c r="Q90" s="53">
        <f t="shared" si="50"/>
        <v>33705</v>
      </c>
      <c r="R90" s="53">
        <f t="shared" si="51"/>
        <v>9450</v>
      </c>
      <c r="S90" s="53">
        <f t="shared" si="52"/>
        <v>43155</v>
      </c>
      <c r="T90" s="54"/>
      <c r="U90" s="53">
        <f t="shared" si="53"/>
        <v>315</v>
      </c>
      <c r="V90" s="53">
        <f t="shared" si="54"/>
        <v>33705</v>
      </c>
      <c r="W90" s="53">
        <f t="shared" si="55"/>
        <v>9450</v>
      </c>
      <c r="X90" s="61">
        <f t="shared" si="56"/>
        <v>43155</v>
      </c>
    </row>
    <row r="91" spans="1:24" ht="39" x14ac:dyDescent="0.2">
      <c r="A91" s="145"/>
      <c r="B91" s="68" t="s">
        <v>42</v>
      </c>
      <c r="C91" s="69" t="s">
        <v>104</v>
      </c>
      <c r="D91" s="70" t="s">
        <v>83</v>
      </c>
      <c r="E91" s="53">
        <v>127</v>
      </c>
      <c r="F91" s="53">
        <v>35</v>
      </c>
      <c r="G91" s="53">
        <f t="shared" si="44"/>
        <v>39370</v>
      </c>
      <c r="H91" s="53">
        <f t="shared" si="45"/>
        <v>10850</v>
      </c>
      <c r="I91" s="53">
        <f t="shared" si="46"/>
        <v>50220</v>
      </c>
      <c r="J91" s="54"/>
      <c r="K91" s="53"/>
      <c r="L91" s="53">
        <f t="shared" si="47"/>
        <v>0</v>
      </c>
      <c r="M91" s="53">
        <f t="shared" si="48"/>
        <v>0</v>
      </c>
      <c r="N91" s="53">
        <f t="shared" si="49"/>
        <v>0</v>
      </c>
      <c r="O91" s="54"/>
      <c r="P91" s="53"/>
      <c r="Q91" s="53">
        <f t="shared" si="50"/>
        <v>0</v>
      </c>
      <c r="R91" s="53">
        <f t="shared" si="51"/>
        <v>0</v>
      </c>
      <c r="S91" s="53">
        <f t="shared" si="52"/>
        <v>0</v>
      </c>
      <c r="T91" s="54"/>
      <c r="U91" s="53">
        <f t="shared" si="53"/>
        <v>0</v>
      </c>
      <c r="V91" s="53">
        <f t="shared" si="54"/>
        <v>0</v>
      </c>
      <c r="W91" s="53">
        <f t="shared" si="55"/>
        <v>0</v>
      </c>
      <c r="X91" s="61">
        <f t="shared" si="56"/>
        <v>0</v>
      </c>
    </row>
    <row r="92" spans="1:24" ht="39" x14ac:dyDescent="0.2">
      <c r="A92" s="145"/>
      <c r="B92" s="68" t="s">
        <v>90</v>
      </c>
      <c r="C92" s="69" t="s">
        <v>105</v>
      </c>
      <c r="D92" s="70" t="s">
        <v>83</v>
      </c>
      <c r="E92" s="53">
        <v>135</v>
      </c>
      <c r="F92" s="53">
        <v>40</v>
      </c>
      <c r="G92" s="53">
        <f t="shared" si="44"/>
        <v>27000</v>
      </c>
      <c r="H92" s="53">
        <f t="shared" si="45"/>
        <v>8000</v>
      </c>
      <c r="I92" s="53">
        <f t="shared" si="46"/>
        <v>35000</v>
      </c>
      <c r="J92" s="54"/>
      <c r="K92" s="53"/>
      <c r="L92" s="53">
        <f t="shared" si="47"/>
        <v>0</v>
      </c>
      <c r="M92" s="53">
        <f t="shared" si="48"/>
        <v>0</v>
      </c>
      <c r="N92" s="53">
        <f t="shared" si="49"/>
        <v>0</v>
      </c>
      <c r="O92" s="54"/>
      <c r="P92" s="53"/>
      <c r="Q92" s="53">
        <f t="shared" si="50"/>
        <v>0</v>
      </c>
      <c r="R92" s="53">
        <f t="shared" si="51"/>
        <v>0</v>
      </c>
      <c r="S92" s="53">
        <f t="shared" si="52"/>
        <v>0</v>
      </c>
      <c r="T92" s="54"/>
      <c r="U92" s="53">
        <f t="shared" si="53"/>
        <v>0</v>
      </c>
      <c r="V92" s="53">
        <f t="shared" si="54"/>
        <v>0</v>
      </c>
      <c r="W92" s="53">
        <f t="shared" si="55"/>
        <v>0</v>
      </c>
      <c r="X92" s="61">
        <f t="shared" si="56"/>
        <v>0</v>
      </c>
    </row>
    <row r="93" spans="1:24" ht="39" x14ac:dyDescent="0.2">
      <c r="A93" s="145"/>
      <c r="B93" s="68" t="s">
        <v>92</v>
      </c>
      <c r="C93" s="69" t="s">
        <v>106</v>
      </c>
      <c r="D93" s="70" t="s">
        <v>83</v>
      </c>
      <c r="E93" s="53">
        <v>190</v>
      </c>
      <c r="F93" s="53">
        <v>45</v>
      </c>
      <c r="G93" s="53">
        <f t="shared" si="44"/>
        <v>28500</v>
      </c>
      <c r="H93" s="53">
        <f t="shared" si="45"/>
        <v>6750</v>
      </c>
      <c r="I93" s="53">
        <f t="shared" si="46"/>
        <v>35250</v>
      </c>
      <c r="J93" s="54"/>
      <c r="K93" s="53"/>
      <c r="L93" s="53">
        <f t="shared" si="47"/>
        <v>0</v>
      </c>
      <c r="M93" s="53">
        <f t="shared" si="48"/>
        <v>0</v>
      </c>
      <c r="N93" s="53">
        <f t="shared" si="49"/>
        <v>0</v>
      </c>
      <c r="O93" s="54"/>
      <c r="P93" s="53"/>
      <c r="Q93" s="53">
        <f t="shared" si="50"/>
        <v>0</v>
      </c>
      <c r="R93" s="53">
        <f t="shared" si="51"/>
        <v>0</v>
      </c>
      <c r="S93" s="53">
        <f t="shared" si="52"/>
        <v>0</v>
      </c>
      <c r="T93" s="54"/>
      <c r="U93" s="53">
        <f t="shared" si="53"/>
        <v>0</v>
      </c>
      <c r="V93" s="53">
        <f t="shared" si="54"/>
        <v>0</v>
      </c>
      <c r="W93" s="53">
        <f t="shared" si="55"/>
        <v>0</v>
      </c>
      <c r="X93" s="61">
        <f t="shared" si="56"/>
        <v>0</v>
      </c>
    </row>
    <row r="94" spans="1:24" ht="19.5" x14ac:dyDescent="0.2">
      <c r="A94" s="142"/>
      <c r="B94" s="62" t="s">
        <v>16</v>
      </c>
      <c r="C94" s="62"/>
      <c r="D94" s="62"/>
      <c r="E94" s="78"/>
      <c r="F94" s="78"/>
      <c r="G94" s="78">
        <f>SUM(G68:G93)</f>
        <v>3014730</v>
      </c>
      <c r="H94" s="78">
        <f>SUM(H68:H93)</f>
        <v>877200</v>
      </c>
      <c r="I94" s="78">
        <f>SUM(I68:I93)</f>
        <v>3891930</v>
      </c>
      <c r="J94" s="137"/>
      <c r="K94" s="130"/>
      <c r="L94" s="130"/>
      <c r="M94" s="63">
        <f t="shared" ref="M94:M125" si="57">L94+K94</f>
        <v>0</v>
      </c>
      <c r="N94" s="123">
        <f>SUM(N68:N93)</f>
        <v>0</v>
      </c>
      <c r="O94" s="137"/>
      <c r="P94" s="130"/>
      <c r="Q94" s="130"/>
      <c r="R94" s="63">
        <f t="shared" ref="R94:R125" si="58">Q94+P94</f>
        <v>0</v>
      </c>
      <c r="S94" s="123">
        <f>SUM(S68:S93)</f>
        <v>3409655</v>
      </c>
      <c r="T94" s="137"/>
      <c r="U94" s="123"/>
      <c r="V94" s="123"/>
      <c r="W94" s="123"/>
      <c r="X94" s="123">
        <f>SUM(X68:X93)</f>
        <v>3409655</v>
      </c>
    </row>
    <row r="95" spans="1:24" ht="39" x14ac:dyDescent="0.2">
      <c r="A95" s="149">
        <v>230800</v>
      </c>
      <c r="B95" s="76" t="s">
        <v>107</v>
      </c>
      <c r="C95" s="76"/>
      <c r="D95" s="76"/>
      <c r="E95" s="53"/>
      <c r="F95" s="53"/>
      <c r="G95" s="53"/>
      <c r="H95" s="53"/>
      <c r="I95" s="53"/>
      <c r="J95" s="54"/>
      <c r="K95" s="53"/>
      <c r="L95" s="53"/>
      <c r="M95" s="53"/>
      <c r="N95" s="53"/>
      <c r="O95" s="54"/>
      <c r="P95" s="53"/>
      <c r="Q95" s="53"/>
      <c r="R95" s="53"/>
      <c r="S95" s="53"/>
      <c r="T95" s="54"/>
      <c r="U95" s="53"/>
      <c r="V95" s="53"/>
      <c r="W95" s="53"/>
      <c r="X95" s="61"/>
    </row>
    <row r="96" spans="1:24" s="3" customFormat="1" ht="58.5" x14ac:dyDescent="0.2">
      <c r="A96" s="145">
        <v>230813</v>
      </c>
      <c r="B96" s="71" t="s">
        <v>108</v>
      </c>
      <c r="C96" s="73"/>
      <c r="D96" s="77"/>
      <c r="E96" s="53"/>
      <c r="F96" s="53"/>
      <c r="G96" s="53"/>
      <c r="H96" s="53"/>
      <c r="I96" s="53"/>
      <c r="J96" s="54"/>
      <c r="K96" s="53"/>
      <c r="L96" s="53"/>
      <c r="M96" s="53"/>
      <c r="N96" s="53"/>
      <c r="O96" s="54"/>
      <c r="P96" s="80"/>
      <c r="Q96" s="80"/>
      <c r="R96" s="53"/>
      <c r="S96" s="53"/>
      <c r="T96" s="54"/>
      <c r="U96" s="53"/>
      <c r="V96" s="53"/>
      <c r="W96" s="53"/>
      <c r="X96" s="61"/>
    </row>
    <row r="97" spans="1:27" ht="351" x14ac:dyDescent="0.2">
      <c r="A97" s="150" t="s">
        <v>9</v>
      </c>
      <c r="B97" s="58" t="s">
        <v>109</v>
      </c>
      <c r="C97" s="59">
        <v>1</v>
      </c>
      <c r="D97" s="60" t="s">
        <v>11</v>
      </c>
      <c r="E97" s="53">
        <v>175000</v>
      </c>
      <c r="F97" s="53">
        <v>25000</v>
      </c>
      <c r="G97" s="53">
        <f>E97*C97</f>
        <v>175000</v>
      </c>
      <c r="H97" s="53">
        <f>F97*C97</f>
        <v>25000</v>
      </c>
      <c r="I97" s="53">
        <f>H97+G97</f>
        <v>200000</v>
      </c>
      <c r="J97" s="54"/>
      <c r="K97" s="53"/>
      <c r="L97" s="53">
        <f>K97*E97</f>
        <v>0</v>
      </c>
      <c r="M97" s="53">
        <f>K97*F97</f>
        <v>0</v>
      </c>
      <c r="N97" s="53">
        <f>SUM(F97+E97)*K97</f>
        <v>0</v>
      </c>
      <c r="O97" s="54"/>
      <c r="P97" s="53">
        <v>1</v>
      </c>
      <c r="Q97" s="53">
        <f>P97*E97</f>
        <v>175000</v>
      </c>
      <c r="R97" s="53">
        <f>P97*F97</f>
        <v>25000</v>
      </c>
      <c r="S97" s="53">
        <f>R97+Q97</f>
        <v>200000</v>
      </c>
      <c r="T97" s="54"/>
      <c r="U97" s="53">
        <f>P97+K97</f>
        <v>1</v>
      </c>
      <c r="V97" s="53">
        <f>U97*E97</f>
        <v>175000</v>
      </c>
      <c r="W97" s="53">
        <f>U97*F97</f>
        <v>25000</v>
      </c>
      <c r="X97" s="61">
        <f>W97+V97</f>
        <v>200000</v>
      </c>
    </row>
    <row r="98" spans="1:27" ht="97.5" x14ac:dyDescent="0.2">
      <c r="A98" s="150" t="s">
        <v>12</v>
      </c>
      <c r="B98" s="58" t="s">
        <v>110</v>
      </c>
      <c r="C98" s="59">
        <v>1</v>
      </c>
      <c r="D98" s="60" t="s">
        <v>11</v>
      </c>
      <c r="E98" s="53">
        <v>25000</v>
      </c>
      <c r="F98" s="53">
        <v>2000</v>
      </c>
      <c r="G98" s="53">
        <f>E98*C98</f>
        <v>25000</v>
      </c>
      <c r="H98" s="53">
        <f>F98*C98</f>
        <v>2000</v>
      </c>
      <c r="I98" s="53">
        <f>H98+G98</f>
        <v>27000</v>
      </c>
      <c r="J98" s="54"/>
      <c r="K98" s="53"/>
      <c r="L98" s="53">
        <f>K98*E98</f>
        <v>0</v>
      </c>
      <c r="M98" s="53">
        <f>K98*F98</f>
        <v>0</v>
      </c>
      <c r="N98" s="53">
        <f>SUM(F98+E98)*K98</f>
        <v>0</v>
      </c>
      <c r="O98" s="54"/>
      <c r="P98" s="53"/>
      <c r="Q98" s="53">
        <f>P98*E98</f>
        <v>0</v>
      </c>
      <c r="R98" s="53">
        <f>P98*F98</f>
        <v>0</v>
      </c>
      <c r="S98" s="53">
        <f>R98+Q98</f>
        <v>0</v>
      </c>
      <c r="T98" s="54"/>
      <c r="U98" s="53">
        <f>P98+K98</f>
        <v>0</v>
      </c>
      <c r="V98" s="53">
        <f>U98*E98</f>
        <v>0</v>
      </c>
      <c r="W98" s="53">
        <f>U98*F98</f>
        <v>0</v>
      </c>
      <c r="X98" s="61">
        <f>W98+V98</f>
        <v>0</v>
      </c>
    </row>
    <row r="99" spans="1:27" ht="19.5" x14ac:dyDescent="0.2">
      <c r="A99" s="142"/>
      <c r="B99" s="62" t="s">
        <v>16</v>
      </c>
      <c r="C99" s="62"/>
      <c r="D99" s="62"/>
      <c r="E99" s="63"/>
      <c r="F99" s="63"/>
      <c r="G99" s="78">
        <f>SUM(G95:G98)</f>
        <v>200000</v>
      </c>
      <c r="H99" s="78">
        <f>SUM(H95:H98)</f>
        <v>27000</v>
      </c>
      <c r="I99" s="78">
        <f>SUM(I95:I98)</f>
        <v>227000</v>
      </c>
      <c r="J99" s="137"/>
      <c r="K99" s="130"/>
      <c r="L99" s="130"/>
      <c r="M99" s="63">
        <f t="shared" si="57"/>
        <v>0</v>
      </c>
      <c r="N99" s="123">
        <f>SUM(N95:N98)</f>
        <v>0</v>
      </c>
      <c r="O99" s="137"/>
      <c r="P99" s="130"/>
      <c r="Q99" s="130"/>
      <c r="R99" s="63">
        <f t="shared" si="58"/>
        <v>0</v>
      </c>
      <c r="S99" s="123">
        <f>SUM(S95:S98)</f>
        <v>200000</v>
      </c>
      <c r="T99" s="137"/>
      <c r="U99" s="123"/>
      <c r="V99" s="123"/>
      <c r="W99" s="123"/>
      <c r="X99" s="123">
        <f>SUM(X95:X98)</f>
        <v>200000</v>
      </c>
    </row>
    <row r="100" spans="1:27" ht="39" x14ac:dyDescent="0.2">
      <c r="A100" s="149">
        <v>230900</v>
      </c>
      <c r="B100" s="52" t="s">
        <v>111</v>
      </c>
      <c r="C100" s="52"/>
      <c r="D100" s="52"/>
      <c r="E100" s="53"/>
      <c r="F100" s="53"/>
      <c r="G100" s="53"/>
      <c r="H100" s="53"/>
      <c r="I100" s="53"/>
      <c r="J100" s="54"/>
      <c r="K100" s="53"/>
      <c r="L100" s="53"/>
      <c r="M100" s="53"/>
      <c r="N100" s="53"/>
      <c r="O100" s="54"/>
      <c r="P100" s="53"/>
      <c r="Q100" s="53"/>
      <c r="R100" s="53"/>
      <c r="S100" s="53"/>
      <c r="T100" s="54"/>
      <c r="U100" s="53"/>
      <c r="V100" s="53"/>
      <c r="W100" s="53"/>
      <c r="X100" s="61"/>
    </row>
    <row r="101" spans="1:27" ht="39" x14ac:dyDescent="0.2">
      <c r="A101" s="152">
        <v>230923</v>
      </c>
      <c r="B101" s="81" t="s">
        <v>112</v>
      </c>
      <c r="C101" s="67"/>
      <c r="D101" s="67"/>
      <c r="E101" s="53"/>
      <c r="F101" s="53"/>
      <c r="G101" s="53"/>
      <c r="H101" s="53"/>
      <c r="I101" s="53"/>
      <c r="J101" s="54"/>
      <c r="K101" s="53"/>
      <c r="L101" s="53"/>
      <c r="M101" s="53"/>
      <c r="N101" s="53"/>
      <c r="O101" s="54"/>
      <c r="P101" s="53"/>
      <c r="Q101" s="53"/>
      <c r="R101" s="53"/>
      <c r="S101" s="53"/>
      <c r="T101" s="54"/>
      <c r="U101" s="53"/>
      <c r="V101" s="53"/>
      <c r="W101" s="53"/>
      <c r="X101" s="61"/>
    </row>
    <row r="102" spans="1:27" ht="253.5" x14ac:dyDescent="0.2">
      <c r="A102" s="147" t="s">
        <v>9</v>
      </c>
      <c r="B102" s="68" t="s">
        <v>1</v>
      </c>
      <c r="C102" s="69" t="s">
        <v>263</v>
      </c>
      <c r="D102" s="70" t="s">
        <v>52</v>
      </c>
      <c r="E102" s="53">
        <v>11923.076923076924</v>
      </c>
      <c r="F102" s="53">
        <v>1907.6923076923076</v>
      </c>
      <c r="G102" s="53">
        <f>E102*C102</f>
        <v>775000</v>
      </c>
      <c r="H102" s="53">
        <f>F102*C102</f>
        <v>124000</v>
      </c>
      <c r="I102" s="53">
        <f>H102+G102</f>
        <v>899000</v>
      </c>
      <c r="J102" s="54"/>
      <c r="K102" s="53"/>
      <c r="L102" s="53">
        <f>K102*E102</f>
        <v>0</v>
      </c>
      <c r="M102" s="53">
        <f>K102*F102</f>
        <v>0</v>
      </c>
      <c r="N102" s="53">
        <f>SUM(F102+E102)*K102</f>
        <v>0</v>
      </c>
      <c r="O102" s="54"/>
      <c r="P102" s="53">
        <v>65</v>
      </c>
      <c r="Q102" s="53">
        <f>P102*E102</f>
        <v>775000</v>
      </c>
      <c r="R102" s="53">
        <f>P102*F102</f>
        <v>124000</v>
      </c>
      <c r="S102" s="53">
        <f>R102+Q102</f>
        <v>899000</v>
      </c>
      <c r="T102" s="54"/>
      <c r="U102" s="53">
        <f>P102+K102</f>
        <v>65</v>
      </c>
      <c r="V102" s="53">
        <f>U102*E102</f>
        <v>775000</v>
      </c>
      <c r="W102" s="53">
        <f>U102*F102</f>
        <v>124000</v>
      </c>
      <c r="X102" s="61">
        <f>W102+V102</f>
        <v>899000</v>
      </c>
    </row>
    <row r="103" spans="1:27" ht="39" x14ac:dyDescent="0.2">
      <c r="A103" s="152">
        <v>230926</v>
      </c>
      <c r="B103" s="81" t="s">
        <v>113</v>
      </c>
      <c r="C103" s="67"/>
      <c r="D103" s="67"/>
      <c r="E103" s="53"/>
      <c r="F103" s="53"/>
      <c r="G103" s="53"/>
      <c r="H103" s="53"/>
      <c r="I103" s="53"/>
      <c r="J103" s="54"/>
      <c r="K103" s="53"/>
      <c r="L103" s="53"/>
      <c r="M103" s="53"/>
      <c r="N103" s="53"/>
      <c r="O103" s="54"/>
      <c r="P103" s="53"/>
      <c r="Q103" s="53"/>
      <c r="R103" s="53"/>
      <c r="S103" s="53"/>
      <c r="T103" s="54"/>
      <c r="U103" s="53"/>
      <c r="V103" s="53"/>
      <c r="W103" s="53"/>
      <c r="X103" s="61"/>
    </row>
    <row r="104" spans="1:27" ht="156" x14ac:dyDescent="0.2">
      <c r="A104" s="147" t="s">
        <v>9</v>
      </c>
      <c r="B104" s="68" t="s">
        <v>114</v>
      </c>
      <c r="C104" s="69" t="s">
        <v>57</v>
      </c>
      <c r="D104" s="70" t="s">
        <v>11</v>
      </c>
      <c r="E104" s="53">
        <v>0</v>
      </c>
      <c r="F104" s="53">
        <v>0</v>
      </c>
      <c r="G104" s="53">
        <f>E104*C104</f>
        <v>0</v>
      </c>
      <c r="H104" s="53">
        <f>F104*C104</f>
        <v>0</v>
      </c>
      <c r="I104" s="53">
        <f>H104+G104</f>
        <v>0</v>
      </c>
      <c r="J104" s="54"/>
      <c r="K104" s="53"/>
      <c r="L104" s="53">
        <f>K104*E104</f>
        <v>0</v>
      </c>
      <c r="M104" s="53">
        <f>K104*F104</f>
        <v>0</v>
      </c>
      <c r="N104" s="53">
        <f>SUM(F104+E104)*K104</f>
        <v>0</v>
      </c>
      <c r="O104" s="54"/>
      <c r="P104" s="53"/>
      <c r="Q104" s="53">
        <f>P104*E104</f>
        <v>0</v>
      </c>
      <c r="R104" s="53">
        <f>P104*F104</f>
        <v>0</v>
      </c>
      <c r="S104" s="53">
        <f>R104+Q104</f>
        <v>0</v>
      </c>
      <c r="T104" s="54"/>
      <c r="U104" s="53">
        <f>P104+K104</f>
        <v>0</v>
      </c>
      <c r="V104" s="53">
        <f>U104*E104</f>
        <v>0</v>
      </c>
      <c r="W104" s="53">
        <f>U104*F104</f>
        <v>0</v>
      </c>
      <c r="X104" s="61">
        <f>W104+V104</f>
        <v>0</v>
      </c>
    </row>
    <row r="105" spans="1:27" ht="19.5" x14ac:dyDescent="0.2">
      <c r="A105" s="142"/>
      <c r="B105" s="62" t="s">
        <v>16</v>
      </c>
      <c r="C105" s="62"/>
      <c r="D105" s="62"/>
      <c r="E105" s="63"/>
      <c r="F105" s="63"/>
      <c r="G105" s="78">
        <f>SUM(G100:G104)</f>
        <v>775000</v>
      </c>
      <c r="H105" s="78">
        <f>SUM(H100:H104)</f>
        <v>124000</v>
      </c>
      <c r="I105" s="78">
        <f>SUM(I100:I104)</f>
        <v>899000</v>
      </c>
      <c r="J105" s="137"/>
      <c r="K105" s="130"/>
      <c r="L105" s="130"/>
      <c r="M105" s="63">
        <f t="shared" si="57"/>
        <v>0</v>
      </c>
      <c r="N105" s="123">
        <f>SUM(N100:N104)</f>
        <v>0</v>
      </c>
      <c r="O105" s="137"/>
      <c r="P105" s="130"/>
      <c r="Q105" s="130"/>
      <c r="R105" s="63">
        <f t="shared" si="58"/>
        <v>0</v>
      </c>
      <c r="S105" s="123">
        <f>SUM(S100:S104)</f>
        <v>899000</v>
      </c>
      <c r="T105" s="137"/>
      <c r="U105" s="123"/>
      <c r="V105" s="123"/>
      <c r="W105" s="123"/>
      <c r="X105" s="123">
        <f>SUM(X100:X104)</f>
        <v>899000</v>
      </c>
    </row>
    <row r="106" spans="1:27" ht="39" x14ac:dyDescent="0.2">
      <c r="A106" s="149">
        <v>232100</v>
      </c>
      <c r="B106" s="82" t="s">
        <v>115</v>
      </c>
      <c r="C106" s="82"/>
      <c r="D106" s="82"/>
      <c r="E106" s="53"/>
      <c r="F106" s="53"/>
      <c r="G106" s="53"/>
      <c r="H106" s="53"/>
      <c r="I106" s="53"/>
      <c r="J106" s="54"/>
      <c r="K106" s="53"/>
      <c r="L106" s="53"/>
      <c r="M106" s="53"/>
      <c r="N106" s="53"/>
      <c r="O106" s="54"/>
      <c r="P106" s="53"/>
      <c r="Q106" s="53"/>
      <c r="R106" s="53"/>
      <c r="S106" s="53"/>
      <c r="T106" s="54"/>
      <c r="U106" s="53"/>
      <c r="V106" s="53"/>
      <c r="W106" s="53"/>
      <c r="X106" s="61"/>
    </row>
    <row r="107" spans="1:27" ht="19.5" x14ac:dyDescent="0.2">
      <c r="A107" s="145">
        <v>232113.23</v>
      </c>
      <c r="B107" s="64" t="s">
        <v>116</v>
      </c>
      <c r="C107" s="69"/>
      <c r="D107" s="70"/>
      <c r="E107" s="53"/>
      <c r="F107" s="53"/>
      <c r="G107" s="53"/>
      <c r="H107" s="53"/>
      <c r="I107" s="53"/>
      <c r="J107" s="54"/>
      <c r="K107" s="53"/>
      <c r="L107" s="53"/>
      <c r="M107" s="53"/>
      <c r="N107" s="53"/>
      <c r="O107" s="54"/>
      <c r="P107" s="53"/>
      <c r="Q107" s="53"/>
      <c r="R107" s="53"/>
      <c r="S107" s="53"/>
      <c r="T107" s="54"/>
      <c r="U107" s="53"/>
      <c r="V107" s="53"/>
      <c r="W107" s="53"/>
      <c r="X107" s="61"/>
    </row>
    <row r="108" spans="1:27" ht="370.5" x14ac:dyDescent="0.2">
      <c r="A108" s="147" t="s">
        <v>9</v>
      </c>
      <c r="B108" s="68" t="s">
        <v>117</v>
      </c>
      <c r="C108" s="69"/>
      <c r="D108" s="70"/>
      <c r="E108" s="53"/>
      <c r="F108" s="53"/>
      <c r="G108" s="53"/>
      <c r="H108" s="53"/>
      <c r="I108" s="53"/>
      <c r="J108" s="54"/>
      <c r="K108" s="53"/>
      <c r="L108" s="53"/>
      <c r="M108" s="53"/>
      <c r="N108" s="53"/>
      <c r="O108" s="54"/>
      <c r="P108" s="53"/>
      <c r="Q108" s="53"/>
      <c r="R108" s="53"/>
      <c r="S108" s="53"/>
      <c r="T108" s="54"/>
      <c r="U108" s="53"/>
      <c r="V108" s="53"/>
      <c r="W108" s="53"/>
      <c r="X108" s="61"/>
    </row>
    <row r="109" spans="1:27" ht="39" x14ac:dyDescent="0.2">
      <c r="A109" s="145"/>
      <c r="B109" s="68" t="s">
        <v>47</v>
      </c>
      <c r="C109" s="69" t="s">
        <v>82</v>
      </c>
      <c r="D109" s="70" t="s">
        <v>83</v>
      </c>
      <c r="E109" s="53">
        <v>300</v>
      </c>
      <c r="F109" s="53">
        <v>120</v>
      </c>
      <c r="G109" s="53">
        <f t="shared" ref="G109:G116" si="59">E109*C109</f>
        <v>78000</v>
      </c>
      <c r="H109" s="53">
        <f t="shared" ref="H109:H116" si="60">F109*C109</f>
        <v>31200</v>
      </c>
      <c r="I109" s="53">
        <f t="shared" ref="I109:I116" si="61">H109+G109</f>
        <v>109200</v>
      </c>
      <c r="J109" s="54"/>
      <c r="K109" s="53"/>
      <c r="L109" s="53">
        <f t="shared" ref="L109:L116" si="62">K109*E109</f>
        <v>0</v>
      </c>
      <c r="M109" s="53">
        <f t="shared" ref="M109:M116" si="63">K109*F109</f>
        <v>0</v>
      </c>
      <c r="N109" s="53">
        <f t="shared" ref="N109:N116" si="64">SUM(F109+E109)*K109</f>
        <v>0</v>
      </c>
      <c r="O109" s="54"/>
      <c r="P109" s="53">
        <v>470</v>
      </c>
      <c r="Q109" s="53">
        <f t="shared" ref="Q109:Q116" si="65">P109*E109</f>
        <v>141000</v>
      </c>
      <c r="R109" s="53">
        <f t="shared" ref="R109:R116" si="66">P109*F109</f>
        <v>56400</v>
      </c>
      <c r="S109" s="53">
        <f t="shared" ref="S109:S116" si="67">R109+Q109</f>
        <v>197400</v>
      </c>
      <c r="T109" s="54"/>
      <c r="U109" s="53">
        <f t="shared" ref="U109:U116" si="68">P109+K109</f>
        <v>470</v>
      </c>
      <c r="V109" s="53">
        <f t="shared" ref="V109:V116" si="69">U109*E109</f>
        <v>141000</v>
      </c>
      <c r="W109" s="53">
        <f t="shared" ref="W109:W116" si="70">U109*F109</f>
        <v>56400</v>
      </c>
      <c r="X109" s="61">
        <f t="shared" ref="X109:X116" si="71">W109+V109</f>
        <v>197400</v>
      </c>
      <c r="AA109" s="189"/>
    </row>
    <row r="110" spans="1:27" ht="39" x14ac:dyDescent="0.2">
      <c r="A110" s="145"/>
      <c r="B110" s="68" t="s">
        <v>49</v>
      </c>
      <c r="C110" s="69" t="s">
        <v>84</v>
      </c>
      <c r="D110" s="70" t="s">
        <v>83</v>
      </c>
      <c r="E110" s="53">
        <v>395</v>
      </c>
      <c r="F110" s="53">
        <v>130</v>
      </c>
      <c r="G110" s="53">
        <f t="shared" si="59"/>
        <v>454250</v>
      </c>
      <c r="H110" s="53">
        <f t="shared" si="60"/>
        <v>149500</v>
      </c>
      <c r="I110" s="53">
        <f t="shared" si="61"/>
        <v>603750</v>
      </c>
      <c r="J110" s="54"/>
      <c r="K110" s="53">
        <v>188.4</v>
      </c>
      <c r="L110" s="53">
        <f t="shared" si="62"/>
        <v>74418</v>
      </c>
      <c r="M110" s="53">
        <f t="shared" si="63"/>
        <v>24492</v>
      </c>
      <c r="N110" s="53">
        <f t="shared" si="64"/>
        <v>98910</v>
      </c>
      <c r="O110" s="54"/>
      <c r="P110" s="53">
        <v>762</v>
      </c>
      <c r="Q110" s="53">
        <f t="shared" si="65"/>
        <v>300990</v>
      </c>
      <c r="R110" s="53">
        <f t="shared" si="66"/>
        <v>99060</v>
      </c>
      <c r="S110" s="53">
        <f t="shared" si="67"/>
        <v>400050</v>
      </c>
      <c r="T110" s="54"/>
      <c r="U110" s="53">
        <f t="shared" si="68"/>
        <v>950.4</v>
      </c>
      <c r="V110" s="53">
        <f t="shared" si="69"/>
        <v>375408</v>
      </c>
      <c r="W110" s="53">
        <f t="shared" si="70"/>
        <v>123552</v>
      </c>
      <c r="X110" s="61">
        <f t="shared" si="71"/>
        <v>498960</v>
      </c>
      <c r="AA110" s="189"/>
    </row>
    <row r="111" spans="1:27" ht="39" x14ac:dyDescent="0.2">
      <c r="A111" s="145"/>
      <c r="B111" s="68" t="s">
        <v>85</v>
      </c>
      <c r="C111" s="69" t="s">
        <v>86</v>
      </c>
      <c r="D111" s="70" t="s">
        <v>83</v>
      </c>
      <c r="E111" s="53">
        <v>475</v>
      </c>
      <c r="F111" s="53">
        <v>140</v>
      </c>
      <c r="G111" s="53">
        <f t="shared" si="59"/>
        <v>204250</v>
      </c>
      <c r="H111" s="53">
        <f t="shared" si="60"/>
        <v>60200</v>
      </c>
      <c r="I111" s="53">
        <f t="shared" si="61"/>
        <v>264450</v>
      </c>
      <c r="J111" s="54"/>
      <c r="K111" s="53"/>
      <c r="L111" s="53">
        <f t="shared" si="62"/>
        <v>0</v>
      </c>
      <c r="M111" s="53">
        <f t="shared" si="63"/>
        <v>0</v>
      </c>
      <c r="N111" s="53">
        <f t="shared" si="64"/>
        <v>0</v>
      </c>
      <c r="O111" s="54"/>
      <c r="P111" s="53">
        <v>182</v>
      </c>
      <c r="Q111" s="53">
        <f t="shared" si="65"/>
        <v>86450</v>
      </c>
      <c r="R111" s="53">
        <f t="shared" si="66"/>
        <v>25480</v>
      </c>
      <c r="S111" s="53">
        <f t="shared" si="67"/>
        <v>111930</v>
      </c>
      <c r="T111" s="54"/>
      <c r="U111" s="53">
        <f t="shared" si="68"/>
        <v>182</v>
      </c>
      <c r="V111" s="53">
        <f t="shared" si="69"/>
        <v>86450</v>
      </c>
      <c r="W111" s="53">
        <f t="shared" si="70"/>
        <v>25480</v>
      </c>
      <c r="X111" s="61">
        <f t="shared" si="71"/>
        <v>111930</v>
      </c>
      <c r="AA111" s="189"/>
    </row>
    <row r="112" spans="1:27" ht="39" x14ac:dyDescent="0.2">
      <c r="A112" s="145"/>
      <c r="B112" s="68" t="s">
        <v>42</v>
      </c>
      <c r="C112" s="69" t="s">
        <v>87</v>
      </c>
      <c r="D112" s="70" t="s">
        <v>83</v>
      </c>
      <c r="E112" s="53">
        <v>635</v>
      </c>
      <c r="F112" s="53">
        <v>160</v>
      </c>
      <c r="G112" s="53">
        <f t="shared" si="59"/>
        <v>368300</v>
      </c>
      <c r="H112" s="53">
        <f t="shared" si="60"/>
        <v>92800</v>
      </c>
      <c r="I112" s="53">
        <f t="shared" si="61"/>
        <v>461100</v>
      </c>
      <c r="J112" s="54"/>
      <c r="K112" s="53">
        <v>310</v>
      </c>
      <c r="L112" s="53">
        <f t="shared" si="62"/>
        <v>196850</v>
      </c>
      <c r="M112" s="53">
        <f t="shared" si="63"/>
        <v>49600</v>
      </c>
      <c r="N112" s="53">
        <f t="shared" si="64"/>
        <v>246450</v>
      </c>
      <c r="O112" s="54"/>
      <c r="P112" s="53">
        <v>290</v>
      </c>
      <c r="Q112" s="53">
        <f t="shared" si="65"/>
        <v>184150</v>
      </c>
      <c r="R112" s="53">
        <f t="shared" si="66"/>
        <v>46400</v>
      </c>
      <c r="S112" s="53">
        <f t="shared" si="67"/>
        <v>230550</v>
      </c>
      <c r="T112" s="54"/>
      <c r="U112" s="53">
        <f t="shared" si="68"/>
        <v>600</v>
      </c>
      <c r="V112" s="53">
        <f t="shared" si="69"/>
        <v>381000</v>
      </c>
      <c r="W112" s="53">
        <f t="shared" si="70"/>
        <v>96000</v>
      </c>
      <c r="X112" s="61">
        <f t="shared" si="71"/>
        <v>477000</v>
      </c>
      <c r="AA112" s="189"/>
    </row>
    <row r="113" spans="1:27" ht="39" x14ac:dyDescent="0.2">
      <c r="A113" s="145"/>
      <c r="B113" s="68" t="s">
        <v>90</v>
      </c>
      <c r="C113" s="69" t="s">
        <v>91</v>
      </c>
      <c r="D113" s="70" t="s">
        <v>83</v>
      </c>
      <c r="E113" s="53">
        <v>890</v>
      </c>
      <c r="F113" s="53">
        <v>180</v>
      </c>
      <c r="G113" s="53">
        <f t="shared" si="59"/>
        <v>551800</v>
      </c>
      <c r="H113" s="53">
        <f t="shared" si="60"/>
        <v>111600</v>
      </c>
      <c r="I113" s="53">
        <f t="shared" si="61"/>
        <v>663400</v>
      </c>
      <c r="J113" s="54"/>
      <c r="K113" s="53">
        <v>487.3</v>
      </c>
      <c r="L113" s="53">
        <f t="shared" si="62"/>
        <v>433697</v>
      </c>
      <c r="M113" s="53">
        <f t="shared" si="63"/>
        <v>87714</v>
      </c>
      <c r="N113" s="53">
        <f t="shared" si="64"/>
        <v>521411</v>
      </c>
      <c r="O113" s="54"/>
      <c r="P113" s="53">
        <v>33</v>
      </c>
      <c r="Q113" s="53">
        <f t="shared" si="65"/>
        <v>29370</v>
      </c>
      <c r="R113" s="53">
        <f t="shared" si="66"/>
        <v>5940</v>
      </c>
      <c r="S113" s="53">
        <f t="shared" si="67"/>
        <v>35310</v>
      </c>
      <c r="T113" s="54"/>
      <c r="U113" s="53">
        <f t="shared" si="68"/>
        <v>520.29999999999995</v>
      </c>
      <c r="V113" s="53">
        <f t="shared" si="69"/>
        <v>463066.99999999994</v>
      </c>
      <c r="W113" s="53">
        <f t="shared" si="70"/>
        <v>93653.999999999985</v>
      </c>
      <c r="X113" s="61">
        <f t="shared" si="71"/>
        <v>556720.99999999988</v>
      </c>
      <c r="AA113" s="189"/>
    </row>
    <row r="114" spans="1:27" ht="39" x14ac:dyDescent="0.2">
      <c r="A114" s="145"/>
      <c r="B114" s="68" t="s">
        <v>92</v>
      </c>
      <c r="C114" s="69" t="s">
        <v>93</v>
      </c>
      <c r="D114" s="70" t="s">
        <v>83</v>
      </c>
      <c r="E114" s="53">
        <v>1220</v>
      </c>
      <c r="F114" s="53">
        <v>280</v>
      </c>
      <c r="G114" s="53">
        <f t="shared" si="59"/>
        <v>305000</v>
      </c>
      <c r="H114" s="53">
        <f t="shared" si="60"/>
        <v>70000</v>
      </c>
      <c r="I114" s="53">
        <f t="shared" si="61"/>
        <v>375000</v>
      </c>
      <c r="J114" s="54"/>
      <c r="K114" s="53">
        <v>204.9</v>
      </c>
      <c r="L114" s="53">
        <f t="shared" si="62"/>
        <v>249978</v>
      </c>
      <c r="M114" s="53">
        <f t="shared" si="63"/>
        <v>57372</v>
      </c>
      <c r="N114" s="53">
        <f t="shared" si="64"/>
        <v>307350</v>
      </c>
      <c r="O114" s="54"/>
      <c r="P114" s="53">
        <v>0</v>
      </c>
      <c r="Q114" s="53">
        <f t="shared" si="65"/>
        <v>0</v>
      </c>
      <c r="R114" s="53">
        <f t="shared" si="66"/>
        <v>0</v>
      </c>
      <c r="S114" s="53">
        <f t="shared" si="67"/>
        <v>0</v>
      </c>
      <c r="T114" s="54"/>
      <c r="U114" s="53">
        <f t="shared" si="68"/>
        <v>204.9</v>
      </c>
      <c r="V114" s="53">
        <f t="shared" si="69"/>
        <v>249978</v>
      </c>
      <c r="W114" s="53">
        <f t="shared" si="70"/>
        <v>57372</v>
      </c>
      <c r="X114" s="61">
        <f t="shared" si="71"/>
        <v>307350</v>
      </c>
      <c r="AA114" s="189"/>
    </row>
    <row r="115" spans="1:27" ht="39" x14ac:dyDescent="0.2">
      <c r="A115" s="145"/>
      <c r="B115" s="68" t="s">
        <v>63</v>
      </c>
      <c r="C115" s="69" t="s">
        <v>94</v>
      </c>
      <c r="D115" s="70" t="s">
        <v>83</v>
      </c>
      <c r="E115" s="53">
        <v>1690</v>
      </c>
      <c r="F115" s="53">
        <v>350</v>
      </c>
      <c r="G115" s="53">
        <f t="shared" si="59"/>
        <v>625300</v>
      </c>
      <c r="H115" s="53">
        <f t="shared" si="60"/>
        <v>129500</v>
      </c>
      <c r="I115" s="53">
        <f t="shared" si="61"/>
        <v>754800</v>
      </c>
      <c r="J115" s="54"/>
      <c r="K115" s="53">
        <v>306.60000000000002</v>
      </c>
      <c r="L115" s="53">
        <f t="shared" si="62"/>
        <v>518154.00000000006</v>
      </c>
      <c r="M115" s="53">
        <f t="shared" si="63"/>
        <v>107310.00000000001</v>
      </c>
      <c r="N115" s="53">
        <f t="shared" si="64"/>
        <v>625464</v>
      </c>
      <c r="O115" s="54"/>
      <c r="P115" s="53">
        <v>18</v>
      </c>
      <c r="Q115" s="53">
        <f t="shared" si="65"/>
        <v>30420</v>
      </c>
      <c r="R115" s="53">
        <f t="shared" si="66"/>
        <v>6300</v>
      </c>
      <c r="S115" s="53">
        <f t="shared" si="67"/>
        <v>36720</v>
      </c>
      <c r="T115" s="54"/>
      <c r="U115" s="53">
        <f t="shared" si="68"/>
        <v>324.60000000000002</v>
      </c>
      <c r="V115" s="53">
        <f t="shared" si="69"/>
        <v>548574</v>
      </c>
      <c r="W115" s="53">
        <f t="shared" si="70"/>
        <v>113610.00000000001</v>
      </c>
      <c r="X115" s="61">
        <f t="shared" si="71"/>
        <v>662184</v>
      </c>
      <c r="AA115" s="189"/>
    </row>
    <row r="116" spans="1:27" ht="39" x14ac:dyDescent="0.2">
      <c r="A116" s="145"/>
      <c r="B116" s="68" t="s">
        <v>61</v>
      </c>
      <c r="C116" s="69" t="s">
        <v>95</v>
      </c>
      <c r="D116" s="70" t="s">
        <v>83</v>
      </c>
      <c r="E116" s="53">
        <v>2825</v>
      </c>
      <c r="F116" s="53">
        <v>590</v>
      </c>
      <c r="G116" s="53">
        <f t="shared" si="59"/>
        <v>649750</v>
      </c>
      <c r="H116" s="53">
        <f t="shared" si="60"/>
        <v>135700</v>
      </c>
      <c r="I116" s="53">
        <f t="shared" si="61"/>
        <v>785450</v>
      </c>
      <c r="J116" s="54"/>
      <c r="K116" s="53"/>
      <c r="L116" s="53">
        <f t="shared" si="62"/>
        <v>0</v>
      </c>
      <c r="M116" s="53">
        <f t="shared" si="63"/>
        <v>0</v>
      </c>
      <c r="N116" s="53">
        <f t="shared" si="64"/>
        <v>0</v>
      </c>
      <c r="O116" s="54"/>
      <c r="P116" s="53">
        <v>250</v>
      </c>
      <c r="Q116" s="53">
        <f t="shared" si="65"/>
        <v>706250</v>
      </c>
      <c r="R116" s="53">
        <f t="shared" si="66"/>
        <v>147500</v>
      </c>
      <c r="S116" s="53">
        <f t="shared" si="67"/>
        <v>853750</v>
      </c>
      <c r="T116" s="54"/>
      <c r="U116" s="53">
        <f t="shared" si="68"/>
        <v>250</v>
      </c>
      <c r="V116" s="53">
        <f t="shared" si="69"/>
        <v>706250</v>
      </c>
      <c r="W116" s="53">
        <f t="shared" si="70"/>
        <v>147500</v>
      </c>
      <c r="X116" s="61">
        <f t="shared" si="71"/>
        <v>853750</v>
      </c>
      <c r="AA116" s="189"/>
    </row>
    <row r="117" spans="1:27" ht="39" x14ac:dyDescent="0.3">
      <c r="A117" s="145">
        <v>232113.26</v>
      </c>
      <c r="B117" s="83" t="s">
        <v>118</v>
      </c>
      <c r="C117" s="84"/>
      <c r="D117" s="85"/>
      <c r="E117" s="53"/>
      <c r="F117" s="53"/>
      <c r="G117" s="53"/>
      <c r="H117" s="53"/>
      <c r="I117" s="53"/>
      <c r="J117" s="54"/>
      <c r="K117" s="53"/>
      <c r="L117" s="53"/>
      <c r="M117" s="53"/>
      <c r="N117" s="53"/>
      <c r="O117" s="54"/>
      <c r="P117" s="53"/>
      <c r="Q117" s="53"/>
      <c r="R117" s="53"/>
      <c r="S117" s="53"/>
      <c r="T117" s="54"/>
      <c r="U117" s="53"/>
      <c r="V117" s="53"/>
      <c r="W117" s="53"/>
      <c r="X117" s="61"/>
      <c r="AA117" s="189"/>
    </row>
    <row r="118" spans="1:27" ht="273" x14ac:dyDescent="0.3">
      <c r="A118" s="147" t="s">
        <v>9</v>
      </c>
      <c r="B118" s="68" t="s">
        <v>119</v>
      </c>
      <c r="C118" s="84"/>
      <c r="D118" s="85"/>
      <c r="E118" s="53"/>
      <c r="F118" s="53"/>
      <c r="G118" s="53"/>
      <c r="H118" s="53"/>
      <c r="I118" s="53"/>
      <c r="J118" s="54"/>
      <c r="K118" s="53"/>
      <c r="L118" s="53"/>
      <c r="M118" s="53"/>
      <c r="N118" s="53"/>
      <c r="O118" s="54"/>
      <c r="P118" s="53"/>
      <c r="Q118" s="53"/>
      <c r="R118" s="53"/>
      <c r="S118" s="53"/>
      <c r="T118" s="54"/>
      <c r="U118" s="53"/>
      <c r="V118" s="53"/>
      <c r="W118" s="53"/>
      <c r="X118" s="61"/>
    </row>
    <row r="119" spans="1:27" ht="39" x14ac:dyDescent="0.2">
      <c r="A119" s="153"/>
      <c r="B119" s="68" t="s">
        <v>47</v>
      </c>
      <c r="C119" s="69" t="s">
        <v>101</v>
      </c>
      <c r="D119" s="70" t="s">
        <v>83</v>
      </c>
      <c r="E119" s="53">
        <v>100</v>
      </c>
      <c r="F119" s="53">
        <v>20</v>
      </c>
      <c r="G119" s="53">
        <f t="shared" ref="G119:G124" si="72">E119*C119</f>
        <v>74000</v>
      </c>
      <c r="H119" s="53">
        <f t="shared" ref="H119:H124" si="73">F119*C119</f>
        <v>14800</v>
      </c>
      <c r="I119" s="53">
        <f t="shared" ref="I119:I124" si="74">H119+G119</f>
        <v>88800</v>
      </c>
      <c r="J119" s="54"/>
      <c r="K119" s="53"/>
      <c r="L119" s="53">
        <f t="shared" ref="L119:L124" si="75">K119*E119</f>
        <v>0</v>
      </c>
      <c r="M119" s="53">
        <f t="shared" ref="M119:M124" si="76">K119*F119</f>
        <v>0</v>
      </c>
      <c r="N119" s="53">
        <f t="shared" ref="N119:N124" si="77">SUM(F119+E119)*K119</f>
        <v>0</v>
      </c>
      <c r="O119" s="54"/>
      <c r="P119" s="53">
        <v>730</v>
      </c>
      <c r="Q119" s="53">
        <f t="shared" ref="Q119:Q124" si="78">P119*E119</f>
        <v>73000</v>
      </c>
      <c r="R119" s="53">
        <f t="shared" ref="R119:R124" si="79">P119*F119</f>
        <v>14600</v>
      </c>
      <c r="S119" s="53">
        <f t="shared" ref="S119:S124" si="80">R119+Q119</f>
        <v>87600</v>
      </c>
      <c r="T119" s="54"/>
      <c r="U119" s="53">
        <f t="shared" ref="U119:U124" si="81">P119+K119</f>
        <v>730</v>
      </c>
      <c r="V119" s="53">
        <f t="shared" ref="V119:V124" si="82">U119*E119</f>
        <v>73000</v>
      </c>
      <c r="W119" s="53">
        <f t="shared" ref="W119:W124" si="83">U119*F119</f>
        <v>14600</v>
      </c>
      <c r="X119" s="61">
        <f t="shared" ref="X119:X124" si="84">W119+V119</f>
        <v>87600</v>
      </c>
    </row>
    <row r="120" spans="1:27" ht="39" x14ac:dyDescent="0.2">
      <c r="A120" s="153"/>
      <c r="B120" s="68" t="s">
        <v>49</v>
      </c>
      <c r="C120" s="69" t="s">
        <v>102</v>
      </c>
      <c r="D120" s="70" t="s">
        <v>83</v>
      </c>
      <c r="E120" s="53">
        <v>107</v>
      </c>
      <c r="F120" s="53">
        <v>20</v>
      </c>
      <c r="G120" s="53">
        <f t="shared" si="72"/>
        <v>34240</v>
      </c>
      <c r="H120" s="53">
        <f t="shared" si="73"/>
        <v>6400</v>
      </c>
      <c r="I120" s="53">
        <f t="shared" si="74"/>
        <v>40640</v>
      </c>
      <c r="J120" s="54"/>
      <c r="K120" s="53"/>
      <c r="L120" s="53">
        <f t="shared" si="75"/>
        <v>0</v>
      </c>
      <c r="M120" s="53">
        <f t="shared" si="76"/>
        <v>0</v>
      </c>
      <c r="N120" s="53">
        <f t="shared" si="77"/>
        <v>0</v>
      </c>
      <c r="O120" s="54"/>
      <c r="P120" s="53">
        <v>236</v>
      </c>
      <c r="Q120" s="53">
        <f t="shared" si="78"/>
        <v>25252</v>
      </c>
      <c r="R120" s="53">
        <f t="shared" si="79"/>
        <v>4720</v>
      </c>
      <c r="S120" s="53">
        <f t="shared" si="80"/>
        <v>29972</v>
      </c>
      <c r="T120" s="54"/>
      <c r="U120" s="53">
        <f t="shared" si="81"/>
        <v>236</v>
      </c>
      <c r="V120" s="53">
        <f t="shared" si="82"/>
        <v>25252</v>
      </c>
      <c r="W120" s="53">
        <f t="shared" si="83"/>
        <v>4720</v>
      </c>
      <c r="X120" s="61">
        <f t="shared" si="84"/>
        <v>29972</v>
      </c>
    </row>
    <row r="121" spans="1:27" ht="39" x14ac:dyDescent="0.2">
      <c r="A121" s="153"/>
      <c r="B121" s="68" t="s">
        <v>85</v>
      </c>
      <c r="C121" s="69" t="s">
        <v>103</v>
      </c>
      <c r="D121" s="70" t="s">
        <v>83</v>
      </c>
      <c r="E121" s="53">
        <v>134</v>
      </c>
      <c r="F121" s="53">
        <v>20</v>
      </c>
      <c r="G121" s="53">
        <f t="shared" si="72"/>
        <v>50920</v>
      </c>
      <c r="H121" s="53">
        <f t="shared" si="73"/>
        <v>7600</v>
      </c>
      <c r="I121" s="53">
        <f t="shared" si="74"/>
        <v>58520</v>
      </c>
      <c r="J121" s="54"/>
      <c r="K121" s="53"/>
      <c r="L121" s="53">
        <f t="shared" si="75"/>
        <v>0</v>
      </c>
      <c r="M121" s="53">
        <f t="shared" si="76"/>
        <v>0</v>
      </c>
      <c r="N121" s="53">
        <f t="shared" si="77"/>
        <v>0</v>
      </c>
      <c r="O121" s="54"/>
      <c r="P121" s="53">
        <v>315</v>
      </c>
      <c r="Q121" s="53">
        <f t="shared" si="78"/>
        <v>42210</v>
      </c>
      <c r="R121" s="53">
        <f t="shared" si="79"/>
        <v>6300</v>
      </c>
      <c r="S121" s="53">
        <f t="shared" si="80"/>
        <v>48510</v>
      </c>
      <c r="T121" s="54"/>
      <c r="U121" s="53">
        <f t="shared" si="81"/>
        <v>315</v>
      </c>
      <c r="V121" s="53">
        <f t="shared" si="82"/>
        <v>42210</v>
      </c>
      <c r="W121" s="53">
        <f t="shared" si="83"/>
        <v>6300</v>
      </c>
      <c r="X121" s="61">
        <f t="shared" si="84"/>
        <v>48510</v>
      </c>
    </row>
    <row r="122" spans="1:27" ht="39" x14ac:dyDescent="0.2">
      <c r="A122" s="153"/>
      <c r="B122" s="68" t="s">
        <v>42</v>
      </c>
      <c r="C122" s="69" t="s">
        <v>104</v>
      </c>
      <c r="D122" s="70" t="s">
        <v>83</v>
      </c>
      <c r="E122" s="53">
        <v>200</v>
      </c>
      <c r="F122" s="53">
        <v>20</v>
      </c>
      <c r="G122" s="53">
        <f t="shared" si="72"/>
        <v>62000</v>
      </c>
      <c r="H122" s="53">
        <f t="shared" si="73"/>
        <v>6200</v>
      </c>
      <c r="I122" s="53">
        <f t="shared" si="74"/>
        <v>68200</v>
      </c>
      <c r="J122" s="54"/>
      <c r="K122" s="53"/>
      <c r="L122" s="53">
        <f t="shared" si="75"/>
        <v>0</v>
      </c>
      <c r="M122" s="53">
        <f t="shared" si="76"/>
        <v>0</v>
      </c>
      <c r="N122" s="53">
        <f t="shared" si="77"/>
        <v>0</v>
      </c>
      <c r="O122" s="54"/>
      <c r="P122" s="53"/>
      <c r="Q122" s="53">
        <f t="shared" si="78"/>
        <v>0</v>
      </c>
      <c r="R122" s="53">
        <f t="shared" si="79"/>
        <v>0</v>
      </c>
      <c r="S122" s="53">
        <f t="shared" si="80"/>
        <v>0</v>
      </c>
      <c r="T122" s="54"/>
      <c r="U122" s="53">
        <f t="shared" si="81"/>
        <v>0</v>
      </c>
      <c r="V122" s="53">
        <f t="shared" si="82"/>
        <v>0</v>
      </c>
      <c r="W122" s="53">
        <f t="shared" si="83"/>
        <v>0</v>
      </c>
      <c r="X122" s="61">
        <f t="shared" si="84"/>
        <v>0</v>
      </c>
    </row>
    <row r="123" spans="1:27" ht="39" x14ac:dyDescent="0.2">
      <c r="A123" s="153"/>
      <c r="B123" s="68" t="s">
        <v>90</v>
      </c>
      <c r="C123" s="69" t="s">
        <v>105</v>
      </c>
      <c r="D123" s="70" t="s">
        <v>83</v>
      </c>
      <c r="E123" s="53">
        <v>330</v>
      </c>
      <c r="F123" s="53">
        <v>30</v>
      </c>
      <c r="G123" s="53">
        <f t="shared" si="72"/>
        <v>66000</v>
      </c>
      <c r="H123" s="53">
        <f t="shared" si="73"/>
        <v>6000</v>
      </c>
      <c r="I123" s="53">
        <f t="shared" si="74"/>
        <v>72000</v>
      </c>
      <c r="J123" s="54"/>
      <c r="K123" s="53"/>
      <c r="L123" s="53">
        <f t="shared" si="75"/>
        <v>0</v>
      </c>
      <c r="M123" s="53">
        <f t="shared" si="76"/>
        <v>0</v>
      </c>
      <c r="N123" s="53">
        <f t="shared" si="77"/>
        <v>0</v>
      </c>
      <c r="O123" s="54"/>
      <c r="P123" s="53"/>
      <c r="Q123" s="53">
        <f t="shared" si="78"/>
        <v>0</v>
      </c>
      <c r="R123" s="53">
        <f t="shared" si="79"/>
        <v>0</v>
      </c>
      <c r="S123" s="53">
        <f t="shared" si="80"/>
        <v>0</v>
      </c>
      <c r="T123" s="54"/>
      <c r="U123" s="53">
        <f t="shared" si="81"/>
        <v>0</v>
      </c>
      <c r="V123" s="53">
        <f t="shared" si="82"/>
        <v>0</v>
      </c>
      <c r="W123" s="53">
        <f t="shared" si="83"/>
        <v>0</v>
      </c>
      <c r="X123" s="61">
        <f t="shared" si="84"/>
        <v>0</v>
      </c>
    </row>
    <row r="124" spans="1:27" ht="39" x14ac:dyDescent="0.2">
      <c r="A124" s="153"/>
      <c r="B124" s="68" t="s">
        <v>92</v>
      </c>
      <c r="C124" s="69" t="s">
        <v>106</v>
      </c>
      <c r="D124" s="70" t="s">
        <v>83</v>
      </c>
      <c r="E124" s="53">
        <v>460</v>
      </c>
      <c r="F124" s="53">
        <v>40</v>
      </c>
      <c r="G124" s="53">
        <f t="shared" si="72"/>
        <v>69000</v>
      </c>
      <c r="H124" s="53">
        <f t="shared" si="73"/>
        <v>6000</v>
      </c>
      <c r="I124" s="53">
        <f t="shared" si="74"/>
        <v>75000</v>
      </c>
      <c r="J124" s="54"/>
      <c r="K124" s="53"/>
      <c r="L124" s="53">
        <f t="shared" si="75"/>
        <v>0</v>
      </c>
      <c r="M124" s="53">
        <f t="shared" si="76"/>
        <v>0</v>
      </c>
      <c r="N124" s="53">
        <f t="shared" si="77"/>
        <v>0</v>
      </c>
      <c r="O124" s="54"/>
      <c r="P124" s="53"/>
      <c r="Q124" s="53">
        <f t="shared" si="78"/>
        <v>0</v>
      </c>
      <c r="R124" s="53">
        <f t="shared" si="79"/>
        <v>0</v>
      </c>
      <c r="S124" s="53">
        <f t="shared" si="80"/>
        <v>0</v>
      </c>
      <c r="T124" s="54"/>
      <c r="U124" s="53">
        <f t="shared" si="81"/>
        <v>0</v>
      </c>
      <c r="V124" s="53">
        <f t="shared" si="82"/>
        <v>0</v>
      </c>
      <c r="W124" s="53">
        <f t="shared" si="83"/>
        <v>0</v>
      </c>
      <c r="X124" s="61">
        <f t="shared" si="84"/>
        <v>0</v>
      </c>
    </row>
    <row r="125" spans="1:27" ht="39" x14ac:dyDescent="0.2">
      <c r="A125" s="145">
        <v>232116</v>
      </c>
      <c r="B125" s="64" t="s">
        <v>120</v>
      </c>
      <c r="C125" s="69"/>
      <c r="D125" s="70"/>
      <c r="E125" s="53"/>
      <c r="F125" s="53"/>
      <c r="G125" s="53"/>
      <c r="H125" s="53"/>
      <c r="I125" s="53"/>
      <c r="J125" s="54"/>
      <c r="K125" s="53"/>
      <c r="L125" s="53"/>
      <c r="M125" s="53">
        <f t="shared" si="57"/>
        <v>0</v>
      </c>
      <c r="N125" s="53">
        <f t="shared" ref="N125" si="85">M125*E125</f>
        <v>0</v>
      </c>
      <c r="O125" s="54"/>
      <c r="P125" s="53"/>
      <c r="Q125" s="53"/>
      <c r="R125" s="53">
        <f t="shared" si="58"/>
        <v>0</v>
      </c>
      <c r="S125" s="53">
        <f t="shared" ref="S125" si="86">R125*F125</f>
        <v>0</v>
      </c>
      <c r="T125" s="54"/>
      <c r="U125" s="53"/>
      <c r="V125" s="53"/>
      <c r="W125" s="53"/>
      <c r="X125" s="61">
        <f t="shared" ref="X125" si="87">N125+S125</f>
        <v>0</v>
      </c>
    </row>
    <row r="126" spans="1:27" ht="195" x14ac:dyDescent="0.2">
      <c r="A126" s="147" t="s">
        <v>9</v>
      </c>
      <c r="B126" s="68" t="s">
        <v>121</v>
      </c>
      <c r="C126" s="69"/>
      <c r="D126" s="70"/>
      <c r="E126" s="53"/>
      <c r="F126" s="53"/>
      <c r="G126" s="53"/>
      <c r="H126" s="53"/>
      <c r="I126" s="53"/>
      <c r="J126" s="54"/>
      <c r="K126" s="53"/>
      <c r="L126" s="53"/>
      <c r="M126" s="53"/>
      <c r="N126" s="53"/>
      <c r="O126" s="54"/>
      <c r="P126" s="53"/>
      <c r="Q126" s="53"/>
      <c r="R126" s="53"/>
      <c r="S126" s="53"/>
      <c r="T126" s="54"/>
      <c r="U126" s="53"/>
      <c r="V126" s="53"/>
      <c r="W126" s="53"/>
      <c r="X126" s="61"/>
    </row>
    <row r="127" spans="1:27" ht="39" x14ac:dyDescent="0.2">
      <c r="A127" s="147" t="s">
        <v>80</v>
      </c>
      <c r="B127" s="71" t="s">
        <v>122</v>
      </c>
      <c r="C127" s="69"/>
      <c r="D127" s="70"/>
      <c r="E127" s="53"/>
      <c r="F127" s="53"/>
      <c r="G127" s="53"/>
      <c r="H127" s="53"/>
      <c r="I127" s="53"/>
      <c r="J127" s="54"/>
      <c r="K127" s="53"/>
      <c r="L127" s="53"/>
      <c r="M127" s="53"/>
      <c r="N127" s="53"/>
      <c r="O127" s="54"/>
      <c r="P127" s="53"/>
      <c r="Q127" s="53"/>
      <c r="R127" s="53"/>
      <c r="S127" s="53"/>
      <c r="T127" s="54"/>
      <c r="U127" s="53"/>
      <c r="V127" s="53"/>
      <c r="W127" s="53"/>
      <c r="X127" s="61"/>
    </row>
    <row r="128" spans="1:27" ht="58.5" x14ac:dyDescent="0.2">
      <c r="A128" s="147"/>
      <c r="B128" s="86" t="s">
        <v>123</v>
      </c>
      <c r="C128" s="87"/>
      <c r="D128" s="70"/>
      <c r="E128" s="53"/>
      <c r="F128" s="53"/>
      <c r="G128" s="53"/>
      <c r="H128" s="53"/>
      <c r="I128" s="53"/>
      <c r="J128" s="54"/>
      <c r="K128" s="53"/>
      <c r="L128" s="53"/>
      <c r="M128" s="53"/>
      <c r="N128" s="53"/>
      <c r="O128" s="54"/>
      <c r="P128" s="53"/>
      <c r="Q128" s="53"/>
      <c r="R128" s="53"/>
      <c r="S128" s="53"/>
      <c r="T128" s="54"/>
      <c r="U128" s="53"/>
      <c r="V128" s="53"/>
      <c r="W128" s="53"/>
      <c r="X128" s="61"/>
    </row>
    <row r="129" spans="1:24" ht="39" x14ac:dyDescent="0.2">
      <c r="A129" s="147"/>
      <c r="B129" s="68" t="s">
        <v>42</v>
      </c>
      <c r="C129" s="69" t="s">
        <v>44</v>
      </c>
      <c r="D129" s="70" t="s">
        <v>31</v>
      </c>
      <c r="E129" s="53">
        <v>7500</v>
      </c>
      <c r="F129" s="53">
        <v>1800</v>
      </c>
      <c r="G129" s="53">
        <f>E129*C129</f>
        <v>22500</v>
      </c>
      <c r="H129" s="53">
        <f>F129*C129</f>
        <v>5400</v>
      </c>
      <c r="I129" s="53">
        <f>H129+G129</f>
        <v>27900</v>
      </c>
      <c r="J129" s="54"/>
      <c r="K129" s="53"/>
      <c r="L129" s="53">
        <f>K129*E129</f>
        <v>0</v>
      </c>
      <c r="M129" s="53">
        <f>K129*F129</f>
        <v>0</v>
      </c>
      <c r="N129" s="53">
        <f>SUM(F129+E129)*K129</f>
        <v>0</v>
      </c>
      <c r="O129" s="54"/>
      <c r="P129" s="53">
        <v>3</v>
      </c>
      <c r="Q129" s="53">
        <f>P129*E129</f>
        <v>22500</v>
      </c>
      <c r="R129" s="53">
        <f>P129*F129</f>
        <v>5400</v>
      </c>
      <c r="S129" s="53">
        <f>R129+Q129</f>
        <v>27900</v>
      </c>
      <c r="T129" s="54"/>
      <c r="U129" s="53">
        <f>P129+K129</f>
        <v>3</v>
      </c>
      <c r="V129" s="53">
        <f>U129*E129</f>
        <v>22500</v>
      </c>
      <c r="W129" s="53">
        <f>U129*F129</f>
        <v>5400</v>
      </c>
      <c r="X129" s="61">
        <f>W129+V129</f>
        <v>27900</v>
      </c>
    </row>
    <row r="130" spans="1:24" ht="39" x14ac:dyDescent="0.2">
      <c r="A130" s="147" t="s">
        <v>88</v>
      </c>
      <c r="B130" s="86" t="s">
        <v>124</v>
      </c>
      <c r="C130" s="87"/>
      <c r="D130" s="70"/>
      <c r="E130" s="53"/>
      <c r="F130" s="53"/>
      <c r="G130" s="53"/>
      <c r="H130" s="53"/>
      <c r="I130" s="53"/>
      <c r="J130" s="54"/>
      <c r="K130" s="53"/>
      <c r="L130" s="53"/>
      <c r="M130" s="53"/>
      <c r="N130" s="53"/>
      <c r="O130" s="54"/>
      <c r="P130" s="53"/>
      <c r="Q130" s="53"/>
      <c r="R130" s="53"/>
      <c r="S130" s="53"/>
      <c r="T130" s="54"/>
      <c r="U130" s="53"/>
      <c r="V130" s="53"/>
      <c r="W130" s="53"/>
      <c r="X130" s="61"/>
    </row>
    <row r="131" spans="1:24" ht="19.5" x14ac:dyDescent="0.2">
      <c r="A131" s="147"/>
      <c r="B131" s="86" t="s">
        <v>125</v>
      </c>
      <c r="C131" s="87">
        <v>2</v>
      </c>
      <c r="D131" s="70" t="s">
        <v>31</v>
      </c>
      <c r="E131" s="53">
        <v>4200</v>
      </c>
      <c r="F131" s="53">
        <v>1700</v>
      </c>
      <c r="G131" s="53">
        <f>E131*C131</f>
        <v>8400</v>
      </c>
      <c r="H131" s="53">
        <f>F131*C131</f>
        <v>3400</v>
      </c>
      <c r="I131" s="53">
        <f>H131+G131</f>
        <v>11800</v>
      </c>
      <c r="J131" s="54"/>
      <c r="K131" s="53"/>
      <c r="L131" s="53">
        <f>K131*E131</f>
        <v>0</v>
      </c>
      <c r="M131" s="53">
        <f>K131*F131</f>
        <v>0</v>
      </c>
      <c r="N131" s="53">
        <f>SUM(F131+E131)*K131</f>
        <v>0</v>
      </c>
      <c r="O131" s="54"/>
      <c r="P131" s="53">
        <v>2</v>
      </c>
      <c r="Q131" s="53">
        <f>P131*E131</f>
        <v>8400</v>
      </c>
      <c r="R131" s="53">
        <f>P131*F131</f>
        <v>3400</v>
      </c>
      <c r="S131" s="53">
        <f>R131+Q131</f>
        <v>11800</v>
      </c>
      <c r="T131" s="54"/>
      <c r="U131" s="53">
        <f>P131+K131</f>
        <v>2</v>
      </c>
      <c r="V131" s="53">
        <f>U131*E131</f>
        <v>8400</v>
      </c>
      <c r="W131" s="53">
        <f>U131*F131</f>
        <v>3400</v>
      </c>
      <c r="X131" s="61">
        <f>W131+V131</f>
        <v>11800</v>
      </c>
    </row>
    <row r="132" spans="1:24" ht="19.5" x14ac:dyDescent="0.2">
      <c r="A132" s="148"/>
      <c r="B132" s="71" t="s">
        <v>126</v>
      </c>
      <c r="C132" s="69"/>
      <c r="D132" s="70"/>
      <c r="E132" s="53"/>
      <c r="F132" s="53"/>
      <c r="G132" s="53"/>
      <c r="H132" s="53"/>
      <c r="I132" s="53"/>
      <c r="J132" s="54"/>
      <c r="K132" s="53"/>
      <c r="L132" s="53"/>
      <c r="M132" s="53"/>
      <c r="N132" s="53"/>
      <c r="O132" s="54"/>
      <c r="P132" s="53"/>
      <c r="Q132" s="53"/>
      <c r="R132" s="53"/>
      <c r="S132" s="53"/>
      <c r="T132" s="54"/>
      <c r="U132" s="53"/>
      <c r="V132" s="53"/>
      <c r="W132" s="53"/>
      <c r="X132" s="61"/>
    </row>
    <row r="133" spans="1:24" ht="58.5" x14ac:dyDescent="0.2">
      <c r="A133" s="148"/>
      <c r="B133" s="86" t="s">
        <v>123</v>
      </c>
      <c r="C133" s="87"/>
      <c r="D133" s="70"/>
      <c r="E133" s="53"/>
      <c r="F133" s="53"/>
      <c r="G133" s="53"/>
      <c r="H133" s="53"/>
      <c r="I133" s="53"/>
      <c r="J133" s="54"/>
      <c r="K133" s="53"/>
      <c r="L133" s="53"/>
      <c r="M133" s="53"/>
      <c r="N133" s="53"/>
      <c r="O133" s="54"/>
      <c r="P133" s="53"/>
      <c r="Q133" s="53"/>
      <c r="R133" s="53"/>
      <c r="S133" s="53"/>
      <c r="T133" s="54"/>
      <c r="U133" s="53"/>
      <c r="V133" s="53"/>
      <c r="W133" s="53"/>
      <c r="X133" s="61"/>
    </row>
    <row r="134" spans="1:24" ht="29.25" customHeight="1" x14ac:dyDescent="0.2">
      <c r="A134" s="148"/>
      <c r="B134" s="68" t="s">
        <v>47</v>
      </c>
      <c r="C134" s="87">
        <v>18</v>
      </c>
      <c r="D134" s="70" t="s">
        <v>52</v>
      </c>
      <c r="E134" s="53">
        <v>2200</v>
      </c>
      <c r="F134" s="53">
        <v>700</v>
      </c>
      <c r="G134" s="53">
        <f t="shared" ref="G134:G135" si="88">E134*C134</f>
        <v>39600</v>
      </c>
      <c r="H134" s="53">
        <f t="shared" ref="H134:H135" si="89">F134*C134</f>
        <v>12600</v>
      </c>
      <c r="I134" s="53">
        <f t="shared" ref="I134:I135" si="90">H134+G134</f>
        <v>52200</v>
      </c>
      <c r="J134" s="54"/>
      <c r="K134" s="53"/>
      <c r="L134" s="53">
        <f>K134*E134</f>
        <v>0</v>
      </c>
      <c r="M134" s="53">
        <f>K134*F134</f>
        <v>0</v>
      </c>
      <c r="N134" s="53">
        <f>SUM(F134+E134)*K134</f>
        <v>0</v>
      </c>
      <c r="O134" s="54"/>
      <c r="P134" s="53">
        <v>18</v>
      </c>
      <c r="Q134" s="53">
        <f>P134*E134</f>
        <v>39600</v>
      </c>
      <c r="R134" s="53">
        <f>P134*F134</f>
        <v>12600</v>
      </c>
      <c r="S134" s="53">
        <f>R134+Q134</f>
        <v>52200</v>
      </c>
      <c r="T134" s="54"/>
      <c r="U134" s="53">
        <f>P134+K134</f>
        <v>18</v>
      </c>
      <c r="V134" s="53">
        <f>U134*E134</f>
        <v>39600</v>
      </c>
      <c r="W134" s="53">
        <f>U134*F134</f>
        <v>12600</v>
      </c>
      <c r="X134" s="61">
        <f>W134+V134</f>
        <v>52200</v>
      </c>
    </row>
    <row r="135" spans="1:24" ht="39" x14ac:dyDescent="0.2">
      <c r="A135" s="148"/>
      <c r="B135" s="68" t="s">
        <v>49</v>
      </c>
      <c r="C135" s="87">
        <v>44</v>
      </c>
      <c r="D135" s="70" t="s">
        <v>31</v>
      </c>
      <c r="E135" s="53">
        <v>3500</v>
      </c>
      <c r="F135" s="53">
        <v>900</v>
      </c>
      <c r="G135" s="53">
        <f t="shared" si="88"/>
        <v>154000</v>
      </c>
      <c r="H135" s="53">
        <f t="shared" si="89"/>
        <v>39600</v>
      </c>
      <c r="I135" s="53">
        <f t="shared" si="90"/>
        <v>193600</v>
      </c>
      <c r="J135" s="54"/>
      <c r="K135" s="53"/>
      <c r="L135" s="53">
        <f>K135*E135</f>
        <v>0</v>
      </c>
      <c r="M135" s="53">
        <f>K135*F135</f>
        <v>0</v>
      </c>
      <c r="N135" s="53">
        <f>SUM(F135+E135)*K135</f>
        <v>0</v>
      </c>
      <c r="O135" s="54"/>
      <c r="P135" s="53">
        <v>44</v>
      </c>
      <c r="Q135" s="53">
        <f>P135*E135</f>
        <v>154000</v>
      </c>
      <c r="R135" s="53">
        <f>P135*F135</f>
        <v>39600</v>
      </c>
      <c r="S135" s="53">
        <f>R135+Q135</f>
        <v>193600</v>
      </c>
      <c r="T135" s="54"/>
      <c r="U135" s="53">
        <f>P135+K135</f>
        <v>44</v>
      </c>
      <c r="V135" s="53">
        <f>U135*E135</f>
        <v>154000</v>
      </c>
      <c r="W135" s="53">
        <f>U135*F135</f>
        <v>39600</v>
      </c>
      <c r="X135" s="61">
        <f>W135+V135</f>
        <v>193600</v>
      </c>
    </row>
    <row r="136" spans="1:24" ht="19.5" x14ac:dyDescent="0.2">
      <c r="A136" s="142"/>
      <c r="B136" s="62" t="s">
        <v>16</v>
      </c>
      <c r="C136" s="62"/>
      <c r="D136" s="62"/>
      <c r="E136" s="63"/>
      <c r="F136" s="63"/>
      <c r="G136" s="78">
        <f>SUM(G106:G135)</f>
        <v>3817310</v>
      </c>
      <c r="H136" s="78">
        <f>SUM(H106:H135)</f>
        <v>888500</v>
      </c>
      <c r="I136" s="78">
        <f>SUM(I106:I135)</f>
        <v>4705810</v>
      </c>
      <c r="J136" s="137"/>
      <c r="K136" s="130"/>
      <c r="L136" s="130"/>
      <c r="M136" s="63">
        <f t="shared" ref="M136:M194" si="91">L136+K136</f>
        <v>0</v>
      </c>
      <c r="N136" s="123">
        <f>SUM(N106:N135)</f>
        <v>1799585</v>
      </c>
      <c r="O136" s="137"/>
      <c r="P136" s="130"/>
      <c r="Q136" s="130"/>
      <c r="R136" s="63">
        <f t="shared" ref="R136:R194" si="92">Q136+P136</f>
        <v>0</v>
      </c>
      <c r="S136" s="123">
        <f>SUM(S106:S135)</f>
        <v>2317292</v>
      </c>
      <c r="T136" s="137"/>
      <c r="U136" s="123"/>
      <c r="V136" s="123"/>
      <c r="W136" s="123"/>
      <c r="X136" s="123">
        <f>SUM(X106:X135)</f>
        <v>4116877</v>
      </c>
    </row>
    <row r="137" spans="1:24" ht="19.5" x14ac:dyDescent="0.2">
      <c r="A137" s="154">
        <v>232300</v>
      </c>
      <c r="B137" s="64" t="s">
        <v>127</v>
      </c>
      <c r="C137" s="67"/>
      <c r="D137" s="67"/>
      <c r="E137" s="53"/>
      <c r="F137" s="53"/>
      <c r="G137" s="53"/>
      <c r="H137" s="53"/>
      <c r="I137" s="53"/>
      <c r="J137" s="54"/>
      <c r="K137" s="53"/>
      <c r="L137" s="53"/>
      <c r="M137" s="53"/>
      <c r="N137" s="53"/>
      <c r="O137" s="54"/>
      <c r="P137" s="53"/>
      <c r="Q137" s="53"/>
      <c r="R137" s="53"/>
      <c r="S137" s="53"/>
      <c r="T137" s="54"/>
      <c r="U137" s="53"/>
      <c r="V137" s="53"/>
      <c r="W137" s="53"/>
      <c r="X137" s="61"/>
    </row>
    <row r="138" spans="1:24" ht="19.5" x14ac:dyDescent="0.2">
      <c r="A138" s="154">
        <v>232313</v>
      </c>
      <c r="B138" s="64" t="s">
        <v>128</v>
      </c>
      <c r="C138" s="67"/>
      <c r="D138" s="67"/>
      <c r="E138" s="53"/>
      <c r="F138" s="53"/>
      <c r="G138" s="53"/>
      <c r="H138" s="53"/>
      <c r="I138" s="53"/>
      <c r="J138" s="54"/>
      <c r="K138" s="53"/>
      <c r="L138" s="53"/>
      <c r="M138" s="53"/>
      <c r="N138" s="53"/>
      <c r="O138" s="54"/>
      <c r="P138" s="53"/>
      <c r="Q138" s="53"/>
      <c r="R138" s="53"/>
      <c r="S138" s="53"/>
      <c r="T138" s="54"/>
      <c r="U138" s="53"/>
      <c r="V138" s="53"/>
      <c r="W138" s="53"/>
      <c r="X138" s="61"/>
    </row>
    <row r="139" spans="1:24" ht="195" x14ac:dyDescent="0.2">
      <c r="A139" s="147" t="s">
        <v>9</v>
      </c>
      <c r="B139" s="68" t="s">
        <v>129</v>
      </c>
      <c r="C139" s="69" t="s">
        <v>57</v>
      </c>
      <c r="D139" s="70" t="s">
        <v>130</v>
      </c>
      <c r="E139" s="53">
        <v>90000</v>
      </c>
      <c r="F139" s="53">
        <v>24000</v>
      </c>
      <c r="G139" s="53">
        <f>E139*C139</f>
        <v>90000</v>
      </c>
      <c r="H139" s="53">
        <f>F139*C139</f>
        <v>24000</v>
      </c>
      <c r="I139" s="53">
        <f>H139+G139</f>
        <v>114000</v>
      </c>
      <c r="J139" s="54"/>
      <c r="K139" s="53"/>
      <c r="L139" s="53">
        <f>K139*E139</f>
        <v>0</v>
      </c>
      <c r="M139" s="53">
        <f>K139*F139</f>
        <v>0</v>
      </c>
      <c r="N139" s="53">
        <f>SUM(F139+E139)*K139</f>
        <v>0</v>
      </c>
      <c r="O139" s="54"/>
      <c r="P139" s="53">
        <v>1</v>
      </c>
      <c r="Q139" s="53">
        <f>P139*E139</f>
        <v>90000</v>
      </c>
      <c r="R139" s="53">
        <f>P139*F139</f>
        <v>24000</v>
      </c>
      <c r="S139" s="53">
        <f>R139+Q139</f>
        <v>114000</v>
      </c>
      <c r="T139" s="54"/>
      <c r="U139" s="53">
        <f>P139+K139</f>
        <v>1</v>
      </c>
      <c r="V139" s="53">
        <f>U139*E139</f>
        <v>90000</v>
      </c>
      <c r="W139" s="53">
        <f>U139*F139</f>
        <v>24000</v>
      </c>
      <c r="X139" s="61">
        <f>W139+V139</f>
        <v>114000</v>
      </c>
    </row>
    <row r="140" spans="1:24" ht="19.5" x14ac:dyDescent="0.2">
      <c r="A140" s="142"/>
      <c r="B140" s="62" t="s">
        <v>16</v>
      </c>
      <c r="C140" s="62"/>
      <c r="D140" s="62"/>
      <c r="E140" s="63"/>
      <c r="F140" s="63"/>
      <c r="G140" s="78">
        <f>SUM(G137:G139)</f>
        <v>90000</v>
      </c>
      <c r="H140" s="78">
        <f>SUM(H137:H139)</f>
        <v>24000</v>
      </c>
      <c r="I140" s="78">
        <f>SUM(I137:I139)</f>
        <v>114000</v>
      </c>
      <c r="J140" s="137"/>
      <c r="K140" s="130"/>
      <c r="L140" s="130"/>
      <c r="M140" s="63">
        <f t="shared" si="91"/>
        <v>0</v>
      </c>
      <c r="N140" s="123">
        <f>SUM(N137:N139)</f>
        <v>0</v>
      </c>
      <c r="O140" s="137"/>
      <c r="P140" s="130"/>
      <c r="Q140" s="130"/>
      <c r="R140" s="63">
        <f t="shared" si="92"/>
        <v>0</v>
      </c>
      <c r="S140" s="123">
        <f>SUM(S137:S139)</f>
        <v>114000</v>
      </c>
      <c r="T140" s="137"/>
      <c r="U140" s="123"/>
      <c r="V140" s="123"/>
      <c r="W140" s="123"/>
      <c r="X140" s="123">
        <f>SUM(X137:X139)</f>
        <v>114000</v>
      </c>
    </row>
    <row r="141" spans="1:24" ht="39" x14ac:dyDescent="0.2">
      <c r="A141" s="155">
        <v>233100</v>
      </c>
      <c r="B141" s="76" t="s">
        <v>131</v>
      </c>
      <c r="C141" s="76"/>
      <c r="D141" s="76"/>
      <c r="E141" s="53"/>
      <c r="F141" s="53"/>
      <c r="G141" s="53"/>
      <c r="H141" s="53"/>
      <c r="I141" s="53"/>
      <c r="J141" s="54"/>
      <c r="K141" s="53"/>
      <c r="L141" s="53"/>
      <c r="M141" s="53"/>
      <c r="N141" s="53"/>
      <c r="O141" s="54"/>
      <c r="P141" s="53"/>
      <c r="Q141" s="53"/>
      <c r="R141" s="53"/>
      <c r="S141" s="53"/>
      <c r="T141" s="54"/>
      <c r="U141" s="53"/>
      <c r="V141" s="53"/>
      <c r="W141" s="53"/>
      <c r="X141" s="61"/>
    </row>
    <row r="142" spans="1:24" ht="58.5" x14ac:dyDescent="0.2">
      <c r="A142" s="145">
        <v>233116.23</v>
      </c>
      <c r="B142" s="64" t="s">
        <v>132</v>
      </c>
      <c r="C142" s="69"/>
      <c r="D142" s="70"/>
      <c r="E142" s="53"/>
      <c r="F142" s="53"/>
      <c r="G142" s="53"/>
      <c r="H142" s="53"/>
      <c r="I142" s="53"/>
      <c r="J142" s="54"/>
      <c r="K142" s="53"/>
      <c r="L142" s="53"/>
      <c r="M142" s="53"/>
      <c r="N142" s="53"/>
      <c r="O142" s="54"/>
      <c r="P142" s="53"/>
      <c r="Q142" s="53"/>
      <c r="R142" s="53"/>
      <c r="S142" s="53"/>
      <c r="T142" s="54"/>
      <c r="U142" s="53"/>
      <c r="V142" s="53"/>
      <c r="W142" s="53"/>
      <c r="X142" s="61"/>
    </row>
    <row r="143" spans="1:24" ht="175.5" x14ac:dyDescent="0.2">
      <c r="A143" s="148"/>
      <c r="B143" s="68" t="s">
        <v>133</v>
      </c>
      <c r="C143" s="69"/>
      <c r="D143" s="70"/>
      <c r="E143" s="53"/>
      <c r="F143" s="53"/>
      <c r="G143" s="53"/>
      <c r="H143" s="53"/>
      <c r="I143" s="53"/>
      <c r="J143" s="54"/>
      <c r="K143" s="53"/>
      <c r="L143" s="53"/>
      <c r="M143" s="53"/>
      <c r="N143" s="53"/>
      <c r="O143" s="54"/>
      <c r="P143" s="53"/>
      <c r="Q143" s="53"/>
      <c r="R143" s="53"/>
      <c r="S143" s="53"/>
      <c r="T143" s="54"/>
      <c r="U143" s="53"/>
      <c r="V143" s="53"/>
      <c r="W143" s="53"/>
      <c r="X143" s="61"/>
    </row>
    <row r="144" spans="1:24" ht="39" x14ac:dyDescent="0.2">
      <c r="A144" s="147" t="s">
        <v>9</v>
      </c>
      <c r="B144" s="68" t="s">
        <v>134</v>
      </c>
      <c r="C144" s="69" t="s">
        <v>135</v>
      </c>
      <c r="D144" s="88" t="s">
        <v>136</v>
      </c>
      <c r="E144" s="53">
        <v>230</v>
      </c>
      <c r="F144" s="53">
        <v>50</v>
      </c>
      <c r="G144" s="53">
        <f>E144*C144</f>
        <v>3266000</v>
      </c>
      <c r="H144" s="53">
        <f>F144*C144</f>
        <v>710000</v>
      </c>
      <c r="I144" s="53">
        <f>H144+G144</f>
        <v>3976000</v>
      </c>
      <c r="J144" s="54"/>
      <c r="K144" s="53">
        <v>2028</v>
      </c>
      <c r="L144" s="53">
        <f>K144*E144</f>
        <v>466440</v>
      </c>
      <c r="M144" s="53">
        <f>K144*F144</f>
        <v>101400</v>
      </c>
      <c r="N144" s="53">
        <f>SUM(F144+E144)*K144</f>
        <v>567840</v>
      </c>
      <c r="O144" s="54"/>
      <c r="P144" s="53">
        <f>12300-K144</f>
        <v>10272</v>
      </c>
      <c r="Q144" s="53">
        <f>P144*E144</f>
        <v>2362560</v>
      </c>
      <c r="R144" s="53">
        <f>P144*F144</f>
        <v>513600</v>
      </c>
      <c r="S144" s="53">
        <f>R144+Q144</f>
        <v>2876160</v>
      </c>
      <c r="T144" s="54"/>
      <c r="U144" s="53">
        <f>P144+K144</f>
        <v>12300</v>
      </c>
      <c r="V144" s="53">
        <f>U144*E144</f>
        <v>2829000</v>
      </c>
      <c r="W144" s="53">
        <f>U144*F144</f>
        <v>615000</v>
      </c>
      <c r="X144" s="61">
        <f>W144+V144</f>
        <v>3444000</v>
      </c>
    </row>
    <row r="145" spans="1:24" ht="39" x14ac:dyDescent="0.2">
      <c r="A145" s="145">
        <v>233119</v>
      </c>
      <c r="B145" s="64" t="s">
        <v>137</v>
      </c>
      <c r="C145" s="69"/>
      <c r="D145" s="70"/>
      <c r="E145" s="53"/>
      <c r="F145" s="53"/>
      <c r="G145" s="53"/>
      <c r="H145" s="53"/>
      <c r="I145" s="53"/>
      <c r="J145" s="54"/>
      <c r="K145" s="53"/>
      <c r="L145" s="53"/>
      <c r="M145" s="53"/>
      <c r="N145" s="53"/>
      <c r="O145" s="54"/>
      <c r="P145" s="53"/>
      <c r="Q145" s="53"/>
      <c r="R145" s="53"/>
      <c r="S145" s="53"/>
      <c r="T145" s="54"/>
      <c r="U145" s="53"/>
      <c r="V145" s="53"/>
      <c r="W145" s="53"/>
      <c r="X145" s="61"/>
    </row>
    <row r="146" spans="1:24" ht="234" x14ac:dyDescent="0.2">
      <c r="A146" s="147" t="s">
        <v>9</v>
      </c>
      <c r="B146" s="68" t="s">
        <v>138</v>
      </c>
      <c r="C146" s="69" t="s">
        <v>57</v>
      </c>
      <c r="D146" s="70" t="s">
        <v>130</v>
      </c>
      <c r="E146" s="53">
        <v>175000</v>
      </c>
      <c r="F146" s="53">
        <v>25000</v>
      </c>
      <c r="G146" s="53">
        <f>E146*C146</f>
        <v>175000</v>
      </c>
      <c r="H146" s="53">
        <f>F146*C146</f>
        <v>25000</v>
      </c>
      <c r="I146" s="53">
        <f>H146+G146</f>
        <v>200000</v>
      </c>
      <c r="J146" s="54"/>
      <c r="K146" s="53"/>
      <c r="L146" s="53">
        <f>K146*E146</f>
        <v>0</v>
      </c>
      <c r="M146" s="53">
        <f>K146*F146</f>
        <v>0</v>
      </c>
      <c r="N146" s="53">
        <f>SUM(F146+E146)*K146</f>
        <v>0</v>
      </c>
      <c r="O146" s="54"/>
      <c r="P146" s="53"/>
      <c r="Q146" s="53">
        <f>P146*E146</f>
        <v>0</v>
      </c>
      <c r="R146" s="53">
        <f>P146*F146</f>
        <v>0</v>
      </c>
      <c r="S146" s="53">
        <f>R146+Q146</f>
        <v>0</v>
      </c>
      <c r="T146" s="54"/>
      <c r="U146" s="53">
        <f>P146+K146</f>
        <v>0</v>
      </c>
      <c r="V146" s="53">
        <f>U146*E146</f>
        <v>0</v>
      </c>
      <c r="W146" s="53">
        <f>U146*F146</f>
        <v>0</v>
      </c>
      <c r="X146" s="61">
        <f>W146+V146</f>
        <v>0</v>
      </c>
    </row>
    <row r="147" spans="1:24" ht="19.5" x14ac:dyDescent="0.2">
      <c r="A147" s="142"/>
      <c r="B147" s="62" t="s">
        <v>16</v>
      </c>
      <c r="C147" s="62"/>
      <c r="D147" s="62"/>
      <c r="E147" s="63"/>
      <c r="F147" s="63"/>
      <c r="G147" s="78">
        <f>SUM(G141:G146)</f>
        <v>3441000</v>
      </c>
      <c r="H147" s="78">
        <f>SUM(H141:H146)</f>
        <v>735000</v>
      </c>
      <c r="I147" s="78">
        <f>SUM(I141:I146)</f>
        <v>4176000</v>
      </c>
      <c r="J147" s="137"/>
      <c r="K147" s="130"/>
      <c r="L147" s="130"/>
      <c r="M147" s="63">
        <f t="shared" si="91"/>
        <v>0</v>
      </c>
      <c r="N147" s="123">
        <f>SUM(N141:N146)</f>
        <v>567840</v>
      </c>
      <c r="O147" s="137"/>
      <c r="P147" s="130"/>
      <c r="Q147" s="130"/>
      <c r="R147" s="63">
        <f t="shared" si="92"/>
        <v>0</v>
      </c>
      <c r="S147" s="123">
        <f>SUM(S141:S146)</f>
        <v>2876160</v>
      </c>
      <c r="T147" s="137"/>
      <c r="U147" s="123"/>
      <c r="V147" s="123"/>
      <c r="W147" s="123"/>
      <c r="X147" s="123">
        <f>SUM(X141:X146)</f>
        <v>3444000</v>
      </c>
    </row>
    <row r="148" spans="1:24" ht="19.5" x14ac:dyDescent="0.2">
      <c r="A148" s="149">
        <v>233300</v>
      </c>
      <c r="B148" s="76" t="s">
        <v>139</v>
      </c>
      <c r="C148" s="76"/>
      <c r="D148" s="76"/>
      <c r="E148" s="53"/>
      <c r="F148" s="53"/>
      <c r="G148" s="53"/>
      <c r="H148" s="53"/>
      <c r="I148" s="53"/>
      <c r="J148" s="54"/>
      <c r="K148" s="53"/>
      <c r="L148" s="53"/>
      <c r="M148" s="53"/>
      <c r="N148" s="53"/>
      <c r="O148" s="54"/>
      <c r="P148" s="53"/>
      <c r="Q148" s="53"/>
      <c r="R148" s="53"/>
      <c r="S148" s="53"/>
      <c r="T148" s="54"/>
      <c r="U148" s="53"/>
      <c r="V148" s="53"/>
      <c r="W148" s="53"/>
      <c r="X148" s="61"/>
    </row>
    <row r="149" spans="1:24" ht="19.5" x14ac:dyDescent="0.2">
      <c r="A149" s="145">
        <v>233313</v>
      </c>
      <c r="B149" s="64" t="s">
        <v>140</v>
      </c>
      <c r="C149" s="69"/>
      <c r="D149" s="70"/>
      <c r="E149" s="53"/>
      <c r="F149" s="53"/>
      <c r="G149" s="53"/>
      <c r="H149" s="53"/>
      <c r="I149" s="53"/>
      <c r="J149" s="54"/>
      <c r="K149" s="53"/>
      <c r="L149" s="53"/>
      <c r="M149" s="53"/>
      <c r="N149" s="53"/>
      <c r="O149" s="54"/>
      <c r="P149" s="53"/>
      <c r="Q149" s="53"/>
      <c r="R149" s="53"/>
      <c r="S149" s="53"/>
      <c r="T149" s="54"/>
      <c r="U149" s="53"/>
      <c r="V149" s="53"/>
      <c r="W149" s="53"/>
      <c r="X149" s="61"/>
    </row>
    <row r="150" spans="1:24" ht="136.5" x14ac:dyDescent="0.2">
      <c r="A150" s="147" t="s">
        <v>9</v>
      </c>
      <c r="B150" s="68" t="s">
        <v>141</v>
      </c>
      <c r="C150" s="89"/>
      <c r="D150" s="89"/>
      <c r="E150" s="53"/>
      <c r="F150" s="53"/>
      <c r="G150" s="53"/>
      <c r="H150" s="53"/>
      <c r="I150" s="53"/>
      <c r="J150" s="54"/>
      <c r="K150" s="53"/>
      <c r="L150" s="53"/>
      <c r="M150" s="53"/>
      <c r="N150" s="53"/>
      <c r="O150" s="54"/>
      <c r="P150" s="53"/>
      <c r="Q150" s="53"/>
      <c r="R150" s="53"/>
      <c r="S150" s="53"/>
      <c r="T150" s="54"/>
      <c r="U150" s="53"/>
      <c r="V150" s="53"/>
      <c r="W150" s="53"/>
      <c r="X150" s="61"/>
    </row>
    <row r="151" spans="1:24" ht="39" x14ac:dyDescent="0.2">
      <c r="A151" s="148"/>
      <c r="B151" s="68" t="s">
        <v>142</v>
      </c>
      <c r="C151" s="69" t="s">
        <v>57</v>
      </c>
      <c r="D151" s="70" t="s">
        <v>78</v>
      </c>
      <c r="E151" s="53">
        <v>30000</v>
      </c>
      <c r="F151" s="53">
        <v>7000</v>
      </c>
      <c r="G151" s="53">
        <f t="shared" ref="G151:G152" si="93">E151*C151</f>
        <v>30000</v>
      </c>
      <c r="H151" s="53">
        <f t="shared" ref="H151:H152" si="94">F151*C151</f>
        <v>7000</v>
      </c>
      <c r="I151" s="53">
        <f t="shared" ref="I151:I152" si="95">H151+G151</f>
        <v>37000</v>
      </c>
      <c r="J151" s="54"/>
      <c r="K151" s="53"/>
      <c r="L151" s="53">
        <f>K151*E151</f>
        <v>0</v>
      </c>
      <c r="M151" s="53">
        <f>K151*F151</f>
        <v>0</v>
      </c>
      <c r="N151" s="53">
        <f>SUM(F151+E151)*K151</f>
        <v>0</v>
      </c>
      <c r="O151" s="54"/>
      <c r="P151" s="53">
        <v>1</v>
      </c>
      <c r="Q151" s="53">
        <f>P151*E151</f>
        <v>30000</v>
      </c>
      <c r="R151" s="53">
        <f>P151*F151</f>
        <v>7000</v>
      </c>
      <c r="S151" s="53">
        <f>R151+Q151</f>
        <v>37000</v>
      </c>
      <c r="T151" s="54"/>
      <c r="U151" s="53">
        <f>P151+K151</f>
        <v>1</v>
      </c>
      <c r="V151" s="53">
        <f>U151*E151</f>
        <v>30000</v>
      </c>
      <c r="W151" s="53">
        <f>U151*F151</f>
        <v>7000</v>
      </c>
      <c r="X151" s="61">
        <f>W151+V151</f>
        <v>37000</v>
      </c>
    </row>
    <row r="152" spans="1:24" ht="19.5" x14ac:dyDescent="0.2">
      <c r="A152" s="148"/>
      <c r="B152" s="68" t="s">
        <v>143</v>
      </c>
      <c r="C152" s="69" t="s">
        <v>57</v>
      </c>
      <c r="D152" s="70" t="s">
        <v>78</v>
      </c>
      <c r="E152" s="53">
        <v>25000</v>
      </c>
      <c r="F152" s="53">
        <v>7000</v>
      </c>
      <c r="G152" s="53">
        <f t="shared" si="93"/>
        <v>25000</v>
      </c>
      <c r="H152" s="53">
        <f t="shared" si="94"/>
        <v>7000</v>
      </c>
      <c r="I152" s="53">
        <f t="shared" si="95"/>
        <v>32000</v>
      </c>
      <c r="J152" s="54"/>
      <c r="K152" s="53"/>
      <c r="L152" s="53">
        <f>K152*E152</f>
        <v>0</v>
      </c>
      <c r="M152" s="53">
        <f>K152*F152</f>
        <v>0</v>
      </c>
      <c r="N152" s="53">
        <f>SUM(F152+E152)*K152</f>
        <v>0</v>
      </c>
      <c r="O152" s="54"/>
      <c r="P152" s="53"/>
      <c r="Q152" s="53">
        <f>P152*E152</f>
        <v>0</v>
      </c>
      <c r="R152" s="53">
        <f>P152*F152</f>
        <v>0</v>
      </c>
      <c r="S152" s="53">
        <f>R152+Q152</f>
        <v>0</v>
      </c>
      <c r="T152" s="54"/>
      <c r="U152" s="53">
        <f>P152+K152</f>
        <v>0</v>
      </c>
      <c r="V152" s="53">
        <f>U152*E152</f>
        <v>0</v>
      </c>
      <c r="W152" s="53">
        <f>U152*F152</f>
        <v>0</v>
      </c>
      <c r="X152" s="61">
        <f>W152+V152</f>
        <v>0</v>
      </c>
    </row>
    <row r="153" spans="1:24" ht="19.5" x14ac:dyDescent="0.2">
      <c r="A153" s="145">
        <v>233343</v>
      </c>
      <c r="B153" s="64" t="s">
        <v>144</v>
      </c>
      <c r="C153" s="69"/>
      <c r="D153" s="70"/>
      <c r="E153" s="53"/>
      <c r="F153" s="53"/>
      <c r="G153" s="53"/>
      <c r="H153" s="53"/>
      <c r="I153" s="53"/>
      <c r="J153" s="54"/>
      <c r="K153" s="53"/>
      <c r="L153" s="53"/>
      <c r="M153" s="53"/>
      <c r="N153" s="53"/>
      <c r="O153" s="54"/>
      <c r="P153" s="53"/>
      <c r="Q153" s="53"/>
      <c r="R153" s="53"/>
      <c r="S153" s="53"/>
      <c r="T153" s="54"/>
      <c r="U153" s="53"/>
      <c r="V153" s="53"/>
      <c r="W153" s="53"/>
      <c r="X153" s="61"/>
    </row>
    <row r="154" spans="1:24" ht="214.5" x14ac:dyDescent="0.2">
      <c r="A154" s="147" t="s">
        <v>9</v>
      </c>
      <c r="B154" s="68" t="s">
        <v>145</v>
      </c>
      <c r="C154" s="69" t="s">
        <v>57</v>
      </c>
      <c r="D154" s="70" t="s">
        <v>11</v>
      </c>
      <c r="E154" s="53">
        <f>375000-245000</f>
        <v>130000</v>
      </c>
      <c r="F154" s="53">
        <v>38000</v>
      </c>
      <c r="G154" s="53">
        <f>E154*C154</f>
        <v>130000</v>
      </c>
      <c r="H154" s="53">
        <f>F154*C154</f>
        <v>38000</v>
      </c>
      <c r="I154" s="53">
        <f>H154+G154</f>
        <v>168000</v>
      </c>
      <c r="J154" s="54"/>
      <c r="K154" s="132">
        <v>0.75</v>
      </c>
      <c r="L154" s="53">
        <f>K154*E154</f>
        <v>97500</v>
      </c>
      <c r="M154" s="53">
        <f>K154*F154</f>
        <v>28500</v>
      </c>
      <c r="N154" s="53">
        <f>SUM(F154+E154)*K154</f>
        <v>126000</v>
      </c>
      <c r="O154" s="54"/>
      <c r="P154" s="132">
        <v>0.25</v>
      </c>
      <c r="Q154" s="53">
        <f>P154*E154</f>
        <v>32500</v>
      </c>
      <c r="R154" s="53">
        <f>P154*F154</f>
        <v>9500</v>
      </c>
      <c r="S154" s="53">
        <f>R154+Q154</f>
        <v>42000</v>
      </c>
      <c r="T154" s="54"/>
      <c r="U154" s="53">
        <f>P154+K154</f>
        <v>1</v>
      </c>
      <c r="V154" s="53">
        <f>U154*E154</f>
        <v>130000</v>
      </c>
      <c r="W154" s="53">
        <f>U154*F154</f>
        <v>38000</v>
      </c>
      <c r="X154" s="61">
        <f>W154+V154</f>
        <v>168000</v>
      </c>
    </row>
    <row r="155" spans="1:24" ht="19.5" x14ac:dyDescent="0.2">
      <c r="A155" s="145">
        <v>233346</v>
      </c>
      <c r="B155" s="64" t="s">
        <v>146</v>
      </c>
      <c r="C155" s="69"/>
      <c r="D155" s="70"/>
      <c r="E155" s="53"/>
      <c r="F155" s="53"/>
      <c r="G155" s="53"/>
      <c r="H155" s="53"/>
      <c r="I155" s="53"/>
      <c r="J155" s="54"/>
      <c r="K155" s="53"/>
      <c r="L155" s="53"/>
      <c r="M155" s="53"/>
      <c r="N155" s="53"/>
      <c r="O155" s="54"/>
      <c r="P155" s="53"/>
      <c r="Q155" s="53"/>
      <c r="R155" s="53"/>
      <c r="S155" s="53"/>
      <c r="T155" s="54"/>
      <c r="U155" s="53"/>
      <c r="V155" s="53"/>
      <c r="W155" s="53"/>
      <c r="X155" s="61"/>
    </row>
    <row r="156" spans="1:24" ht="156" x14ac:dyDescent="0.2">
      <c r="A156" s="147" t="s">
        <v>9</v>
      </c>
      <c r="B156" s="68" t="s">
        <v>147</v>
      </c>
      <c r="C156" s="69"/>
      <c r="D156" s="70"/>
      <c r="E156" s="53"/>
      <c r="F156" s="53"/>
      <c r="G156" s="53"/>
      <c r="H156" s="53"/>
      <c r="I156" s="53"/>
      <c r="J156" s="54"/>
      <c r="K156" s="53"/>
      <c r="L156" s="53"/>
      <c r="M156" s="53"/>
      <c r="N156" s="53"/>
      <c r="O156" s="54"/>
      <c r="P156" s="53"/>
      <c r="Q156" s="53"/>
      <c r="R156" s="53"/>
      <c r="S156" s="53"/>
      <c r="T156" s="54"/>
      <c r="U156" s="53"/>
      <c r="V156" s="53"/>
      <c r="W156" s="53"/>
      <c r="X156" s="61"/>
    </row>
    <row r="157" spans="1:24" ht="39" x14ac:dyDescent="0.2">
      <c r="A157" s="148"/>
      <c r="B157" s="68" t="s">
        <v>61</v>
      </c>
      <c r="C157" s="69" t="s">
        <v>148</v>
      </c>
      <c r="D157" s="70" t="s">
        <v>83</v>
      </c>
      <c r="E157" s="53">
        <v>240</v>
      </c>
      <c r="F157" s="53">
        <v>70</v>
      </c>
      <c r="G157" s="53">
        <f>E157*C157</f>
        <v>108000</v>
      </c>
      <c r="H157" s="53">
        <f>F157*C157</f>
        <v>31500</v>
      </c>
      <c r="I157" s="53">
        <f>H157+G157</f>
        <v>139500</v>
      </c>
      <c r="J157" s="54"/>
      <c r="K157" s="53"/>
      <c r="L157" s="53">
        <f>K157*E157</f>
        <v>0</v>
      </c>
      <c r="M157" s="53">
        <f>K157*F157</f>
        <v>0</v>
      </c>
      <c r="N157" s="53">
        <f>SUM(F157+E157)*K157</f>
        <v>0</v>
      </c>
      <c r="O157" s="54"/>
      <c r="P157" s="53">
        <v>12</v>
      </c>
      <c r="Q157" s="53">
        <f>P157*E157</f>
        <v>2880</v>
      </c>
      <c r="R157" s="53">
        <f>P157*F157</f>
        <v>840</v>
      </c>
      <c r="S157" s="53">
        <f>R157+Q157</f>
        <v>3720</v>
      </c>
      <c r="T157" s="54"/>
      <c r="U157" s="53">
        <f>P157+K157</f>
        <v>12</v>
      </c>
      <c r="V157" s="53">
        <f>U157*E157</f>
        <v>2880</v>
      </c>
      <c r="W157" s="53">
        <f>U157*F157</f>
        <v>840</v>
      </c>
      <c r="X157" s="61">
        <f>W157+V157</f>
        <v>3720</v>
      </c>
    </row>
    <row r="158" spans="1:24" ht="19.5" x14ac:dyDescent="0.2">
      <c r="A158" s="142"/>
      <c r="B158" s="62" t="s">
        <v>16</v>
      </c>
      <c r="C158" s="62"/>
      <c r="D158" s="62"/>
      <c r="E158" s="63"/>
      <c r="F158" s="63"/>
      <c r="G158" s="78">
        <f>SUM(G148:G157)</f>
        <v>293000</v>
      </c>
      <c r="H158" s="78">
        <f>SUM(H148:H157)</f>
        <v>83500</v>
      </c>
      <c r="I158" s="78">
        <f>SUM(I148:I157)</f>
        <v>376500</v>
      </c>
      <c r="J158" s="137"/>
      <c r="K158" s="130"/>
      <c r="L158" s="130"/>
      <c r="M158" s="63">
        <f t="shared" si="91"/>
        <v>0</v>
      </c>
      <c r="N158" s="123">
        <f>SUM(N148:N157)</f>
        <v>126000</v>
      </c>
      <c r="O158" s="137"/>
      <c r="P158" s="130"/>
      <c r="Q158" s="130"/>
      <c r="R158" s="63">
        <f t="shared" si="92"/>
        <v>0</v>
      </c>
      <c r="S158" s="123">
        <f>SUM(S148:S157)</f>
        <v>82720</v>
      </c>
      <c r="T158" s="137"/>
      <c r="U158" s="123"/>
      <c r="V158" s="123"/>
      <c r="W158" s="123"/>
      <c r="X158" s="123">
        <f>SUM(X148:X157)</f>
        <v>208720</v>
      </c>
    </row>
    <row r="159" spans="1:24" ht="19.5" x14ac:dyDescent="0.2">
      <c r="A159" s="149">
        <v>233400</v>
      </c>
      <c r="B159" s="76" t="s">
        <v>149</v>
      </c>
      <c r="C159" s="76"/>
      <c r="D159" s="76"/>
      <c r="E159" s="53"/>
      <c r="F159" s="53"/>
      <c r="G159" s="53"/>
      <c r="H159" s="53"/>
      <c r="I159" s="53"/>
      <c r="J159" s="54"/>
      <c r="K159" s="53"/>
      <c r="L159" s="53"/>
      <c r="M159" s="53"/>
      <c r="N159" s="53"/>
      <c r="O159" s="54"/>
      <c r="P159" s="53"/>
      <c r="Q159" s="53"/>
      <c r="R159" s="53"/>
      <c r="S159" s="53"/>
      <c r="T159" s="54"/>
      <c r="U159" s="53"/>
      <c r="V159" s="53"/>
      <c r="W159" s="53"/>
      <c r="X159" s="61"/>
    </row>
    <row r="160" spans="1:24" ht="19.5" x14ac:dyDescent="0.2">
      <c r="A160" s="145">
        <v>233419.13</v>
      </c>
      <c r="B160" s="64" t="s">
        <v>150</v>
      </c>
      <c r="C160" s="69"/>
      <c r="D160" s="70"/>
      <c r="E160" s="53"/>
      <c r="F160" s="53"/>
      <c r="G160" s="53"/>
      <c r="H160" s="53"/>
      <c r="I160" s="53"/>
      <c r="J160" s="54"/>
      <c r="K160" s="53"/>
      <c r="L160" s="53"/>
      <c r="M160" s="53"/>
      <c r="N160" s="53"/>
      <c r="O160" s="54"/>
      <c r="P160" s="53"/>
      <c r="Q160" s="53"/>
      <c r="R160" s="53"/>
      <c r="S160" s="53"/>
      <c r="T160" s="54"/>
      <c r="U160" s="53"/>
      <c r="V160" s="53"/>
      <c r="W160" s="53"/>
      <c r="X160" s="61"/>
    </row>
    <row r="161" spans="1:24" ht="156" x14ac:dyDescent="0.2">
      <c r="A161" s="148"/>
      <c r="B161" s="68" t="s">
        <v>151</v>
      </c>
      <c r="C161" s="89"/>
      <c r="D161" s="89"/>
      <c r="E161" s="53"/>
      <c r="F161" s="53"/>
      <c r="G161" s="53"/>
      <c r="H161" s="53"/>
      <c r="I161" s="53"/>
      <c r="J161" s="54"/>
      <c r="K161" s="53"/>
      <c r="L161" s="53"/>
      <c r="M161" s="53"/>
      <c r="N161" s="53"/>
      <c r="O161" s="54"/>
      <c r="P161" s="53"/>
      <c r="Q161" s="53"/>
      <c r="R161" s="53"/>
      <c r="S161" s="53"/>
      <c r="T161" s="54"/>
      <c r="U161" s="53"/>
      <c r="V161" s="53"/>
      <c r="W161" s="53"/>
      <c r="X161" s="61"/>
    </row>
    <row r="162" spans="1:24" ht="39" x14ac:dyDescent="0.2">
      <c r="A162" s="148"/>
      <c r="B162" s="68" t="s">
        <v>152</v>
      </c>
      <c r="C162" s="89">
        <v>2</v>
      </c>
      <c r="D162" s="89" t="s">
        <v>31</v>
      </c>
      <c r="E162" s="53">
        <v>42000</v>
      </c>
      <c r="F162" s="53">
        <v>10000</v>
      </c>
      <c r="G162" s="53">
        <f>E162*C162</f>
        <v>84000</v>
      </c>
      <c r="H162" s="53">
        <f>F162*C162</f>
        <v>20000</v>
      </c>
      <c r="I162" s="53">
        <f>H162+G162</f>
        <v>104000</v>
      </c>
      <c r="J162" s="54"/>
      <c r="K162" s="80"/>
      <c r="L162" s="53">
        <f>K162*E162</f>
        <v>0</v>
      </c>
      <c r="M162" s="53">
        <f>K162*F162</f>
        <v>0</v>
      </c>
      <c r="N162" s="53">
        <f>SUM(F162+E162)*K162</f>
        <v>0</v>
      </c>
      <c r="O162" s="54"/>
      <c r="P162" s="53">
        <v>2</v>
      </c>
      <c r="Q162" s="53">
        <f>P162*E162</f>
        <v>84000</v>
      </c>
      <c r="R162" s="53">
        <f>P162*F162</f>
        <v>20000</v>
      </c>
      <c r="S162" s="53">
        <f>R162+Q162</f>
        <v>104000</v>
      </c>
      <c r="T162" s="54"/>
      <c r="U162" s="53">
        <f>P162+K162</f>
        <v>2</v>
      </c>
      <c r="V162" s="53">
        <f>U162*E162</f>
        <v>84000</v>
      </c>
      <c r="W162" s="53">
        <f>U162*F162</f>
        <v>20000</v>
      </c>
      <c r="X162" s="61">
        <f>W162+V162</f>
        <v>104000</v>
      </c>
    </row>
    <row r="163" spans="1:24" ht="39" x14ac:dyDescent="0.2">
      <c r="A163" s="148"/>
      <c r="B163" s="68" t="s">
        <v>153</v>
      </c>
      <c r="C163" s="89">
        <v>1</v>
      </c>
      <c r="D163" s="89" t="s">
        <v>52</v>
      </c>
      <c r="E163" s="53">
        <v>44000</v>
      </c>
      <c r="F163" s="53">
        <v>10000</v>
      </c>
      <c r="G163" s="53">
        <f>E163*C163</f>
        <v>44000</v>
      </c>
      <c r="H163" s="53">
        <f>F163*C163</f>
        <v>10000</v>
      </c>
      <c r="I163" s="53">
        <f>H163+G163</f>
        <v>54000</v>
      </c>
      <c r="J163" s="54"/>
      <c r="K163" s="53"/>
      <c r="L163" s="53">
        <f>K163*E163</f>
        <v>0</v>
      </c>
      <c r="M163" s="53">
        <f>K163*F163</f>
        <v>0</v>
      </c>
      <c r="N163" s="53">
        <f>SUM(F163+E163)*K163</f>
        <v>0</v>
      </c>
      <c r="O163" s="54"/>
      <c r="P163" s="53">
        <v>1</v>
      </c>
      <c r="Q163" s="53">
        <f>P163*E163</f>
        <v>44000</v>
      </c>
      <c r="R163" s="53">
        <f>P163*F163</f>
        <v>10000</v>
      </c>
      <c r="S163" s="53">
        <f>R163+Q163</f>
        <v>54000</v>
      </c>
      <c r="T163" s="54"/>
      <c r="U163" s="53">
        <f>P163+K163</f>
        <v>1</v>
      </c>
      <c r="V163" s="53">
        <f>U163*E163</f>
        <v>44000</v>
      </c>
      <c r="W163" s="53">
        <f>U163*F163</f>
        <v>10000</v>
      </c>
      <c r="X163" s="61">
        <f>W163+V163</f>
        <v>54000</v>
      </c>
    </row>
    <row r="164" spans="1:24" s="3" customFormat="1" ht="19.5" x14ac:dyDescent="0.2">
      <c r="A164" s="145">
        <v>233433</v>
      </c>
      <c r="B164" s="71" t="s">
        <v>154</v>
      </c>
      <c r="C164" s="90"/>
      <c r="D164" s="77"/>
      <c r="E164" s="53"/>
      <c r="F164" s="53"/>
      <c r="G164" s="53"/>
      <c r="H164" s="53"/>
      <c r="I164" s="53"/>
      <c r="J164" s="54"/>
      <c r="K164" s="53"/>
      <c r="L164" s="53"/>
      <c r="M164" s="53"/>
      <c r="N164" s="53"/>
      <c r="O164" s="54"/>
      <c r="P164" s="80"/>
      <c r="Q164" s="80"/>
      <c r="R164" s="53"/>
      <c r="S164" s="53"/>
      <c r="T164" s="54"/>
      <c r="U164" s="53"/>
      <c r="V164" s="53"/>
      <c r="W164" s="53"/>
      <c r="X164" s="61"/>
    </row>
    <row r="165" spans="1:24" ht="156" x14ac:dyDescent="0.2">
      <c r="A165" s="147" t="s">
        <v>9</v>
      </c>
      <c r="B165" s="68" t="s">
        <v>155</v>
      </c>
      <c r="C165" s="89"/>
      <c r="D165" s="70"/>
      <c r="E165" s="53"/>
      <c r="F165" s="53"/>
      <c r="G165" s="53"/>
      <c r="H165" s="53"/>
      <c r="I165" s="53"/>
      <c r="J165" s="54"/>
      <c r="K165" s="53"/>
      <c r="L165" s="53"/>
      <c r="M165" s="53"/>
      <c r="N165" s="53"/>
      <c r="O165" s="54"/>
      <c r="P165" s="53"/>
      <c r="Q165" s="53"/>
      <c r="R165" s="53"/>
      <c r="S165" s="53"/>
      <c r="T165" s="54"/>
      <c r="U165" s="53"/>
      <c r="V165" s="53"/>
      <c r="W165" s="53"/>
      <c r="X165" s="61"/>
    </row>
    <row r="166" spans="1:24" ht="39" x14ac:dyDescent="0.2">
      <c r="A166" s="148"/>
      <c r="B166" s="68" t="s">
        <v>156</v>
      </c>
      <c r="C166" s="89">
        <v>2</v>
      </c>
      <c r="D166" s="89" t="s">
        <v>31</v>
      </c>
      <c r="E166" s="53">
        <v>46000</v>
      </c>
      <c r="F166" s="53">
        <v>3500</v>
      </c>
      <c r="G166" s="53">
        <f t="shared" ref="G166:G167" si="96">E166*C166</f>
        <v>92000</v>
      </c>
      <c r="H166" s="53">
        <f t="shared" ref="H166:H167" si="97">F166*C166</f>
        <v>7000</v>
      </c>
      <c r="I166" s="53">
        <f t="shared" ref="I166:I167" si="98">H166+G166</f>
        <v>99000</v>
      </c>
      <c r="J166" s="54"/>
      <c r="K166" s="53"/>
      <c r="L166" s="53">
        <f>K166*E166</f>
        <v>0</v>
      </c>
      <c r="M166" s="53">
        <f>K166*F166</f>
        <v>0</v>
      </c>
      <c r="N166" s="53">
        <f>SUM(F166+E166)*K166</f>
        <v>0</v>
      </c>
      <c r="O166" s="54"/>
      <c r="P166" s="53">
        <v>2</v>
      </c>
      <c r="Q166" s="53">
        <f>P166*E166</f>
        <v>92000</v>
      </c>
      <c r="R166" s="53">
        <f>P166*F166</f>
        <v>7000</v>
      </c>
      <c r="S166" s="53">
        <f>R166+Q166</f>
        <v>99000</v>
      </c>
      <c r="T166" s="54"/>
      <c r="U166" s="53">
        <f>P166+K166</f>
        <v>2</v>
      </c>
      <c r="V166" s="53">
        <f>U166*E166</f>
        <v>92000</v>
      </c>
      <c r="W166" s="53">
        <f>U166*F166</f>
        <v>7000</v>
      </c>
      <c r="X166" s="61">
        <f>W166+V166</f>
        <v>99000</v>
      </c>
    </row>
    <row r="167" spans="1:24" ht="39" x14ac:dyDescent="0.2">
      <c r="A167" s="148"/>
      <c r="B167" s="68" t="s">
        <v>157</v>
      </c>
      <c r="C167" s="89">
        <v>1</v>
      </c>
      <c r="D167" s="89" t="s">
        <v>52</v>
      </c>
      <c r="E167" s="53">
        <v>39500</v>
      </c>
      <c r="F167" s="53">
        <v>3500</v>
      </c>
      <c r="G167" s="53">
        <f t="shared" si="96"/>
        <v>39500</v>
      </c>
      <c r="H167" s="53">
        <f t="shared" si="97"/>
        <v>3500</v>
      </c>
      <c r="I167" s="53">
        <f t="shared" si="98"/>
        <v>43000</v>
      </c>
      <c r="J167" s="54"/>
      <c r="K167" s="53"/>
      <c r="L167" s="53">
        <f>K167*E167</f>
        <v>0</v>
      </c>
      <c r="M167" s="53">
        <f>K167*F167</f>
        <v>0</v>
      </c>
      <c r="N167" s="53">
        <f>SUM(F167+E167)*K167</f>
        <v>0</v>
      </c>
      <c r="O167" s="54"/>
      <c r="P167" s="53">
        <v>1</v>
      </c>
      <c r="Q167" s="53">
        <f>P167*E167</f>
        <v>39500</v>
      </c>
      <c r="R167" s="53">
        <f>P167*F167</f>
        <v>3500</v>
      </c>
      <c r="S167" s="53">
        <f>R167+Q167</f>
        <v>43000</v>
      </c>
      <c r="T167" s="54"/>
      <c r="U167" s="53">
        <f>P167+K167</f>
        <v>1</v>
      </c>
      <c r="V167" s="53">
        <f>U167*E167</f>
        <v>39500</v>
      </c>
      <c r="W167" s="53">
        <f>U167*F167</f>
        <v>3500</v>
      </c>
      <c r="X167" s="61">
        <f>W167+V167</f>
        <v>43000</v>
      </c>
    </row>
    <row r="168" spans="1:24" ht="19.5" x14ac:dyDescent="0.2">
      <c r="A168" s="142"/>
      <c r="B168" s="62" t="s">
        <v>16</v>
      </c>
      <c r="C168" s="62"/>
      <c r="D168" s="62"/>
      <c r="E168" s="78"/>
      <c r="F168" s="78"/>
      <c r="G168" s="78">
        <f>SUM(G159:G167)</f>
        <v>259500</v>
      </c>
      <c r="H168" s="78">
        <f>SUM(H159:H167)</f>
        <v>40500</v>
      </c>
      <c r="I168" s="78">
        <f>SUM(I159:I167)</f>
        <v>300000</v>
      </c>
      <c r="J168" s="137"/>
      <c r="K168" s="130"/>
      <c r="L168" s="130"/>
      <c r="M168" s="63">
        <f t="shared" si="91"/>
        <v>0</v>
      </c>
      <c r="N168" s="123">
        <f>SUM(N159:N167)</f>
        <v>0</v>
      </c>
      <c r="O168" s="137"/>
      <c r="P168" s="130"/>
      <c r="Q168" s="130"/>
      <c r="R168" s="63">
        <f t="shared" si="92"/>
        <v>0</v>
      </c>
      <c r="S168" s="123">
        <f>SUM(S159:S167)</f>
        <v>300000</v>
      </c>
      <c r="T168" s="137"/>
      <c r="U168" s="123"/>
      <c r="V168" s="123"/>
      <c r="W168" s="123"/>
      <c r="X168" s="123">
        <f>SUM(X159:X167)</f>
        <v>300000</v>
      </c>
    </row>
    <row r="169" spans="1:24" ht="39" x14ac:dyDescent="0.2">
      <c r="A169" s="149">
        <v>233700</v>
      </c>
      <c r="B169" s="76" t="s">
        <v>158</v>
      </c>
      <c r="C169" s="76"/>
      <c r="D169" s="76"/>
      <c r="E169" s="53"/>
      <c r="F169" s="53"/>
      <c r="G169" s="53"/>
      <c r="H169" s="53"/>
      <c r="I169" s="53"/>
      <c r="J169" s="54"/>
      <c r="K169" s="53"/>
      <c r="L169" s="53"/>
      <c r="M169" s="53"/>
      <c r="N169" s="53"/>
      <c r="O169" s="54"/>
      <c r="P169" s="53"/>
      <c r="Q169" s="53"/>
      <c r="R169" s="53"/>
      <c r="S169" s="53"/>
      <c r="T169" s="54"/>
      <c r="U169" s="53"/>
      <c r="V169" s="53"/>
      <c r="W169" s="53"/>
      <c r="X169" s="61"/>
    </row>
    <row r="170" spans="1:24" s="3" customFormat="1" ht="39" x14ac:dyDescent="0.2">
      <c r="A170" s="145">
        <v>233713</v>
      </c>
      <c r="B170" s="71" t="s">
        <v>159</v>
      </c>
      <c r="C170" s="90"/>
      <c r="D170" s="77"/>
      <c r="E170" s="53"/>
      <c r="F170" s="53"/>
      <c r="G170" s="53"/>
      <c r="H170" s="53"/>
      <c r="I170" s="53"/>
      <c r="J170" s="54"/>
      <c r="K170" s="53"/>
      <c r="L170" s="53"/>
      <c r="M170" s="53"/>
      <c r="N170" s="53"/>
      <c r="O170" s="54"/>
      <c r="P170" s="80"/>
      <c r="Q170" s="80"/>
      <c r="R170" s="53"/>
      <c r="S170" s="53"/>
      <c r="T170" s="54"/>
      <c r="U170" s="53"/>
      <c r="V170" s="53"/>
      <c r="W170" s="53"/>
      <c r="X170" s="61"/>
    </row>
    <row r="171" spans="1:24" ht="156" x14ac:dyDescent="0.2">
      <c r="A171" s="148"/>
      <c r="B171" s="68" t="s">
        <v>160</v>
      </c>
      <c r="C171" s="89"/>
      <c r="D171" s="70"/>
      <c r="E171" s="53"/>
      <c r="F171" s="53"/>
      <c r="G171" s="53"/>
      <c r="H171" s="53"/>
      <c r="I171" s="53"/>
      <c r="J171" s="54"/>
      <c r="K171" s="53"/>
      <c r="L171" s="53"/>
      <c r="M171" s="53"/>
      <c r="N171" s="53"/>
      <c r="O171" s="54"/>
      <c r="P171" s="53"/>
      <c r="Q171" s="53"/>
      <c r="R171" s="53"/>
      <c r="S171" s="53"/>
      <c r="T171" s="54"/>
      <c r="U171" s="53"/>
      <c r="V171" s="53"/>
      <c r="W171" s="53"/>
      <c r="X171" s="61"/>
    </row>
    <row r="172" spans="1:24" ht="39" x14ac:dyDescent="0.2">
      <c r="A172" s="150" t="s">
        <v>9</v>
      </c>
      <c r="B172" s="71" t="s">
        <v>161</v>
      </c>
      <c r="C172" s="89"/>
      <c r="D172" s="70"/>
      <c r="E172" s="53"/>
      <c r="F172" s="53"/>
      <c r="G172" s="53"/>
      <c r="H172" s="53"/>
      <c r="I172" s="53"/>
      <c r="J172" s="54"/>
      <c r="K172" s="53"/>
      <c r="L172" s="53"/>
      <c r="M172" s="53"/>
      <c r="N172" s="53"/>
      <c r="O172" s="54"/>
      <c r="P172" s="53"/>
      <c r="Q172" s="53"/>
      <c r="R172" s="53"/>
      <c r="S172" s="53"/>
      <c r="T172" s="54"/>
      <c r="U172" s="53"/>
      <c r="V172" s="53"/>
      <c r="W172" s="53"/>
      <c r="X172" s="61"/>
    </row>
    <row r="173" spans="1:24" ht="19.5" x14ac:dyDescent="0.2">
      <c r="A173" s="148"/>
      <c r="B173" s="68" t="s">
        <v>162</v>
      </c>
      <c r="C173" s="89">
        <v>192</v>
      </c>
      <c r="D173" s="70" t="s">
        <v>31</v>
      </c>
      <c r="E173" s="53">
        <v>4750</v>
      </c>
      <c r="F173" s="53">
        <v>750</v>
      </c>
      <c r="G173" s="53">
        <f>E173*C173</f>
        <v>912000</v>
      </c>
      <c r="H173" s="53">
        <f>F173*C173</f>
        <v>144000</v>
      </c>
      <c r="I173" s="53">
        <f>H173+G173</f>
        <v>1056000</v>
      </c>
      <c r="J173" s="54"/>
      <c r="K173" s="53"/>
      <c r="L173" s="53">
        <f>K173*E173</f>
        <v>0</v>
      </c>
      <c r="M173" s="53">
        <f>K173*F173</f>
        <v>0</v>
      </c>
      <c r="N173" s="53">
        <f>SUM(F173+E173)*K173</f>
        <v>0</v>
      </c>
      <c r="O173" s="54"/>
      <c r="P173" s="53">
        <v>180</v>
      </c>
      <c r="Q173" s="53">
        <f>P173*E173</f>
        <v>855000</v>
      </c>
      <c r="R173" s="53">
        <f>P173*F173</f>
        <v>135000</v>
      </c>
      <c r="S173" s="53">
        <f>R173+Q173</f>
        <v>990000</v>
      </c>
      <c r="T173" s="54"/>
      <c r="U173" s="53">
        <f>P173+K173</f>
        <v>180</v>
      </c>
      <c r="V173" s="53">
        <f>U173*E173</f>
        <v>855000</v>
      </c>
      <c r="W173" s="53">
        <f>U173*F173</f>
        <v>135000</v>
      </c>
      <c r="X173" s="61">
        <f>W173+V173</f>
        <v>990000</v>
      </c>
    </row>
    <row r="174" spans="1:24" ht="39" x14ac:dyDescent="0.2">
      <c r="A174" s="150" t="s">
        <v>12</v>
      </c>
      <c r="B174" s="71" t="s">
        <v>163</v>
      </c>
      <c r="C174" s="89"/>
      <c r="D174" s="70"/>
      <c r="E174" s="53"/>
      <c r="F174" s="53"/>
      <c r="G174" s="53"/>
      <c r="H174" s="53"/>
      <c r="I174" s="53"/>
      <c r="J174" s="54"/>
      <c r="K174" s="53"/>
      <c r="L174" s="53"/>
      <c r="M174" s="53"/>
      <c r="N174" s="53"/>
      <c r="O174" s="54"/>
      <c r="P174" s="53"/>
      <c r="Q174" s="53"/>
      <c r="R174" s="53"/>
      <c r="S174" s="53"/>
      <c r="T174" s="54"/>
      <c r="U174" s="53"/>
      <c r="V174" s="53"/>
      <c r="W174" s="53"/>
      <c r="X174" s="61"/>
    </row>
    <row r="175" spans="1:24" ht="19.5" x14ac:dyDescent="0.2">
      <c r="A175" s="150"/>
      <c r="B175" s="68" t="s">
        <v>164</v>
      </c>
      <c r="C175" s="89">
        <v>38</v>
      </c>
      <c r="D175" s="70" t="s">
        <v>31</v>
      </c>
      <c r="E175" s="53">
        <v>5500</v>
      </c>
      <c r="F175" s="53">
        <v>750</v>
      </c>
      <c r="G175" s="53">
        <f>E175*C175</f>
        <v>209000</v>
      </c>
      <c r="H175" s="53">
        <f>F175*C175</f>
        <v>28500</v>
      </c>
      <c r="I175" s="53">
        <f>H175+G175</f>
        <v>237500</v>
      </c>
      <c r="J175" s="54"/>
      <c r="K175" s="53"/>
      <c r="L175" s="53">
        <f>K175*E175</f>
        <v>0</v>
      </c>
      <c r="M175" s="53">
        <f>K175*F175</f>
        <v>0</v>
      </c>
      <c r="N175" s="53">
        <f>SUM(F175+E175)*K175</f>
        <v>0</v>
      </c>
      <c r="O175" s="54"/>
      <c r="P175" s="53">
        <v>26</v>
      </c>
      <c r="Q175" s="53">
        <f>P175*E175</f>
        <v>143000</v>
      </c>
      <c r="R175" s="53">
        <f>P175*F175</f>
        <v>19500</v>
      </c>
      <c r="S175" s="53">
        <f>R175+Q175</f>
        <v>162500</v>
      </c>
      <c r="T175" s="54"/>
      <c r="U175" s="53">
        <f>P175+K175</f>
        <v>26</v>
      </c>
      <c r="V175" s="53">
        <f>U175*E175</f>
        <v>143000</v>
      </c>
      <c r="W175" s="53">
        <f>U175*F175</f>
        <v>19500</v>
      </c>
      <c r="X175" s="61">
        <f>W175+V175</f>
        <v>162500</v>
      </c>
    </row>
    <row r="176" spans="1:24" ht="39" x14ac:dyDescent="0.2">
      <c r="A176" s="147" t="s">
        <v>165</v>
      </c>
      <c r="B176" s="71" t="s">
        <v>166</v>
      </c>
      <c r="C176" s="89"/>
      <c r="D176" s="70"/>
      <c r="E176" s="53"/>
      <c r="F176" s="53"/>
      <c r="G176" s="53"/>
      <c r="H176" s="53"/>
      <c r="I176" s="53"/>
      <c r="J176" s="54"/>
      <c r="K176" s="53"/>
      <c r="L176" s="53"/>
      <c r="M176" s="53">
        <f t="shared" si="91"/>
        <v>0</v>
      </c>
      <c r="N176" s="53">
        <f>SUM(F176+E176)*K176</f>
        <v>0</v>
      </c>
      <c r="O176" s="54"/>
      <c r="P176" s="53"/>
      <c r="Q176" s="53">
        <f>P176*E176</f>
        <v>0</v>
      </c>
      <c r="R176" s="53">
        <f>P176*F176</f>
        <v>0</v>
      </c>
      <c r="S176" s="53">
        <f>R176+Q176</f>
        <v>0</v>
      </c>
      <c r="T176" s="54"/>
      <c r="U176" s="53">
        <f>P176+K176</f>
        <v>0</v>
      </c>
      <c r="V176" s="53">
        <f>U176*E176</f>
        <v>0</v>
      </c>
      <c r="W176" s="53">
        <f>U176*F176</f>
        <v>0</v>
      </c>
      <c r="X176" s="61">
        <f>W176+V176</f>
        <v>0</v>
      </c>
    </row>
    <row r="177" spans="1:24" ht="19.5" x14ac:dyDescent="0.2">
      <c r="A177" s="147"/>
      <c r="B177" s="68" t="s">
        <v>167</v>
      </c>
      <c r="C177" s="89">
        <v>1</v>
      </c>
      <c r="D177" s="70" t="s">
        <v>52</v>
      </c>
      <c r="E177" s="53">
        <v>8250</v>
      </c>
      <c r="F177" s="53">
        <v>500</v>
      </c>
      <c r="G177" s="53">
        <f>E177*C177</f>
        <v>8250</v>
      </c>
      <c r="H177" s="53">
        <f>F177*C177</f>
        <v>500</v>
      </c>
      <c r="I177" s="53">
        <f>H177+G177</f>
        <v>8750</v>
      </c>
      <c r="J177" s="54"/>
      <c r="K177" s="53"/>
      <c r="L177" s="53">
        <f>K177*E177</f>
        <v>0</v>
      </c>
      <c r="M177" s="53">
        <f>K177*F177</f>
        <v>0</v>
      </c>
      <c r="N177" s="53">
        <f>SUM(F177+E177)*K177</f>
        <v>0</v>
      </c>
      <c r="O177" s="54"/>
      <c r="P177" s="53">
        <v>1</v>
      </c>
      <c r="Q177" s="53">
        <f>P177*E177</f>
        <v>8250</v>
      </c>
      <c r="R177" s="53">
        <f>P177*F177</f>
        <v>500</v>
      </c>
      <c r="S177" s="53">
        <f>R177+Q177</f>
        <v>8750</v>
      </c>
      <c r="T177" s="54"/>
      <c r="U177" s="53">
        <f>P177+K177</f>
        <v>1</v>
      </c>
      <c r="V177" s="53">
        <f>U177*E177</f>
        <v>8250</v>
      </c>
      <c r="W177" s="53">
        <f>U177*F177</f>
        <v>500</v>
      </c>
      <c r="X177" s="61">
        <f>W177+V177</f>
        <v>8750</v>
      </c>
    </row>
    <row r="178" spans="1:24" ht="19.5" x14ac:dyDescent="0.2">
      <c r="A178" s="147"/>
      <c r="B178" s="68" t="s">
        <v>168</v>
      </c>
      <c r="C178" s="89">
        <v>2</v>
      </c>
      <c r="D178" s="70" t="s">
        <v>31</v>
      </c>
      <c r="E178" s="53">
        <v>8000</v>
      </c>
      <c r="F178" s="53">
        <v>500</v>
      </c>
      <c r="G178" s="53">
        <f>E178*C178</f>
        <v>16000</v>
      </c>
      <c r="H178" s="53">
        <f>F178*C178</f>
        <v>1000</v>
      </c>
      <c r="I178" s="53">
        <f>H178+G178</f>
        <v>17000</v>
      </c>
      <c r="J178" s="54"/>
      <c r="K178" s="53"/>
      <c r="L178" s="53">
        <f>K178*E178</f>
        <v>0</v>
      </c>
      <c r="M178" s="53">
        <f>K178*F178</f>
        <v>0</v>
      </c>
      <c r="N178" s="53">
        <f>SUM(F178+E178)*K178</f>
        <v>0</v>
      </c>
      <c r="O178" s="54"/>
      <c r="P178" s="53">
        <v>2</v>
      </c>
      <c r="Q178" s="53">
        <f>P178*E178</f>
        <v>16000</v>
      </c>
      <c r="R178" s="53">
        <f>P178*F178</f>
        <v>1000</v>
      </c>
      <c r="S178" s="53">
        <f>R178+Q178</f>
        <v>17000</v>
      </c>
      <c r="T178" s="54"/>
      <c r="U178" s="53">
        <f>P178+K178</f>
        <v>2</v>
      </c>
      <c r="V178" s="53">
        <f>U178*E178</f>
        <v>16000</v>
      </c>
      <c r="W178" s="53">
        <f>U178*F178</f>
        <v>1000</v>
      </c>
      <c r="X178" s="61">
        <f>W178+V178</f>
        <v>17000</v>
      </c>
    </row>
    <row r="179" spans="1:24" ht="39" x14ac:dyDescent="0.2">
      <c r="A179" s="147" t="s">
        <v>169</v>
      </c>
      <c r="B179" s="71" t="s">
        <v>170</v>
      </c>
      <c r="C179" s="89"/>
      <c r="D179" s="70"/>
      <c r="E179" s="53"/>
      <c r="F179" s="53"/>
      <c r="G179" s="53"/>
      <c r="H179" s="53"/>
      <c r="I179" s="53"/>
      <c r="J179" s="54"/>
      <c r="K179" s="53"/>
      <c r="L179" s="53"/>
      <c r="M179" s="53"/>
      <c r="N179" s="53"/>
      <c r="O179" s="54"/>
      <c r="P179" s="53"/>
      <c r="Q179" s="53"/>
      <c r="R179" s="53"/>
      <c r="S179" s="53"/>
      <c r="T179" s="54"/>
      <c r="U179" s="53"/>
      <c r="V179" s="53"/>
      <c r="W179" s="53"/>
      <c r="X179" s="61"/>
    </row>
    <row r="180" spans="1:24" ht="19.5" x14ac:dyDescent="0.2">
      <c r="A180" s="148"/>
      <c r="B180" s="68" t="s">
        <v>171</v>
      </c>
      <c r="C180" s="89">
        <v>9</v>
      </c>
      <c r="D180" s="70" t="s">
        <v>31</v>
      </c>
      <c r="E180" s="53">
        <v>2300</v>
      </c>
      <c r="F180" s="53">
        <v>500</v>
      </c>
      <c r="G180" s="53">
        <f>E180*C180</f>
        <v>20700</v>
      </c>
      <c r="H180" s="53">
        <f>F180*C180</f>
        <v>4500</v>
      </c>
      <c r="I180" s="53">
        <f>H180+G180</f>
        <v>25200</v>
      </c>
      <c r="J180" s="54"/>
      <c r="K180" s="53"/>
      <c r="L180" s="53">
        <f>K180*E180</f>
        <v>0</v>
      </c>
      <c r="M180" s="53">
        <f>K180*F180</f>
        <v>0</v>
      </c>
      <c r="N180" s="53">
        <f>SUM(F180+E180)*K180</f>
        <v>0</v>
      </c>
      <c r="O180" s="54"/>
      <c r="P180" s="53">
        <v>11</v>
      </c>
      <c r="Q180" s="53">
        <f>P180*E180</f>
        <v>25300</v>
      </c>
      <c r="R180" s="53">
        <f>P180*F180</f>
        <v>5500</v>
      </c>
      <c r="S180" s="53">
        <f>R180+Q180</f>
        <v>30800</v>
      </c>
      <c r="T180" s="54"/>
      <c r="U180" s="53">
        <f>P180+K180</f>
        <v>11</v>
      </c>
      <c r="V180" s="53">
        <f>U180*E180</f>
        <v>25300</v>
      </c>
      <c r="W180" s="53">
        <f>U180*F180</f>
        <v>5500</v>
      </c>
      <c r="X180" s="61">
        <f>W180+V180</f>
        <v>30800</v>
      </c>
    </row>
    <row r="181" spans="1:24" ht="214.5" x14ac:dyDescent="0.3">
      <c r="A181" s="147" t="s">
        <v>172</v>
      </c>
      <c r="B181" s="68" t="s">
        <v>173</v>
      </c>
      <c r="C181" s="89"/>
      <c r="D181" s="85"/>
      <c r="E181" s="53"/>
      <c r="F181" s="53"/>
      <c r="G181" s="53"/>
      <c r="H181" s="53"/>
      <c r="I181" s="53"/>
      <c r="J181" s="54"/>
      <c r="K181" s="53"/>
      <c r="L181" s="53"/>
      <c r="M181" s="53"/>
      <c r="N181" s="53"/>
      <c r="O181" s="54"/>
      <c r="P181" s="53"/>
      <c r="Q181" s="53"/>
      <c r="R181" s="53"/>
      <c r="S181" s="53"/>
      <c r="T181" s="54"/>
      <c r="U181" s="53"/>
      <c r="V181" s="53"/>
      <c r="W181" s="53"/>
      <c r="X181" s="61"/>
    </row>
    <row r="182" spans="1:24" ht="39" x14ac:dyDescent="0.2">
      <c r="A182" s="147"/>
      <c r="B182" s="68" t="s">
        <v>174</v>
      </c>
      <c r="C182" s="89">
        <v>15</v>
      </c>
      <c r="D182" s="70" t="s">
        <v>31</v>
      </c>
      <c r="E182" s="53">
        <v>4750</v>
      </c>
      <c r="F182" s="53">
        <v>450</v>
      </c>
      <c r="G182" s="53">
        <f>E182*C182</f>
        <v>71250</v>
      </c>
      <c r="H182" s="53">
        <f>F182*C182</f>
        <v>6750</v>
      </c>
      <c r="I182" s="53">
        <f>H182+G182</f>
        <v>78000</v>
      </c>
      <c r="J182" s="54"/>
      <c r="K182" s="53"/>
      <c r="L182" s="53">
        <f>K182*E182</f>
        <v>0</v>
      </c>
      <c r="M182" s="53">
        <f>K182*F182</f>
        <v>0</v>
      </c>
      <c r="N182" s="53">
        <f>SUM(F182+E182)*K182</f>
        <v>0</v>
      </c>
      <c r="O182" s="54"/>
      <c r="P182" s="53">
        <v>6</v>
      </c>
      <c r="Q182" s="53">
        <f>P182*E182</f>
        <v>28500</v>
      </c>
      <c r="R182" s="53">
        <f>P182*F182</f>
        <v>2700</v>
      </c>
      <c r="S182" s="53">
        <f>R182+Q182</f>
        <v>31200</v>
      </c>
      <c r="T182" s="54"/>
      <c r="U182" s="53">
        <f>P182+K182</f>
        <v>6</v>
      </c>
      <c r="V182" s="53">
        <f>U182*E182</f>
        <v>28500</v>
      </c>
      <c r="W182" s="53">
        <f>U182*F182</f>
        <v>2700</v>
      </c>
      <c r="X182" s="61">
        <f>W182+V182</f>
        <v>31200</v>
      </c>
    </row>
    <row r="183" spans="1:24" ht="39" x14ac:dyDescent="0.2">
      <c r="A183" s="147" t="s">
        <v>175</v>
      </c>
      <c r="B183" s="71" t="s">
        <v>176</v>
      </c>
      <c r="C183" s="69" t="s">
        <v>57</v>
      </c>
      <c r="D183" s="70" t="s">
        <v>78</v>
      </c>
      <c r="E183" s="53">
        <v>35000</v>
      </c>
      <c r="F183" s="53">
        <v>4000</v>
      </c>
      <c r="G183" s="53">
        <f>E183*C183</f>
        <v>35000</v>
      </c>
      <c r="H183" s="53">
        <f>F183*C183</f>
        <v>4000</v>
      </c>
      <c r="I183" s="53">
        <f>H183+G183</f>
        <v>39000</v>
      </c>
      <c r="J183" s="54"/>
      <c r="K183" s="53"/>
      <c r="L183" s="53">
        <f>K183*E183</f>
        <v>0</v>
      </c>
      <c r="M183" s="53">
        <f>K183*F183</f>
        <v>0</v>
      </c>
      <c r="N183" s="53">
        <f>SUM(F183+E183)*K183</f>
        <v>0</v>
      </c>
      <c r="O183" s="54"/>
      <c r="P183" s="53">
        <v>1</v>
      </c>
      <c r="Q183" s="53">
        <f>P183*E183</f>
        <v>35000</v>
      </c>
      <c r="R183" s="53">
        <f>P183*F183</f>
        <v>4000</v>
      </c>
      <c r="S183" s="53">
        <f>R183+Q183</f>
        <v>39000</v>
      </c>
      <c r="T183" s="54"/>
      <c r="U183" s="53">
        <f>P183+K183</f>
        <v>1</v>
      </c>
      <c r="V183" s="53">
        <f>U183*E183</f>
        <v>35000</v>
      </c>
      <c r="W183" s="53">
        <f>U183*F183</f>
        <v>4000</v>
      </c>
      <c r="X183" s="61">
        <f>W183+V183</f>
        <v>39000</v>
      </c>
    </row>
    <row r="184" spans="1:24" ht="39" x14ac:dyDescent="0.2">
      <c r="A184" s="150" t="s">
        <v>80</v>
      </c>
      <c r="B184" s="71" t="s">
        <v>177</v>
      </c>
      <c r="C184" s="69" t="s">
        <v>57</v>
      </c>
      <c r="D184" s="70" t="s">
        <v>78</v>
      </c>
      <c r="E184" s="53">
        <v>25000</v>
      </c>
      <c r="F184" s="53">
        <v>7000</v>
      </c>
      <c r="G184" s="53">
        <f>E184*C184</f>
        <v>25000</v>
      </c>
      <c r="H184" s="53">
        <f>F184*C184</f>
        <v>7000</v>
      </c>
      <c r="I184" s="53">
        <f>H184+G184</f>
        <v>32000</v>
      </c>
      <c r="J184" s="54"/>
      <c r="K184" s="53"/>
      <c r="L184" s="53">
        <f>K184*E184</f>
        <v>0</v>
      </c>
      <c r="M184" s="53">
        <f>K184*F184</f>
        <v>0</v>
      </c>
      <c r="N184" s="53">
        <f>SUM(F184+E184)*K184</f>
        <v>0</v>
      </c>
      <c r="O184" s="54"/>
      <c r="P184" s="53">
        <v>1</v>
      </c>
      <c r="Q184" s="53">
        <f>P184*E184</f>
        <v>25000</v>
      </c>
      <c r="R184" s="53">
        <f>P184*F184</f>
        <v>7000</v>
      </c>
      <c r="S184" s="53">
        <f>R184+Q184</f>
        <v>32000</v>
      </c>
      <c r="T184" s="54"/>
      <c r="U184" s="53">
        <f>P184+K184</f>
        <v>1</v>
      </c>
      <c r="V184" s="53">
        <f>U184*E184</f>
        <v>25000</v>
      </c>
      <c r="W184" s="53">
        <f>U184*F184</f>
        <v>7000</v>
      </c>
      <c r="X184" s="61">
        <f>W184+V184</f>
        <v>32000</v>
      </c>
    </row>
    <row r="185" spans="1:24" ht="19.5" x14ac:dyDescent="0.2">
      <c r="A185" s="142"/>
      <c r="B185" s="62" t="s">
        <v>16</v>
      </c>
      <c r="C185" s="62"/>
      <c r="D185" s="62"/>
      <c r="E185" s="78"/>
      <c r="F185" s="78"/>
      <c r="G185" s="78">
        <f>SUM(G169:G184)</f>
        <v>1297200</v>
      </c>
      <c r="H185" s="78">
        <f>SUM(H169:H184)</f>
        <v>196250</v>
      </c>
      <c r="I185" s="78">
        <f>SUM(I169:I184)</f>
        <v>1493450</v>
      </c>
      <c r="J185" s="137"/>
      <c r="K185" s="130"/>
      <c r="L185" s="130"/>
      <c r="M185" s="63">
        <f t="shared" si="91"/>
        <v>0</v>
      </c>
      <c r="N185" s="123">
        <f>SUM(N169:N184)</f>
        <v>0</v>
      </c>
      <c r="O185" s="137"/>
      <c r="P185" s="130"/>
      <c r="Q185" s="130"/>
      <c r="R185" s="63">
        <f t="shared" si="92"/>
        <v>0</v>
      </c>
      <c r="S185" s="123">
        <f>SUM(S169:S184)</f>
        <v>1311250</v>
      </c>
      <c r="T185" s="137"/>
      <c r="U185" s="123"/>
      <c r="V185" s="123"/>
      <c r="W185" s="123"/>
      <c r="X185" s="123">
        <f>SUM(X169:X184)</f>
        <v>1311250</v>
      </c>
    </row>
    <row r="186" spans="1:24" ht="39" x14ac:dyDescent="0.2">
      <c r="A186" s="149">
        <v>234100</v>
      </c>
      <c r="B186" s="76" t="s">
        <v>178</v>
      </c>
      <c r="C186" s="76"/>
      <c r="D186" s="76"/>
      <c r="E186" s="80"/>
      <c r="F186" s="80"/>
      <c r="G186" s="80"/>
      <c r="H186" s="80"/>
      <c r="I186" s="80"/>
      <c r="J186" s="79"/>
      <c r="K186" s="80"/>
      <c r="L186" s="80"/>
      <c r="M186" s="53"/>
      <c r="N186" s="53"/>
      <c r="O186" s="79"/>
      <c r="P186" s="53"/>
      <c r="Q186" s="53"/>
      <c r="R186" s="53"/>
      <c r="S186" s="53"/>
      <c r="T186" s="79"/>
      <c r="U186" s="53"/>
      <c r="V186" s="53"/>
      <c r="W186" s="53"/>
      <c r="X186" s="61"/>
    </row>
    <row r="187" spans="1:24" s="3" customFormat="1" ht="19.5" x14ac:dyDescent="0.2">
      <c r="A187" s="145">
        <v>234119</v>
      </c>
      <c r="B187" s="71" t="s">
        <v>179</v>
      </c>
      <c r="C187" s="90"/>
      <c r="D187" s="77"/>
      <c r="E187" s="53"/>
      <c r="F187" s="53"/>
      <c r="G187" s="53"/>
      <c r="H187" s="53"/>
      <c r="I187" s="53"/>
      <c r="J187" s="54"/>
      <c r="K187" s="53"/>
      <c r="L187" s="53"/>
      <c r="M187" s="53"/>
      <c r="N187" s="53"/>
      <c r="O187" s="54"/>
      <c r="P187" s="80"/>
      <c r="Q187" s="80"/>
      <c r="R187" s="53"/>
      <c r="S187" s="53"/>
      <c r="T187" s="54"/>
      <c r="U187" s="53"/>
      <c r="V187" s="53"/>
      <c r="W187" s="53"/>
      <c r="X187" s="61"/>
    </row>
    <row r="188" spans="1:24" s="3" customFormat="1" ht="19.5" x14ac:dyDescent="0.2">
      <c r="A188" s="150" t="s">
        <v>9</v>
      </c>
      <c r="B188" s="71" t="s">
        <v>180</v>
      </c>
      <c r="C188" s="90"/>
      <c r="D188" s="77"/>
      <c r="E188" s="53"/>
      <c r="F188" s="53"/>
      <c r="G188" s="53"/>
      <c r="H188" s="53"/>
      <c r="I188" s="53"/>
      <c r="J188" s="54"/>
      <c r="K188" s="53"/>
      <c r="L188" s="53"/>
      <c r="M188" s="53"/>
      <c r="N188" s="53"/>
      <c r="O188" s="54"/>
      <c r="P188" s="80"/>
      <c r="Q188" s="80"/>
      <c r="R188" s="53"/>
      <c r="S188" s="53"/>
      <c r="T188" s="54"/>
      <c r="U188" s="53"/>
      <c r="V188" s="53"/>
      <c r="W188" s="53"/>
      <c r="X188" s="61"/>
    </row>
    <row r="189" spans="1:24" ht="195" x14ac:dyDescent="0.2">
      <c r="A189" s="148"/>
      <c r="B189" s="68" t="s">
        <v>181</v>
      </c>
      <c r="C189" s="89">
        <v>1</v>
      </c>
      <c r="D189" s="70" t="s">
        <v>78</v>
      </c>
      <c r="E189" s="53">
        <v>0</v>
      </c>
      <c r="F189" s="53">
        <v>0</v>
      </c>
      <c r="G189" s="53">
        <f>E189*C189</f>
        <v>0</v>
      </c>
      <c r="H189" s="53">
        <f>F189*C189</f>
        <v>0</v>
      </c>
      <c r="I189" s="53">
        <f>H189+G189</f>
        <v>0</v>
      </c>
      <c r="J189" s="54"/>
      <c r="K189" s="53"/>
      <c r="L189" s="53">
        <f>K189*E189</f>
        <v>0</v>
      </c>
      <c r="M189" s="53">
        <f>K189*F189</f>
        <v>0</v>
      </c>
      <c r="N189" s="53">
        <f>SUM(F189+E189)*K189</f>
        <v>0</v>
      </c>
      <c r="O189" s="54"/>
      <c r="P189" s="53"/>
      <c r="Q189" s="53">
        <f>P189*E189</f>
        <v>0</v>
      </c>
      <c r="R189" s="53">
        <f>P189*F189</f>
        <v>0</v>
      </c>
      <c r="S189" s="53">
        <f>R189+Q189</f>
        <v>0</v>
      </c>
      <c r="T189" s="54"/>
      <c r="U189" s="53">
        <f>P189+K189</f>
        <v>0</v>
      </c>
      <c r="V189" s="53">
        <f>U189*E189</f>
        <v>0</v>
      </c>
      <c r="W189" s="53">
        <f>U189*F189</f>
        <v>0</v>
      </c>
      <c r="X189" s="61">
        <f>W189+V189</f>
        <v>0</v>
      </c>
    </row>
    <row r="190" spans="1:24" ht="19.5" x14ac:dyDescent="0.2">
      <c r="A190" s="142"/>
      <c r="B190" s="62" t="s">
        <v>16</v>
      </c>
      <c r="C190" s="62"/>
      <c r="D190" s="62"/>
      <c r="E190" s="63"/>
      <c r="F190" s="63"/>
      <c r="G190" s="78">
        <f>SUM(G186:G189)</f>
        <v>0</v>
      </c>
      <c r="H190" s="78">
        <f>SUM(H186:H189)</f>
        <v>0</v>
      </c>
      <c r="I190" s="78">
        <f>SUM(I186:I189)</f>
        <v>0</v>
      </c>
      <c r="J190" s="137"/>
      <c r="K190" s="130"/>
      <c r="L190" s="130"/>
      <c r="M190" s="63">
        <f t="shared" si="91"/>
        <v>0</v>
      </c>
      <c r="N190" s="123">
        <f>SUM(N186:N189)</f>
        <v>0</v>
      </c>
      <c r="O190" s="137"/>
      <c r="P190" s="130"/>
      <c r="Q190" s="130"/>
      <c r="R190" s="63">
        <f t="shared" si="92"/>
        <v>0</v>
      </c>
      <c r="S190" s="123">
        <f>SUM(S186:S189)</f>
        <v>0</v>
      </c>
      <c r="T190" s="137"/>
      <c r="U190" s="123"/>
      <c r="V190" s="123"/>
      <c r="W190" s="123"/>
      <c r="X190" s="123">
        <f>SUM(X186:X189)</f>
        <v>0</v>
      </c>
    </row>
    <row r="191" spans="1:24" ht="39" x14ac:dyDescent="0.2">
      <c r="A191" s="145">
        <v>237400</v>
      </c>
      <c r="B191" s="91" t="s">
        <v>182</v>
      </c>
      <c r="C191" s="91"/>
      <c r="D191" s="91"/>
      <c r="E191" s="53"/>
      <c r="F191" s="53"/>
      <c r="G191" s="53"/>
      <c r="H191" s="53"/>
      <c r="I191" s="53"/>
      <c r="J191" s="54"/>
      <c r="K191" s="53"/>
      <c r="L191" s="53"/>
      <c r="M191" s="53"/>
      <c r="N191" s="53"/>
      <c r="O191" s="54"/>
      <c r="P191" s="53"/>
      <c r="Q191" s="53"/>
      <c r="R191" s="53"/>
      <c r="S191" s="53"/>
      <c r="T191" s="54"/>
      <c r="U191" s="53"/>
      <c r="V191" s="53"/>
      <c r="W191" s="53"/>
      <c r="X191" s="61"/>
    </row>
    <row r="192" spans="1:24" ht="39" x14ac:dyDescent="0.2">
      <c r="A192" s="145">
        <v>237413</v>
      </c>
      <c r="B192" s="71" t="s">
        <v>183</v>
      </c>
      <c r="C192" s="90"/>
      <c r="D192" s="77"/>
      <c r="E192" s="53"/>
      <c r="F192" s="53"/>
      <c r="G192" s="53"/>
      <c r="H192" s="53"/>
      <c r="I192" s="53"/>
      <c r="J192" s="54"/>
      <c r="K192" s="53"/>
      <c r="L192" s="53"/>
      <c r="M192" s="53"/>
      <c r="N192" s="53"/>
      <c r="O192" s="54"/>
      <c r="P192" s="53"/>
      <c r="Q192" s="53"/>
      <c r="R192" s="53"/>
      <c r="S192" s="53"/>
      <c r="T192" s="54"/>
      <c r="U192" s="53"/>
      <c r="V192" s="53"/>
      <c r="W192" s="53"/>
      <c r="X192" s="61"/>
    </row>
    <row r="193" spans="1:24" ht="156" x14ac:dyDescent="0.2">
      <c r="A193" s="148" t="s">
        <v>9</v>
      </c>
      <c r="B193" s="68" t="s">
        <v>184</v>
      </c>
      <c r="C193" s="89">
        <v>3</v>
      </c>
      <c r="D193" s="70" t="s">
        <v>31</v>
      </c>
      <c r="E193" s="53">
        <v>0</v>
      </c>
      <c r="F193" s="53">
        <v>5000</v>
      </c>
      <c r="G193" s="53">
        <f>E193*C193</f>
        <v>0</v>
      </c>
      <c r="H193" s="53">
        <f>F193*C193</f>
        <v>15000</v>
      </c>
      <c r="I193" s="53">
        <f>H193+G193</f>
        <v>15000</v>
      </c>
      <c r="J193" s="54"/>
      <c r="K193" s="53">
        <v>0</v>
      </c>
      <c r="L193" s="53">
        <f>K193*E193</f>
        <v>0</v>
      </c>
      <c r="M193" s="53">
        <f>K193*F193</f>
        <v>0</v>
      </c>
      <c r="N193" s="53">
        <f>SUM(F193+E193)*K193</f>
        <v>0</v>
      </c>
      <c r="O193" s="54"/>
      <c r="P193" s="53">
        <v>3</v>
      </c>
      <c r="Q193" s="53">
        <f>P193*E193</f>
        <v>0</v>
      </c>
      <c r="R193" s="53">
        <f>P193*F193</f>
        <v>15000</v>
      </c>
      <c r="S193" s="53">
        <f>R193+Q193</f>
        <v>15000</v>
      </c>
      <c r="T193" s="54"/>
      <c r="U193" s="53">
        <f>P193+K193</f>
        <v>3</v>
      </c>
      <c r="V193" s="53">
        <f>U193*E193</f>
        <v>0</v>
      </c>
      <c r="W193" s="53">
        <f>U193*F193</f>
        <v>15000</v>
      </c>
      <c r="X193" s="61">
        <f>W193+V193</f>
        <v>15000</v>
      </c>
    </row>
    <row r="194" spans="1:24" ht="19.5" x14ac:dyDescent="0.2">
      <c r="A194" s="142"/>
      <c r="B194" s="62" t="s">
        <v>16</v>
      </c>
      <c r="C194" s="62"/>
      <c r="D194" s="62"/>
      <c r="E194" s="78"/>
      <c r="F194" s="78"/>
      <c r="G194" s="78">
        <f>SUM(G191:G193)</f>
        <v>0</v>
      </c>
      <c r="H194" s="78">
        <f>SUM(H191:H193)</f>
        <v>15000</v>
      </c>
      <c r="I194" s="78">
        <f>SUM(I191:I193)</f>
        <v>15000</v>
      </c>
      <c r="J194" s="137"/>
      <c r="K194" s="130"/>
      <c r="L194" s="130"/>
      <c r="M194" s="63">
        <f t="shared" si="91"/>
        <v>0</v>
      </c>
      <c r="N194" s="123">
        <f>SUM(N191:N193)</f>
        <v>0</v>
      </c>
      <c r="O194" s="137"/>
      <c r="P194" s="130"/>
      <c r="Q194" s="130"/>
      <c r="R194" s="63">
        <f t="shared" si="92"/>
        <v>0</v>
      </c>
      <c r="S194" s="123">
        <f>SUM(S191:S193)</f>
        <v>15000</v>
      </c>
      <c r="T194" s="137"/>
      <c r="U194" s="123"/>
      <c r="V194" s="123"/>
      <c r="W194" s="123"/>
      <c r="X194" s="123">
        <f>SUM(X191:X193)</f>
        <v>15000</v>
      </c>
    </row>
    <row r="195" spans="1:24" ht="58.5" x14ac:dyDescent="0.2">
      <c r="A195" s="151">
        <v>238100</v>
      </c>
      <c r="B195" s="71" t="s">
        <v>185</v>
      </c>
      <c r="C195" s="90"/>
      <c r="D195" s="90"/>
      <c r="E195" s="53"/>
      <c r="F195" s="53"/>
      <c r="G195" s="53"/>
      <c r="H195" s="53"/>
      <c r="I195" s="53"/>
      <c r="J195" s="54"/>
      <c r="K195" s="92"/>
      <c r="L195" s="92"/>
      <c r="M195" s="53"/>
      <c r="N195" s="53"/>
      <c r="O195" s="54"/>
      <c r="P195" s="53"/>
      <c r="Q195" s="53"/>
      <c r="R195" s="53"/>
      <c r="S195" s="53"/>
      <c r="T195" s="54"/>
      <c r="U195" s="53"/>
      <c r="V195" s="53"/>
      <c r="W195" s="53"/>
      <c r="X195" s="61"/>
    </row>
    <row r="196" spans="1:24" s="3" customFormat="1" ht="39" x14ac:dyDescent="0.2">
      <c r="A196" s="151">
        <v>238126.13</v>
      </c>
      <c r="B196" s="71" t="s">
        <v>186</v>
      </c>
      <c r="C196" s="90"/>
      <c r="D196" s="90"/>
      <c r="E196" s="53"/>
      <c r="F196" s="53"/>
      <c r="G196" s="53"/>
      <c r="H196" s="53"/>
      <c r="I196" s="53"/>
      <c r="J196" s="54"/>
      <c r="K196" s="53"/>
      <c r="L196" s="53"/>
      <c r="M196" s="53"/>
      <c r="N196" s="53"/>
      <c r="O196" s="54"/>
      <c r="P196" s="80"/>
      <c r="Q196" s="80"/>
      <c r="R196" s="53"/>
      <c r="S196" s="53"/>
      <c r="T196" s="54"/>
      <c r="U196" s="53"/>
      <c r="V196" s="53"/>
      <c r="W196" s="53"/>
      <c r="X196" s="61"/>
    </row>
    <row r="197" spans="1:24" ht="253.5" x14ac:dyDescent="0.2">
      <c r="A197" s="147" t="s">
        <v>9</v>
      </c>
      <c r="B197" s="68" t="s">
        <v>187</v>
      </c>
      <c r="C197" s="89"/>
      <c r="D197" s="70"/>
      <c r="E197" s="53"/>
      <c r="F197" s="53"/>
      <c r="G197" s="53"/>
      <c r="H197" s="53"/>
      <c r="I197" s="53"/>
      <c r="J197" s="54"/>
      <c r="K197" s="53"/>
      <c r="L197" s="53"/>
      <c r="M197" s="53"/>
      <c r="N197" s="53"/>
      <c r="O197" s="54"/>
      <c r="P197" s="53"/>
      <c r="Q197" s="53"/>
      <c r="R197" s="53"/>
      <c r="S197" s="53"/>
      <c r="T197" s="54"/>
      <c r="U197" s="53"/>
      <c r="V197" s="53"/>
      <c r="W197" s="53"/>
      <c r="X197" s="61"/>
    </row>
    <row r="198" spans="1:24" ht="19.5" x14ac:dyDescent="0.2">
      <c r="A198" s="148"/>
      <c r="B198" s="68" t="s">
        <v>188</v>
      </c>
      <c r="C198" s="89">
        <v>1</v>
      </c>
      <c r="D198" s="70" t="s">
        <v>52</v>
      </c>
      <c r="E198" s="80">
        <v>77500</v>
      </c>
      <c r="F198" s="80">
        <v>3500</v>
      </c>
      <c r="G198" s="53">
        <f t="shared" ref="G198:G199" si="99">E198*C198</f>
        <v>77500</v>
      </c>
      <c r="H198" s="53">
        <f t="shared" ref="H198:H199" si="100">F198*C198</f>
        <v>3500</v>
      </c>
      <c r="I198" s="53">
        <f t="shared" ref="I198:I199" si="101">H198+G198</f>
        <v>81000</v>
      </c>
      <c r="J198" s="54"/>
      <c r="K198" s="80"/>
      <c r="L198" s="53">
        <f>K198*E198</f>
        <v>0</v>
      </c>
      <c r="M198" s="53">
        <f>K198*F198</f>
        <v>0</v>
      </c>
      <c r="N198" s="53">
        <f>SUM(F198+E198)*K198</f>
        <v>0</v>
      </c>
      <c r="O198" s="54"/>
      <c r="P198" s="53">
        <v>1</v>
      </c>
      <c r="Q198" s="53">
        <f>P198*E198</f>
        <v>77500</v>
      </c>
      <c r="R198" s="53">
        <f>P198*F198</f>
        <v>3500</v>
      </c>
      <c r="S198" s="53">
        <f>R198+Q198</f>
        <v>81000</v>
      </c>
      <c r="T198" s="54"/>
      <c r="U198" s="53">
        <f>P198+K198</f>
        <v>1</v>
      </c>
      <c r="V198" s="53">
        <f>U198*E198</f>
        <v>77500</v>
      </c>
      <c r="W198" s="53">
        <f>U198*F198</f>
        <v>3500</v>
      </c>
      <c r="X198" s="61">
        <f>W198+V198</f>
        <v>81000</v>
      </c>
    </row>
    <row r="199" spans="1:24" ht="19.5" x14ac:dyDescent="0.2">
      <c r="A199" s="148"/>
      <c r="B199" s="68" t="s">
        <v>189</v>
      </c>
      <c r="C199" s="89">
        <v>2</v>
      </c>
      <c r="D199" s="70" t="s">
        <v>31</v>
      </c>
      <c r="E199" s="53">
        <v>90000</v>
      </c>
      <c r="F199" s="53">
        <v>3500</v>
      </c>
      <c r="G199" s="53">
        <f t="shared" si="99"/>
        <v>180000</v>
      </c>
      <c r="H199" s="53">
        <f t="shared" si="100"/>
        <v>7000</v>
      </c>
      <c r="I199" s="53">
        <f t="shared" si="101"/>
        <v>187000</v>
      </c>
      <c r="J199" s="54"/>
      <c r="K199" s="53"/>
      <c r="L199" s="53">
        <f>K199*E199</f>
        <v>0</v>
      </c>
      <c r="M199" s="53">
        <f>K199*F199</f>
        <v>0</v>
      </c>
      <c r="N199" s="53">
        <f>SUM(F199+E199)*K199</f>
        <v>0</v>
      </c>
      <c r="O199" s="54"/>
      <c r="P199" s="53">
        <v>2</v>
      </c>
      <c r="Q199" s="53">
        <f>P199*E199</f>
        <v>180000</v>
      </c>
      <c r="R199" s="53">
        <f>P199*F199</f>
        <v>7000</v>
      </c>
      <c r="S199" s="53">
        <f>R199+Q199</f>
        <v>187000</v>
      </c>
      <c r="T199" s="54"/>
      <c r="U199" s="53">
        <f>P199+K199</f>
        <v>2</v>
      </c>
      <c r="V199" s="53">
        <f>U199*E199</f>
        <v>180000</v>
      </c>
      <c r="W199" s="53">
        <f>U199*F199</f>
        <v>7000</v>
      </c>
      <c r="X199" s="61">
        <f>W199+V199</f>
        <v>187000</v>
      </c>
    </row>
    <row r="200" spans="1:24" s="3" customFormat="1" ht="19.5" x14ac:dyDescent="0.2">
      <c r="A200" s="151">
        <v>238219</v>
      </c>
      <c r="B200" s="71" t="s">
        <v>190</v>
      </c>
      <c r="C200" s="90"/>
      <c r="D200" s="90"/>
      <c r="E200" s="53"/>
      <c r="F200" s="53"/>
      <c r="G200" s="53"/>
      <c r="H200" s="53"/>
      <c r="I200" s="53"/>
      <c r="J200" s="54"/>
      <c r="K200" s="53"/>
      <c r="L200" s="53"/>
      <c r="M200" s="53"/>
      <c r="N200" s="53"/>
      <c r="O200" s="54"/>
      <c r="P200" s="80"/>
      <c r="Q200" s="80"/>
      <c r="R200" s="53"/>
      <c r="S200" s="53"/>
      <c r="T200" s="54"/>
      <c r="U200" s="53"/>
      <c r="V200" s="53"/>
      <c r="W200" s="53"/>
      <c r="X200" s="61"/>
    </row>
    <row r="201" spans="1:24" ht="136.5" x14ac:dyDescent="0.2">
      <c r="A201" s="147" t="s">
        <v>9</v>
      </c>
      <c r="B201" s="68" t="s">
        <v>191</v>
      </c>
      <c r="C201" s="89">
        <v>62</v>
      </c>
      <c r="D201" s="70" t="s">
        <v>31</v>
      </c>
      <c r="E201" s="53">
        <v>0</v>
      </c>
      <c r="F201" s="53">
        <v>2000</v>
      </c>
      <c r="G201" s="53">
        <f>E201*C201</f>
        <v>0</v>
      </c>
      <c r="H201" s="53">
        <f>F201*C201</f>
        <v>124000</v>
      </c>
      <c r="I201" s="53">
        <f>H201+G201</f>
        <v>124000</v>
      </c>
      <c r="J201" s="54"/>
      <c r="K201" s="53"/>
      <c r="L201" s="53">
        <f>K201*E201</f>
        <v>0</v>
      </c>
      <c r="M201" s="53">
        <f>K201*F201</f>
        <v>0</v>
      </c>
      <c r="N201" s="53">
        <f>SUM(F201+E201)*K201</f>
        <v>0</v>
      </c>
      <c r="O201" s="54"/>
      <c r="P201" s="53">
        <v>62</v>
      </c>
      <c r="Q201" s="53">
        <f>P201*E201</f>
        <v>0</v>
      </c>
      <c r="R201" s="53">
        <f>P201*F201</f>
        <v>124000</v>
      </c>
      <c r="S201" s="53">
        <f>R201+Q201</f>
        <v>124000</v>
      </c>
      <c r="T201" s="54"/>
      <c r="U201" s="53">
        <f>P201+K201</f>
        <v>62</v>
      </c>
      <c r="V201" s="53">
        <f>U201*E201</f>
        <v>0</v>
      </c>
      <c r="W201" s="53">
        <f>U201*F201</f>
        <v>124000</v>
      </c>
      <c r="X201" s="61">
        <f>W201+V201</f>
        <v>124000</v>
      </c>
    </row>
    <row r="202" spans="1:24" ht="39" x14ac:dyDescent="0.2">
      <c r="A202" s="147"/>
      <c r="B202" s="71" t="s">
        <v>192</v>
      </c>
      <c r="C202" s="89"/>
      <c r="D202" s="70"/>
      <c r="E202" s="53"/>
      <c r="F202" s="53"/>
      <c r="G202" s="53"/>
      <c r="H202" s="53"/>
      <c r="I202" s="53"/>
      <c r="J202" s="54"/>
      <c r="K202" s="53"/>
      <c r="L202" s="53"/>
      <c r="M202" s="53"/>
      <c r="N202" s="53"/>
      <c r="O202" s="54"/>
      <c r="P202" s="53"/>
      <c r="Q202" s="53"/>
      <c r="R202" s="53"/>
      <c r="S202" s="53"/>
      <c r="T202" s="54"/>
      <c r="U202" s="53"/>
      <c r="V202" s="53"/>
      <c r="W202" s="53"/>
      <c r="X202" s="61"/>
    </row>
    <row r="203" spans="1:24" ht="136.5" x14ac:dyDescent="0.2">
      <c r="A203" s="148"/>
      <c r="B203" s="68" t="s">
        <v>193</v>
      </c>
      <c r="C203" s="89">
        <v>1</v>
      </c>
      <c r="D203" s="70" t="s">
        <v>11</v>
      </c>
      <c r="E203" s="53">
        <v>25000</v>
      </c>
      <c r="F203" s="53">
        <v>5000</v>
      </c>
      <c r="G203" s="53">
        <f>E203*C203</f>
        <v>25000</v>
      </c>
      <c r="H203" s="53">
        <f>F203*C203</f>
        <v>5000</v>
      </c>
      <c r="I203" s="53">
        <f>H203+G203</f>
        <v>30000</v>
      </c>
      <c r="J203" s="54"/>
      <c r="K203" s="132">
        <v>0.9</v>
      </c>
      <c r="L203" s="53">
        <f>K203*E203</f>
        <v>22500</v>
      </c>
      <c r="M203" s="53">
        <f>K203*F203</f>
        <v>4500</v>
      </c>
      <c r="N203" s="53">
        <f>SUM(F203+E203)*K203</f>
        <v>27000</v>
      </c>
      <c r="O203" s="54"/>
      <c r="P203" s="132">
        <v>0.1</v>
      </c>
      <c r="Q203" s="53">
        <f>P203*E203</f>
        <v>2500</v>
      </c>
      <c r="R203" s="53">
        <f>P203*F203</f>
        <v>500</v>
      </c>
      <c r="S203" s="53">
        <f>R203+Q203</f>
        <v>3000</v>
      </c>
      <c r="T203" s="54"/>
      <c r="U203" s="53">
        <f>P203+K203</f>
        <v>1</v>
      </c>
      <c r="V203" s="53">
        <f>U203*E203</f>
        <v>25000</v>
      </c>
      <c r="W203" s="53">
        <f>U203*F203</f>
        <v>5000</v>
      </c>
      <c r="X203" s="61">
        <f>W203+V203</f>
        <v>30000</v>
      </c>
    </row>
    <row r="204" spans="1:24" ht="19.5" x14ac:dyDescent="0.2">
      <c r="A204" s="142"/>
      <c r="B204" s="62" t="s">
        <v>16</v>
      </c>
      <c r="C204" s="62"/>
      <c r="D204" s="62"/>
      <c r="E204" s="63"/>
      <c r="F204" s="63"/>
      <c r="G204" s="78">
        <f>SUM(G195:G203)</f>
        <v>282500</v>
      </c>
      <c r="H204" s="78">
        <f>SUM(H195:H203)</f>
        <v>139500</v>
      </c>
      <c r="I204" s="78">
        <f>SUM(I195:I203)</f>
        <v>422000</v>
      </c>
      <c r="J204" s="79"/>
      <c r="K204" s="130"/>
      <c r="L204" s="130"/>
      <c r="M204" s="130"/>
      <c r="N204" s="123">
        <f>SUM(N195:N203)</f>
        <v>27000</v>
      </c>
      <c r="O204" s="79"/>
      <c r="P204" s="130"/>
      <c r="Q204" s="130"/>
      <c r="R204" s="130"/>
      <c r="S204" s="123">
        <f>SUM(S195:S203)</f>
        <v>395000</v>
      </c>
      <c r="T204" s="79"/>
      <c r="U204" s="123"/>
      <c r="V204" s="123"/>
      <c r="W204" s="123"/>
      <c r="X204" s="123">
        <f>SUM(X195:X203)</f>
        <v>422000</v>
      </c>
    </row>
    <row r="205" spans="1:24" s="17" customFormat="1" ht="5.25" customHeight="1" x14ac:dyDescent="0.2">
      <c r="A205" s="156"/>
      <c r="B205" s="124"/>
      <c r="C205" s="125"/>
      <c r="D205" s="126"/>
      <c r="E205" s="127"/>
      <c r="F205" s="128"/>
      <c r="G205" s="129"/>
      <c r="H205" s="129"/>
      <c r="I205" s="129"/>
      <c r="J205" s="122"/>
      <c r="K205" s="129"/>
      <c r="L205" s="129"/>
      <c r="M205" s="129"/>
      <c r="N205" s="129"/>
      <c r="O205" s="122"/>
      <c r="P205" s="129"/>
      <c r="Q205" s="129"/>
      <c r="R205" s="129"/>
      <c r="S205" s="129"/>
      <c r="T205" s="122"/>
      <c r="U205" s="129"/>
      <c r="V205" s="129"/>
      <c r="W205" s="129"/>
      <c r="X205" s="129"/>
    </row>
    <row r="206" spans="1:24" ht="27.75" customHeight="1" x14ac:dyDescent="0.2">
      <c r="A206" s="224" t="s">
        <v>194</v>
      </c>
      <c r="B206" s="224"/>
      <c r="C206" s="224"/>
      <c r="D206" s="224"/>
      <c r="E206" s="224"/>
      <c r="F206" s="224"/>
      <c r="G206" s="80">
        <f t="shared" ref="G206:K206" si="102">G204+G194+G190+G185+G168+G158+G147+G140+G136+G105+G94+G67+G15+G9+G99</f>
        <v>17715840</v>
      </c>
      <c r="H206" s="80">
        <f t="shared" si="102"/>
        <v>3701650</v>
      </c>
      <c r="I206" s="80">
        <f t="shared" si="102"/>
        <v>21417490</v>
      </c>
      <c r="J206" s="79"/>
      <c r="K206" s="80">
        <f t="shared" si="102"/>
        <v>0</v>
      </c>
      <c r="L206" s="80">
        <f>SUM(L2:L203)</f>
        <v>3146687</v>
      </c>
      <c r="M206" s="80">
        <f>SUM(M6:M203)</f>
        <v>608538</v>
      </c>
      <c r="N206" s="80">
        <f>N204+N194+N190+N185+N168+N158+N147+N140+N136+N105+N99+N94+N15+N9+N67</f>
        <v>3755225</v>
      </c>
      <c r="O206" s="79"/>
      <c r="P206" s="80"/>
      <c r="Q206" s="80">
        <f>SUM(Q2:Q203)</f>
        <v>12561917</v>
      </c>
      <c r="R206" s="80">
        <f>SUM(R6:R203)</f>
        <v>2680060</v>
      </c>
      <c r="S206" s="80">
        <f>S204+S194+S190+S185+S168+S158+S147+S140+S136+S105+S99+S94+S15+S9+S67</f>
        <v>15241977</v>
      </c>
      <c r="T206" s="79"/>
      <c r="U206" s="80"/>
      <c r="V206" s="80">
        <f>SUM(V2:V203)</f>
        <v>15708604</v>
      </c>
      <c r="W206" s="80">
        <f>SUM(W6:W203)</f>
        <v>3288598</v>
      </c>
      <c r="X206" s="80">
        <f>X204+X194+X190+X185+X168+X158+X147+X140+X136+X105+X99+X94+X15+X9+X67</f>
        <v>18997202</v>
      </c>
    </row>
    <row r="209" spans="14:19" x14ac:dyDescent="0.2">
      <c r="N209" s="7">
        <v>3755225</v>
      </c>
      <c r="Q209" s="7">
        <f>N206+'FSS-BOQ'!N78</f>
        <v>6414947</v>
      </c>
    </row>
    <row r="212" spans="14:19" ht="21" x14ac:dyDescent="0.2">
      <c r="S212" s="186">
        <f>S206*7.4%</f>
        <v>1127906.2980000002</v>
      </c>
    </row>
    <row r="213" spans="14:19" ht="21" x14ac:dyDescent="0.2">
      <c r="S213" s="186">
        <f>S206-S212</f>
        <v>14114070.702</v>
      </c>
    </row>
    <row r="214" spans="14:19" ht="21" x14ac:dyDescent="0.2">
      <c r="S214" s="186">
        <f>R206*13%</f>
        <v>348407.8</v>
      </c>
    </row>
    <row r="215" spans="14:19" ht="21" x14ac:dyDescent="0.2">
      <c r="S215" s="186">
        <f>S214+S213</f>
        <v>14462478.502</v>
      </c>
    </row>
    <row r="216" spans="14:19" ht="21" x14ac:dyDescent="0.2">
      <c r="S216" s="190">
        <f>S215*7%</f>
        <v>1012373.4951400001</v>
      </c>
    </row>
    <row r="217" spans="14:19" ht="21" x14ac:dyDescent="0.2">
      <c r="S217" s="186">
        <f>S215-S216</f>
        <v>13450105.006860001</v>
      </c>
    </row>
    <row r="218" spans="14:19" ht="21" x14ac:dyDescent="0.2">
      <c r="S218" s="186">
        <f>S217*35%</f>
        <v>4707536.7524009999</v>
      </c>
    </row>
    <row r="219" spans="14:19" ht="23.25" x14ac:dyDescent="0.2">
      <c r="S219" s="187">
        <f>S217-S218</f>
        <v>8742568.2544590011</v>
      </c>
    </row>
    <row r="221" spans="14:19" ht="21" x14ac:dyDescent="0.2">
      <c r="S221" s="186">
        <f>S219+'FSS-BOQ'!S91</f>
        <v>11234256.079059001</v>
      </c>
    </row>
  </sheetData>
  <mergeCells count="12">
    <mergeCell ref="K2:N3"/>
    <mergeCell ref="P2:S3"/>
    <mergeCell ref="U2:X3"/>
    <mergeCell ref="A206:F206"/>
    <mergeCell ref="A2:A4"/>
    <mergeCell ref="B2:B4"/>
    <mergeCell ref="C2:C4"/>
    <mergeCell ref="D2:D4"/>
    <mergeCell ref="E2:I2"/>
    <mergeCell ref="E3:F3"/>
    <mergeCell ref="G3:H3"/>
    <mergeCell ref="I3:I4"/>
  </mergeCells>
  <printOptions horizontalCentered="1"/>
  <pageMargins left="0" right="0" top="0.75" bottom="0.5" header="0.3" footer="0.3"/>
  <pageSetup paperSize="8" scale="75" orientation="landscape" r:id="rId1"/>
  <headerFooter>
    <oddHeader>&amp;L&amp;"-,Bold" 2111 IMTIAZ SUPER MARKET THE PLACE (DHA)&amp;R&amp;"-,Bold"Running Bill HVAC</oddHeader>
    <oddFooter>&amp;C&amp;"-,Bold"&amp;12Y.H ASSOCIATES&amp;14 &amp;"-,Regular"&amp;11CONSULTING ENGINEERING&amp;RPage &amp;P of &amp;N</oddFooter>
  </headerFooter>
  <rowBreaks count="16" manualBreakCount="16">
    <brk id="9" max="23" man="1"/>
    <brk id="18" max="16383" man="1"/>
    <brk id="30" max="16383" man="1"/>
    <brk id="51" max="23" man="1"/>
    <brk id="60" max="16383" man="1"/>
    <brk id="67" max="16383" man="1"/>
    <brk id="77" max="23" man="1"/>
    <brk id="88" max="23" man="1"/>
    <brk id="97" max="23" man="1"/>
    <brk id="105" max="23" man="1"/>
    <brk id="117" max="23" man="1"/>
    <brk id="128" max="23" man="1"/>
    <brk id="140" max="23" man="1"/>
    <brk id="147" max="23" man="1"/>
    <brk id="194" max="23" man="1"/>
    <brk id="20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1"/>
  <sheetViews>
    <sheetView showGridLines="0" view="pageBreakPreview" zoomScale="70" zoomScaleNormal="90" zoomScaleSheetLayoutView="70" workbookViewId="0">
      <pane xSplit="4" ySplit="1" topLeftCell="E70" activePane="bottomRight" state="frozen"/>
      <selection pane="topRight" activeCell="E1" sqref="E1"/>
      <selection pane="bottomLeft" activeCell="A4" sqref="A4"/>
      <selection pane="bottomRight" activeCell="M82" sqref="M82"/>
    </sheetView>
  </sheetViews>
  <sheetFormatPr defaultRowHeight="15" x14ac:dyDescent="0.2"/>
  <cols>
    <col min="1" max="1" width="9.33203125" style="167" customWidth="1"/>
    <col min="2" max="2" width="29.83203125" style="20" customWidth="1"/>
    <col min="3" max="3" width="7.1640625" style="17" customWidth="1"/>
    <col min="4" max="4" width="7.33203125" style="16" customWidth="1"/>
    <col min="5" max="5" width="15.1640625" style="19" customWidth="1"/>
    <col min="6" max="6" width="14.83203125" style="19" customWidth="1"/>
    <col min="7" max="7" width="17.33203125" style="19" hidden="1" customWidth="1"/>
    <col min="8" max="8" width="18.5" style="19" hidden="1" customWidth="1"/>
    <col min="9" max="9" width="17.6640625" style="19" hidden="1" customWidth="1"/>
    <col min="10" max="10" width="0.83203125" style="19" customWidth="1"/>
    <col min="11" max="11" width="9.83203125" style="7" customWidth="1"/>
    <col min="12" max="12" width="20.1640625" style="7" customWidth="1"/>
    <col min="13" max="13" width="17.6640625" style="7" customWidth="1"/>
    <col min="14" max="14" width="18" style="7" customWidth="1"/>
    <col min="15" max="15" width="1" style="7" customWidth="1"/>
    <col min="16" max="16" width="11.6640625" style="7" customWidth="1"/>
    <col min="17" max="17" width="19" style="7" customWidth="1"/>
    <col min="18" max="18" width="16.6640625" style="7" customWidth="1"/>
    <col min="19" max="19" width="18.5" style="7" customWidth="1"/>
    <col min="20" max="20" width="1" style="7" customWidth="1"/>
    <col min="21" max="21" width="13" style="7" customWidth="1"/>
    <col min="22" max="22" width="18.5" style="7" customWidth="1"/>
    <col min="23" max="24" width="18" style="7" customWidth="1"/>
    <col min="25" max="16384" width="9.33203125" style="17"/>
  </cols>
  <sheetData>
    <row r="1" spans="1:24" ht="15.75" thickBot="1" x14ac:dyDescent="0.25"/>
    <row r="2" spans="1:24" s="1" customFormat="1" ht="19.5" x14ac:dyDescent="0.2">
      <c r="A2" s="241" t="s">
        <v>2</v>
      </c>
      <c r="B2" s="244" t="s">
        <v>3</v>
      </c>
      <c r="C2" s="244" t="s">
        <v>4</v>
      </c>
      <c r="D2" s="244" t="s">
        <v>5</v>
      </c>
      <c r="E2" s="256" t="s">
        <v>272</v>
      </c>
      <c r="F2" s="256"/>
      <c r="G2" s="256"/>
      <c r="H2" s="256"/>
      <c r="I2" s="256"/>
      <c r="J2" s="177"/>
      <c r="K2" s="251" t="s">
        <v>285</v>
      </c>
      <c r="L2" s="252"/>
      <c r="M2" s="252"/>
      <c r="N2" s="257"/>
      <c r="O2" s="178"/>
      <c r="P2" s="251" t="s">
        <v>279</v>
      </c>
      <c r="Q2" s="252"/>
      <c r="R2" s="252"/>
      <c r="S2" s="257"/>
      <c r="T2" s="178"/>
      <c r="U2" s="251" t="s">
        <v>284</v>
      </c>
      <c r="V2" s="252"/>
      <c r="W2" s="252"/>
      <c r="X2" s="253"/>
    </row>
    <row r="3" spans="1:24" s="2" customFormat="1" ht="19.5" x14ac:dyDescent="0.2">
      <c r="A3" s="242"/>
      <c r="B3" s="245"/>
      <c r="C3" s="245"/>
      <c r="D3" s="245"/>
      <c r="E3" s="250" t="s">
        <v>273</v>
      </c>
      <c r="F3" s="250"/>
      <c r="G3" s="250" t="s">
        <v>274</v>
      </c>
      <c r="H3" s="250"/>
      <c r="I3" s="250" t="s">
        <v>275</v>
      </c>
      <c r="J3" s="120"/>
      <c r="K3" s="221"/>
      <c r="L3" s="222"/>
      <c r="M3" s="222"/>
      <c r="N3" s="223"/>
      <c r="O3" s="49"/>
      <c r="P3" s="221"/>
      <c r="Q3" s="222"/>
      <c r="R3" s="222"/>
      <c r="S3" s="223"/>
      <c r="T3" s="49"/>
      <c r="U3" s="221"/>
      <c r="V3" s="222"/>
      <c r="W3" s="222"/>
      <c r="X3" s="254"/>
    </row>
    <row r="4" spans="1:24" s="2" customFormat="1" ht="36.75" customHeight="1" thickBot="1" x14ac:dyDescent="0.25">
      <c r="A4" s="243"/>
      <c r="B4" s="246"/>
      <c r="C4" s="246"/>
      <c r="D4" s="246"/>
      <c r="E4" s="179" t="s">
        <v>6</v>
      </c>
      <c r="F4" s="179" t="s">
        <v>288</v>
      </c>
      <c r="G4" s="179" t="s">
        <v>6</v>
      </c>
      <c r="H4" s="179" t="s">
        <v>7</v>
      </c>
      <c r="I4" s="255"/>
      <c r="J4" s="180"/>
      <c r="K4" s="181" t="s">
        <v>277</v>
      </c>
      <c r="L4" s="181" t="s">
        <v>281</v>
      </c>
      <c r="M4" s="181" t="s">
        <v>282</v>
      </c>
      <c r="N4" s="181" t="s">
        <v>286</v>
      </c>
      <c r="O4" s="182"/>
      <c r="P4" s="181" t="s">
        <v>287</v>
      </c>
      <c r="Q4" s="181" t="s">
        <v>281</v>
      </c>
      <c r="R4" s="181" t="s">
        <v>282</v>
      </c>
      <c r="S4" s="181" t="s">
        <v>286</v>
      </c>
      <c r="T4" s="182"/>
      <c r="U4" s="181" t="s">
        <v>278</v>
      </c>
      <c r="V4" s="181" t="s">
        <v>281</v>
      </c>
      <c r="W4" s="181" t="s">
        <v>282</v>
      </c>
      <c r="X4" s="183" t="s">
        <v>275</v>
      </c>
    </row>
    <row r="5" spans="1:24" ht="78" customHeight="1" x14ac:dyDescent="0.2">
      <c r="A5" s="168">
        <v>210010</v>
      </c>
      <c r="B5" s="169" t="s">
        <v>201</v>
      </c>
      <c r="C5" s="170"/>
      <c r="D5" s="170"/>
      <c r="E5" s="171"/>
      <c r="F5" s="171"/>
      <c r="G5" s="171"/>
      <c r="H5" s="171"/>
      <c r="I5" s="171"/>
      <c r="J5" s="172"/>
      <c r="K5" s="173"/>
      <c r="L5" s="173"/>
      <c r="M5" s="173"/>
      <c r="N5" s="173"/>
      <c r="O5" s="174"/>
      <c r="P5" s="173"/>
      <c r="Q5" s="173"/>
      <c r="R5" s="173"/>
      <c r="S5" s="173"/>
      <c r="T5" s="174"/>
      <c r="U5" s="175"/>
      <c r="V5" s="175"/>
      <c r="W5" s="175"/>
      <c r="X5" s="176"/>
    </row>
    <row r="6" spans="1:24" ht="175.5" x14ac:dyDescent="0.2">
      <c r="A6" s="162" t="s">
        <v>9</v>
      </c>
      <c r="B6" s="98" t="s">
        <v>210</v>
      </c>
      <c r="C6" s="99">
        <v>1</v>
      </c>
      <c r="D6" s="97" t="s">
        <v>11</v>
      </c>
      <c r="E6" s="95">
        <v>0</v>
      </c>
      <c r="F6" s="95">
        <v>25000</v>
      </c>
      <c r="G6" s="53">
        <f>E6*C6</f>
        <v>0</v>
      </c>
      <c r="H6" s="53">
        <f>F6*C6</f>
        <v>25000</v>
      </c>
      <c r="I6" s="53">
        <f>H6+G6</f>
        <v>25000</v>
      </c>
      <c r="J6" s="96"/>
      <c r="K6" s="53">
        <v>1</v>
      </c>
      <c r="L6" s="53">
        <f>K6*E6</f>
        <v>0</v>
      </c>
      <c r="M6" s="53">
        <f>K6*F6</f>
        <v>25000</v>
      </c>
      <c r="N6" s="53">
        <f>SUM(F6+E6)*K6</f>
        <v>25000</v>
      </c>
      <c r="O6" s="54"/>
      <c r="P6" s="53"/>
      <c r="Q6" s="53">
        <f>P6*E6</f>
        <v>0</v>
      </c>
      <c r="R6" s="53">
        <f>P6*F6</f>
        <v>0</v>
      </c>
      <c r="S6" s="53">
        <f>R6+Q6</f>
        <v>0</v>
      </c>
      <c r="T6" s="54"/>
      <c r="U6" s="53">
        <f>P6+K6</f>
        <v>1</v>
      </c>
      <c r="V6" s="53">
        <f>U6*E6</f>
        <v>0</v>
      </c>
      <c r="W6" s="53">
        <f>U6*F6</f>
        <v>25000</v>
      </c>
      <c r="X6" s="61">
        <f>W6+V6</f>
        <v>25000</v>
      </c>
    </row>
    <row r="7" spans="1:24" ht="175.5" x14ac:dyDescent="0.2">
      <c r="A7" s="162" t="s">
        <v>12</v>
      </c>
      <c r="B7" s="98" t="s">
        <v>211</v>
      </c>
      <c r="C7" s="99">
        <v>1</v>
      </c>
      <c r="D7" s="97" t="s">
        <v>11</v>
      </c>
      <c r="E7" s="95">
        <v>0</v>
      </c>
      <c r="F7" s="95">
        <v>10000</v>
      </c>
      <c r="G7" s="53">
        <f>E7*C7</f>
        <v>0</v>
      </c>
      <c r="H7" s="53">
        <f>F7*C7</f>
        <v>10000</v>
      </c>
      <c r="I7" s="53">
        <f>H7+G7</f>
        <v>10000</v>
      </c>
      <c r="J7" s="96"/>
      <c r="K7" s="53"/>
      <c r="L7" s="53">
        <f t="shared" ref="L7:L8" si="0">K7*E7</f>
        <v>0</v>
      </c>
      <c r="M7" s="53">
        <f t="shared" ref="M7:M8" si="1">K7*F7</f>
        <v>0</v>
      </c>
      <c r="N7" s="53">
        <f>SUM(F7+E7)*K7</f>
        <v>0</v>
      </c>
      <c r="O7" s="54"/>
      <c r="P7" s="53"/>
      <c r="Q7" s="53">
        <f>P7*E7</f>
        <v>0</v>
      </c>
      <c r="R7" s="53">
        <f>P7*F7</f>
        <v>0</v>
      </c>
      <c r="S7" s="53">
        <f>R7+Q7</f>
        <v>0</v>
      </c>
      <c r="T7" s="54"/>
      <c r="U7" s="53">
        <f>P7+K7</f>
        <v>0</v>
      </c>
      <c r="V7" s="53">
        <f>U7*E7</f>
        <v>0</v>
      </c>
      <c r="W7" s="53">
        <f>U7*F7</f>
        <v>0</v>
      </c>
      <c r="X7" s="61">
        <f>W7+V7</f>
        <v>0</v>
      </c>
    </row>
    <row r="8" spans="1:24" ht="409.5" x14ac:dyDescent="0.2">
      <c r="A8" s="162" t="s">
        <v>212</v>
      </c>
      <c r="B8" s="98" t="s">
        <v>15</v>
      </c>
      <c r="C8" s="99"/>
      <c r="D8" s="97"/>
      <c r="E8" s="95"/>
      <c r="F8" s="95"/>
      <c r="G8" s="95"/>
      <c r="H8" s="95"/>
      <c r="I8" s="95"/>
      <c r="J8" s="96"/>
      <c r="K8" s="53"/>
      <c r="L8" s="53">
        <f t="shared" si="0"/>
        <v>0</v>
      </c>
      <c r="M8" s="53">
        <f t="shared" si="1"/>
        <v>0</v>
      </c>
      <c r="N8" s="53"/>
      <c r="O8" s="54"/>
      <c r="P8" s="53"/>
      <c r="Q8" s="53"/>
      <c r="R8" s="53"/>
      <c r="S8" s="53"/>
      <c r="T8" s="54"/>
      <c r="U8" s="158"/>
      <c r="V8" s="158"/>
      <c r="W8" s="158"/>
      <c r="X8" s="61"/>
    </row>
    <row r="9" spans="1:24" ht="19.5" x14ac:dyDescent="0.2">
      <c r="A9" s="162"/>
      <c r="B9" s="98"/>
      <c r="C9" s="99"/>
      <c r="D9" s="97"/>
      <c r="E9" s="95"/>
      <c r="F9" s="95"/>
      <c r="G9" s="95"/>
      <c r="H9" s="95"/>
      <c r="I9" s="95"/>
      <c r="J9" s="96"/>
      <c r="K9" s="53"/>
      <c r="L9" s="53"/>
      <c r="M9" s="53"/>
      <c r="N9" s="53"/>
      <c r="O9" s="137"/>
      <c r="P9" s="53"/>
      <c r="Q9" s="53"/>
      <c r="R9" s="53"/>
      <c r="S9" s="53"/>
      <c r="T9" s="79"/>
      <c r="U9" s="159"/>
      <c r="V9" s="159"/>
      <c r="W9" s="159"/>
      <c r="X9" s="53"/>
    </row>
    <row r="10" spans="1:24" ht="19.5" x14ac:dyDescent="0.2">
      <c r="A10" s="163"/>
      <c r="B10" s="102" t="s">
        <v>16</v>
      </c>
      <c r="C10" s="103"/>
      <c r="D10" s="101"/>
      <c r="E10" s="104"/>
      <c r="F10" s="104"/>
      <c r="G10" s="75">
        <f>SUM(G6:G9)</f>
        <v>0</v>
      </c>
      <c r="H10" s="123">
        <f>SUM(H6:H9)</f>
        <v>35000</v>
      </c>
      <c r="I10" s="123">
        <f>SUM(I6:I9)</f>
        <v>35000</v>
      </c>
      <c r="J10" s="135"/>
      <c r="K10" s="78"/>
      <c r="L10" s="63">
        <f t="shared" ref="L10:M10" si="2">SUM(L6:L8)</f>
        <v>0</v>
      </c>
      <c r="M10" s="63">
        <f t="shared" si="2"/>
        <v>25000</v>
      </c>
      <c r="N10" s="63">
        <f>SUM(N6:N8)</f>
        <v>25000</v>
      </c>
      <c r="O10" s="160"/>
      <c r="P10" s="78"/>
      <c r="Q10" s="78"/>
      <c r="R10" s="63">
        <f t="shared" ref="R10:R35" si="3">Q10+P10</f>
        <v>0</v>
      </c>
      <c r="S10" s="63">
        <f>SUM(S6:S8)</f>
        <v>0</v>
      </c>
      <c r="T10" s="160"/>
      <c r="U10" s="160"/>
      <c r="V10" s="160"/>
      <c r="W10" s="160"/>
      <c r="X10" s="123">
        <f>SUM(X6:X9)</f>
        <v>25000</v>
      </c>
    </row>
    <row r="11" spans="1:24" ht="78" x14ac:dyDescent="0.2">
      <c r="A11" s="164">
        <v>210100</v>
      </c>
      <c r="B11" s="106" t="s">
        <v>202</v>
      </c>
      <c r="C11" s="105"/>
      <c r="D11" s="105"/>
      <c r="E11" s="95"/>
      <c r="F11" s="95"/>
      <c r="G11" s="95"/>
      <c r="H11" s="95"/>
      <c r="I11" s="95"/>
      <c r="J11" s="96"/>
      <c r="K11" s="53"/>
      <c r="L11" s="53">
        <f t="shared" ref="L11:L13" si="4">K11*E11</f>
        <v>0</v>
      </c>
      <c r="M11" s="53">
        <f t="shared" ref="M11:M13" si="5">K11*F11</f>
        <v>0</v>
      </c>
      <c r="N11" s="53"/>
      <c r="O11" s="54"/>
      <c r="P11" s="53"/>
      <c r="Q11" s="53"/>
      <c r="R11" s="53"/>
      <c r="S11" s="53"/>
      <c r="T11" s="54"/>
      <c r="U11" s="158"/>
      <c r="V11" s="158"/>
      <c r="W11" s="158"/>
      <c r="X11" s="53"/>
    </row>
    <row r="12" spans="1:24" ht="39" x14ac:dyDescent="0.2">
      <c r="A12" s="162" t="s">
        <v>9</v>
      </c>
      <c r="B12" s="98" t="s">
        <v>18</v>
      </c>
      <c r="C12" s="99">
        <v>1</v>
      </c>
      <c r="D12" s="97" t="s">
        <v>11</v>
      </c>
      <c r="E12" s="95">
        <v>0</v>
      </c>
      <c r="F12" s="95"/>
      <c r="G12" s="53">
        <f>E12*C12</f>
        <v>0</v>
      </c>
      <c r="H12" s="53">
        <f>F12*C12</f>
        <v>0</v>
      </c>
      <c r="I12" s="53">
        <f>H12+G12</f>
        <v>0</v>
      </c>
      <c r="J12" s="96"/>
      <c r="K12" s="53"/>
      <c r="L12" s="53">
        <f t="shared" si="4"/>
        <v>0</v>
      </c>
      <c r="M12" s="53">
        <f t="shared" si="5"/>
        <v>0</v>
      </c>
      <c r="N12" s="53">
        <f>SUM(F12+E12)*K12</f>
        <v>0</v>
      </c>
      <c r="O12" s="54"/>
      <c r="P12" s="53"/>
      <c r="Q12" s="53">
        <f>P12*E12</f>
        <v>0</v>
      </c>
      <c r="R12" s="53">
        <f>P12*F12</f>
        <v>0</v>
      </c>
      <c r="S12" s="53">
        <f>R12+Q12</f>
        <v>0</v>
      </c>
      <c r="T12" s="54"/>
      <c r="U12" s="53">
        <f>P12+K12</f>
        <v>0</v>
      </c>
      <c r="V12" s="53">
        <f>U12*E12</f>
        <v>0</v>
      </c>
      <c r="W12" s="53">
        <f>U12*F12</f>
        <v>0</v>
      </c>
      <c r="X12" s="61">
        <f>W12+V12</f>
        <v>0</v>
      </c>
    </row>
    <row r="13" spans="1:24" ht="78" x14ac:dyDescent="0.2">
      <c r="A13" s="162">
        <v>210113</v>
      </c>
      <c r="B13" s="98" t="s">
        <v>213</v>
      </c>
      <c r="C13" s="99">
        <v>1</v>
      </c>
      <c r="D13" s="97" t="s">
        <v>11</v>
      </c>
      <c r="E13" s="95">
        <v>0</v>
      </c>
      <c r="F13" s="95">
        <v>0</v>
      </c>
      <c r="G13" s="53">
        <f>E13*C13</f>
        <v>0</v>
      </c>
      <c r="H13" s="53">
        <f>F13*C13</f>
        <v>0</v>
      </c>
      <c r="I13" s="53">
        <f>H13+G13</f>
        <v>0</v>
      </c>
      <c r="J13" s="96"/>
      <c r="K13" s="53"/>
      <c r="L13" s="53">
        <f t="shared" si="4"/>
        <v>0</v>
      </c>
      <c r="M13" s="53">
        <f t="shared" si="5"/>
        <v>0</v>
      </c>
      <c r="N13" s="53">
        <f>SUM(F13+E13)*K13</f>
        <v>0</v>
      </c>
      <c r="O13" s="54"/>
      <c r="P13" s="53"/>
      <c r="Q13" s="53">
        <f>P13*E13</f>
        <v>0</v>
      </c>
      <c r="R13" s="53">
        <f>P13*F13</f>
        <v>0</v>
      </c>
      <c r="S13" s="53">
        <f>R13+Q13</f>
        <v>0</v>
      </c>
      <c r="T13" s="54"/>
      <c r="U13" s="53">
        <f>P13+K13</f>
        <v>0</v>
      </c>
      <c r="V13" s="53">
        <f>U13*E13</f>
        <v>0</v>
      </c>
      <c r="W13" s="53">
        <f>U13*F13</f>
        <v>0</v>
      </c>
      <c r="X13" s="61">
        <f>W13+V13</f>
        <v>0</v>
      </c>
    </row>
    <row r="14" spans="1:24" ht="19.5" x14ac:dyDescent="0.2">
      <c r="A14" s="163"/>
      <c r="B14" s="102" t="s">
        <v>16</v>
      </c>
      <c r="C14" s="103"/>
      <c r="D14" s="101"/>
      <c r="E14" s="104"/>
      <c r="F14" s="104"/>
      <c r="G14" s="63">
        <f t="shared" ref="G14:I14" si="6">SUM(G12:G13)</f>
        <v>0</v>
      </c>
      <c r="H14" s="63">
        <f t="shared" si="6"/>
        <v>0</v>
      </c>
      <c r="I14" s="63">
        <f t="shared" si="6"/>
        <v>0</v>
      </c>
      <c r="J14" s="104"/>
      <c r="K14" s="63"/>
      <c r="L14" s="75">
        <f t="shared" ref="L14:M14" si="7">SUM(L11:L13)</f>
        <v>0</v>
      </c>
      <c r="M14" s="75">
        <f t="shared" si="7"/>
        <v>0</v>
      </c>
      <c r="N14" s="75">
        <f>SUM(N11:N13)</f>
        <v>0</v>
      </c>
      <c r="O14" s="160"/>
      <c r="P14" s="63"/>
      <c r="Q14" s="63"/>
      <c r="R14" s="63"/>
      <c r="S14" s="75">
        <f>SUM(S11:S13)</f>
        <v>0</v>
      </c>
      <c r="T14" s="160"/>
      <c r="U14" s="160"/>
      <c r="V14" s="160"/>
      <c r="W14" s="160"/>
      <c r="X14" s="75">
        <f>SUM(X11:X13)</f>
        <v>0</v>
      </c>
    </row>
    <row r="15" spans="1:24" s="16" customFormat="1" ht="58.5" x14ac:dyDescent="0.2">
      <c r="A15" s="164">
        <v>210500</v>
      </c>
      <c r="B15" s="106" t="s">
        <v>203</v>
      </c>
      <c r="C15" s="105"/>
      <c r="D15" s="105"/>
      <c r="E15" s="107"/>
      <c r="F15" s="107"/>
      <c r="G15" s="107"/>
      <c r="H15" s="107"/>
      <c r="I15" s="107"/>
      <c r="J15" s="108"/>
      <c r="K15" s="100"/>
      <c r="L15" s="100"/>
      <c r="M15" s="53"/>
      <c r="N15" s="53"/>
      <c r="O15" s="137"/>
      <c r="P15" s="100"/>
      <c r="Q15" s="100"/>
      <c r="R15" s="53"/>
      <c r="S15" s="53"/>
      <c r="T15" s="79"/>
      <c r="U15" s="159"/>
      <c r="V15" s="159"/>
      <c r="W15" s="159"/>
      <c r="X15" s="61"/>
    </row>
    <row r="16" spans="1:24" ht="58.5" x14ac:dyDescent="0.2">
      <c r="A16" s="162">
        <v>210513.16</v>
      </c>
      <c r="B16" s="98" t="s">
        <v>214</v>
      </c>
      <c r="C16" s="99"/>
      <c r="D16" s="97"/>
      <c r="E16" s="95"/>
      <c r="F16" s="95"/>
      <c r="G16" s="95"/>
      <c r="H16" s="95"/>
      <c r="I16" s="95"/>
      <c r="J16" s="96"/>
      <c r="K16" s="53"/>
      <c r="L16" s="53"/>
      <c r="M16" s="53"/>
      <c r="N16" s="53"/>
      <c r="O16" s="54"/>
      <c r="P16" s="53"/>
      <c r="Q16" s="53"/>
      <c r="R16" s="53"/>
      <c r="S16" s="53"/>
      <c r="T16" s="54"/>
      <c r="U16" s="158"/>
      <c r="V16" s="158"/>
      <c r="W16" s="158"/>
      <c r="X16" s="53"/>
    </row>
    <row r="17" spans="1:24" ht="253.5" x14ac:dyDescent="0.2">
      <c r="A17" s="162"/>
      <c r="B17" s="98" t="s">
        <v>215</v>
      </c>
      <c r="C17" s="99">
        <v>1</v>
      </c>
      <c r="D17" s="97" t="s">
        <v>11</v>
      </c>
      <c r="E17" s="95">
        <v>175000</v>
      </c>
      <c r="F17" s="95">
        <v>25000</v>
      </c>
      <c r="G17" s="53">
        <f>E17*C17</f>
        <v>175000</v>
      </c>
      <c r="H17" s="53">
        <f>F17*C17</f>
        <v>25000</v>
      </c>
      <c r="I17" s="53">
        <f>H17+G17</f>
        <v>200000</v>
      </c>
      <c r="J17" s="96"/>
      <c r="K17" s="53">
        <v>0</v>
      </c>
      <c r="L17" s="53">
        <f>K17*E17</f>
        <v>0</v>
      </c>
      <c r="M17" s="53">
        <f>K17*F17</f>
        <v>0</v>
      </c>
      <c r="N17" s="53">
        <f>SUM(F17+E17)*K17</f>
        <v>0</v>
      </c>
      <c r="O17" s="54"/>
      <c r="P17" s="53"/>
      <c r="Q17" s="53">
        <f>P17*E17</f>
        <v>0</v>
      </c>
      <c r="R17" s="53">
        <f>P17*F17</f>
        <v>0</v>
      </c>
      <c r="S17" s="53">
        <f>R17+Q17</f>
        <v>0</v>
      </c>
      <c r="T17" s="54"/>
      <c r="U17" s="53">
        <f>P17+K17</f>
        <v>0</v>
      </c>
      <c r="V17" s="53">
        <f>U17*E17</f>
        <v>0</v>
      </c>
      <c r="W17" s="53">
        <f>U17*F17</f>
        <v>0</v>
      </c>
      <c r="X17" s="61">
        <f>W17+V17</f>
        <v>0</v>
      </c>
    </row>
    <row r="18" spans="1:24" ht="19.5" x14ac:dyDescent="0.2">
      <c r="A18" s="162">
        <v>210519</v>
      </c>
      <c r="B18" s="98" t="s">
        <v>216</v>
      </c>
      <c r="C18" s="99"/>
      <c r="D18" s="97"/>
      <c r="E18" s="95"/>
      <c r="F18" s="95"/>
      <c r="G18" s="95"/>
      <c r="H18" s="95"/>
      <c r="I18" s="95"/>
      <c r="J18" s="96"/>
      <c r="K18" s="53"/>
      <c r="L18" s="53"/>
      <c r="M18" s="53"/>
      <c r="N18" s="53"/>
      <c r="O18" s="54"/>
      <c r="P18" s="53"/>
      <c r="Q18" s="53"/>
      <c r="R18" s="53"/>
      <c r="S18" s="53"/>
      <c r="T18" s="54"/>
      <c r="U18" s="158"/>
      <c r="V18" s="158"/>
      <c r="W18" s="158"/>
      <c r="X18" s="61"/>
    </row>
    <row r="19" spans="1:24" ht="156" x14ac:dyDescent="0.2">
      <c r="A19" s="162"/>
      <c r="B19" s="98" t="s">
        <v>217</v>
      </c>
      <c r="C19" s="99">
        <v>4</v>
      </c>
      <c r="D19" s="97" t="s">
        <v>31</v>
      </c>
      <c r="E19" s="95">
        <v>5000</v>
      </c>
      <c r="F19" s="95">
        <v>2000</v>
      </c>
      <c r="G19" s="53">
        <f>E19*C19</f>
        <v>20000</v>
      </c>
      <c r="H19" s="53">
        <f>F19*C19</f>
        <v>8000</v>
      </c>
      <c r="I19" s="53">
        <f>H19+G19</f>
        <v>28000</v>
      </c>
      <c r="J19" s="96"/>
      <c r="K19" s="53"/>
      <c r="L19" s="53">
        <f>K19*E19</f>
        <v>0</v>
      </c>
      <c r="M19" s="53">
        <f>K19*F19</f>
        <v>0</v>
      </c>
      <c r="N19" s="53">
        <f>SUM(F19+E19)*K19</f>
        <v>0</v>
      </c>
      <c r="O19" s="54"/>
      <c r="P19" s="53">
        <v>4</v>
      </c>
      <c r="Q19" s="53">
        <f>P19*E19</f>
        <v>20000</v>
      </c>
      <c r="R19" s="53">
        <f>P19*F19</f>
        <v>8000</v>
      </c>
      <c r="S19" s="53">
        <f>R19+Q19</f>
        <v>28000</v>
      </c>
      <c r="T19" s="54"/>
      <c r="U19" s="53">
        <f>P19+K19</f>
        <v>4</v>
      </c>
      <c r="V19" s="53">
        <f>U19*E19</f>
        <v>20000</v>
      </c>
      <c r="W19" s="53">
        <f>U19*F19</f>
        <v>8000</v>
      </c>
      <c r="X19" s="61">
        <f>W19+V19</f>
        <v>28000</v>
      </c>
    </row>
    <row r="20" spans="1:24" s="18" customFormat="1" ht="19.5" x14ac:dyDescent="0.2">
      <c r="A20" s="165">
        <v>210523</v>
      </c>
      <c r="B20" s="110" t="s">
        <v>218</v>
      </c>
      <c r="C20" s="111"/>
      <c r="D20" s="109"/>
      <c r="E20" s="112"/>
      <c r="F20" s="112"/>
      <c r="G20" s="112"/>
      <c r="H20" s="112"/>
      <c r="I20" s="112"/>
      <c r="J20" s="96"/>
      <c r="K20" s="53"/>
      <c r="L20" s="53"/>
      <c r="M20" s="53"/>
      <c r="N20" s="53"/>
      <c r="O20" s="54"/>
      <c r="P20" s="53"/>
      <c r="Q20" s="53"/>
      <c r="R20" s="53"/>
      <c r="S20" s="53"/>
      <c r="T20" s="54"/>
      <c r="U20" s="158"/>
      <c r="V20" s="158"/>
      <c r="W20" s="158"/>
      <c r="X20" s="61"/>
    </row>
    <row r="21" spans="1:24" s="18" customFormat="1" ht="175.5" x14ac:dyDescent="0.2">
      <c r="A21" s="165"/>
      <c r="B21" s="110" t="s">
        <v>219</v>
      </c>
      <c r="C21" s="111"/>
      <c r="D21" s="109"/>
      <c r="E21" s="112"/>
      <c r="F21" s="112"/>
      <c r="G21" s="112"/>
      <c r="H21" s="112"/>
      <c r="I21" s="112"/>
      <c r="J21" s="96"/>
      <c r="K21" s="53"/>
      <c r="L21" s="53"/>
      <c r="M21" s="53"/>
      <c r="N21" s="53"/>
      <c r="O21" s="54"/>
      <c r="P21" s="53"/>
      <c r="Q21" s="53"/>
      <c r="R21" s="53"/>
      <c r="S21" s="53"/>
      <c r="T21" s="54"/>
      <c r="U21" s="158"/>
      <c r="V21" s="158"/>
      <c r="W21" s="158"/>
      <c r="X21" s="61"/>
    </row>
    <row r="22" spans="1:24" s="18" customFormat="1" ht="19.5" x14ac:dyDescent="0.2">
      <c r="A22" s="165"/>
      <c r="B22" s="113" t="s">
        <v>220</v>
      </c>
      <c r="C22" s="114"/>
      <c r="D22" s="109"/>
      <c r="E22" s="112"/>
      <c r="F22" s="112"/>
      <c r="G22" s="112"/>
      <c r="H22" s="112"/>
      <c r="I22" s="112"/>
      <c r="J22" s="96"/>
      <c r="K22" s="53"/>
      <c r="L22" s="53"/>
      <c r="M22" s="53"/>
      <c r="N22" s="53"/>
      <c r="O22" s="54"/>
      <c r="P22" s="53"/>
      <c r="Q22" s="53"/>
      <c r="R22" s="53"/>
      <c r="S22" s="53"/>
      <c r="T22" s="54"/>
      <c r="U22" s="158"/>
      <c r="V22" s="158"/>
      <c r="W22" s="158"/>
      <c r="X22" s="61"/>
    </row>
    <row r="23" spans="1:24" s="18" customFormat="1" ht="19.5" x14ac:dyDescent="0.2">
      <c r="A23" s="165" t="s">
        <v>9</v>
      </c>
      <c r="B23" s="110" t="s">
        <v>60</v>
      </c>
      <c r="C23" s="111"/>
      <c r="D23" s="109"/>
      <c r="E23" s="112"/>
      <c r="F23" s="112"/>
      <c r="G23" s="112"/>
      <c r="H23" s="112"/>
      <c r="I23" s="112"/>
      <c r="J23" s="96"/>
      <c r="K23" s="53"/>
      <c r="L23" s="53"/>
      <c r="M23" s="53"/>
      <c r="N23" s="53"/>
      <c r="O23" s="54"/>
      <c r="P23" s="53"/>
      <c r="Q23" s="53"/>
      <c r="R23" s="53"/>
      <c r="S23" s="53"/>
      <c r="T23" s="54"/>
      <c r="U23" s="158"/>
      <c r="V23" s="158"/>
      <c r="W23" s="158"/>
      <c r="X23" s="61"/>
    </row>
    <row r="24" spans="1:24" s="18" customFormat="1" ht="19.5" x14ac:dyDescent="0.2">
      <c r="A24" s="165"/>
      <c r="B24" s="110" t="s">
        <v>221</v>
      </c>
      <c r="C24" s="111">
        <v>2</v>
      </c>
      <c r="D24" s="109" t="s">
        <v>31</v>
      </c>
      <c r="E24" s="112">
        <v>8900</v>
      </c>
      <c r="F24" s="112">
        <v>1000</v>
      </c>
      <c r="G24" s="53">
        <f>E24*C24</f>
        <v>17800</v>
      </c>
      <c r="H24" s="53">
        <f>F24*C24</f>
        <v>2000</v>
      </c>
      <c r="I24" s="53">
        <f>H24+G24</f>
        <v>19800</v>
      </c>
      <c r="J24" s="96"/>
      <c r="K24" s="53"/>
      <c r="L24" s="53">
        <f t="shared" ref="L24:L28" si="8">K24*E24</f>
        <v>0</v>
      </c>
      <c r="M24" s="53">
        <f t="shared" ref="M24:M28" si="9">K24*F24</f>
        <v>0</v>
      </c>
      <c r="N24" s="53">
        <f>SUM(F24+E24)*K24</f>
        <v>0</v>
      </c>
      <c r="O24" s="54"/>
      <c r="P24" s="53">
        <v>7</v>
      </c>
      <c r="Q24" s="53">
        <f>P24*E24</f>
        <v>62300</v>
      </c>
      <c r="R24" s="53">
        <f>P24*F24</f>
        <v>7000</v>
      </c>
      <c r="S24" s="53">
        <f>R24+Q24</f>
        <v>69300</v>
      </c>
      <c r="T24" s="54"/>
      <c r="U24" s="53">
        <f>P24+K24</f>
        <v>7</v>
      </c>
      <c r="V24" s="53">
        <f>U24*E24</f>
        <v>62300</v>
      </c>
      <c r="W24" s="53">
        <f>U24*F24</f>
        <v>7000</v>
      </c>
      <c r="X24" s="61">
        <f>W24+V24</f>
        <v>69300</v>
      </c>
    </row>
    <row r="25" spans="1:24" s="18" customFormat="1" ht="39" x14ac:dyDescent="0.2">
      <c r="A25" s="165"/>
      <c r="B25" s="110" t="s">
        <v>222</v>
      </c>
      <c r="C25" s="111">
        <v>6</v>
      </c>
      <c r="D25" s="109" t="s">
        <v>31</v>
      </c>
      <c r="E25" s="112">
        <v>48500</v>
      </c>
      <c r="F25" s="112">
        <v>4000</v>
      </c>
      <c r="G25" s="53">
        <f>E25*C25</f>
        <v>291000</v>
      </c>
      <c r="H25" s="53">
        <f>F25*C25</f>
        <v>24000</v>
      </c>
      <c r="I25" s="53">
        <f>H25+G25</f>
        <v>315000</v>
      </c>
      <c r="J25" s="96"/>
      <c r="K25" s="53"/>
      <c r="L25" s="53">
        <f t="shared" si="8"/>
        <v>0</v>
      </c>
      <c r="M25" s="53">
        <f t="shared" si="9"/>
        <v>0</v>
      </c>
      <c r="N25" s="53">
        <f>SUM(F25+E25)*K25</f>
        <v>0</v>
      </c>
      <c r="O25" s="54"/>
      <c r="P25" s="53">
        <v>5</v>
      </c>
      <c r="Q25" s="53">
        <f>P25*E25</f>
        <v>242500</v>
      </c>
      <c r="R25" s="53">
        <f>P25*F25</f>
        <v>20000</v>
      </c>
      <c r="S25" s="53">
        <f>R25+Q25</f>
        <v>262500</v>
      </c>
      <c r="T25" s="54"/>
      <c r="U25" s="53">
        <f>P25+K25</f>
        <v>5</v>
      </c>
      <c r="V25" s="53">
        <f>U25*E25</f>
        <v>242500</v>
      </c>
      <c r="W25" s="53">
        <f>U25*F25</f>
        <v>20000</v>
      </c>
      <c r="X25" s="61">
        <f>W25+V25</f>
        <v>262500</v>
      </c>
    </row>
    <row r="26" spans="1:24" s="18" customFormat="1" ht="39" x14ac:dyDescent="0.2">
      <c r="A26" s="165" t="s">
        <v>212</v>
      </c>
      <c r="B26" s="110" t="s">
        <v>223</v>
      </c>
      <c r="C26" s="111"/>
      <c r="D26" s="109"/>
      <c r="E26" s="112"/>
      <c r="F26" s="112"/>
      <c r="G26" s="112"/>
      <c r="H26" s="112"/>
      <c r="I26" s="112"/>
      <c r="J26" s="96"/>
      <c r="K26" s="53"/>
      <c r="L26" s="53">
        <f t="shared" si="8"/>
        <v>0</v>
      </c>
      <c r="M26" s="53">
        <f t="shared" si="9"/>
        <v>0</v>
      </c>
      <c r="N26" s="53"/>
      <c r="O26" s="54"/>
      <c r="P26" s="53"/>
      <c r="Q26" s="53"/>
      <c r="R26" s="53"/>
      <c r="S26" s="53"/>
      <c r="T26" s="54"/>
      <c r="U26" s="158"/>
      <c r="V26" s="158"/>
      <c r="W26" s="158"/>
      <c r="X26" s="61"/>
    </row>
    <row r="27" spans="1:24" s="5" customFormat="1" ht="58.5" x14ac:dyDescent="0.2">
      <c r="A27" s="140"/>
      <c r="B27" s="115" t="s">
        <v>224</v>
      </c>
      <c r="C27" s="59">
        <v>1</v>
      </c>
      <c r="D27" s="57" t="s">
        <v>31</v>
      </c>
      <c r="E27" s="116">
        <v>6800</v>
      </c>
      <c r="F27" s="116">
        <v>1000</v>
      </c>
      <c r="G27" s="53">
        <f>E27*C27</f>
        <v>6800</v>
      </c>
      <c r="H27" s="53">
        <f>F27*C27</f>
        <v>1000</v>
      </c>
      <c r="I27" s="53">
        <f>H27+G27</f>
        <v>7800</v>
      </c>
      <c r="J27" s="96"/>
      <c r="K27" s="53"/>
      <c r="L27" s="53">
        <f t="shared" si="8"/>
        <v>0</v>
      </c>
      <c r="M27" s="53">
        <f t="shared" si="9"/>
        <v>0</v>
      </c>
      <c r="N27" s="53">
        <f>SUM(F27+E27)*K27</f>
        <v>0</v>
      </c>
      <c r="O27" s="54"/>
      <c r="P27" s="53">
        <v>5</v>
      </c>
      <c r="Q27" s="53">
        <f>P27*E27</f>
        <v>34000</v>
      </c>
      <c r="R27" s="53">
        <f>P27*F27</f>
        <v>5000</v>
      </c>
      <c r="S27" s="53">
        <f>R27+Q27</f>
        <v>39000</v>
      </c>
      <c r="T27" s="54"/>
      <c r="U27" s="53">
        <f>P27+K27</f>
        <v>5</v>
      </c>
      <c r="V27" s="53">
        <f>U27*E27</f>
        <v>34000</v>
      </c>
      <c r="W27" s="53">
        <f>U27*F27</f>
        <v>5000</v>
      </c>
      <c r="X27" s="61">
        <f>W27+V27</f>
        <v>39000</v>
      </c>
    </row>
    <row r="28" spans="1:24" s="18" customFormat="1" ht="58.5" x14ac:dyDescent="0.2">
      <c r="A28" s="165"/>
      <c r="B28" s="110" t="s">
        <v>225</v>
      </c>
      <c r="C28" s="111">
        <v>2</v>
      </c>
      <c r="D28" s="109" t="s">
        <v>31</v>
      </c>
      <c r="E28" s="112">
        <v>248000</v>
      </c>
      <c r="F28" s="112">
        <v>10000</v>
      </c>
      <c r="G28" s="53">
        <f>E28*C28</f>
        <v>496000</v>
      </c>
      <c r="H28" s="53">
        <f>F28*C28</f>
        <v>20000</v>
      </c>
      <c r="I28" s="53">
        <f>H28+G28</f>
        <v>516000</v>
      </c>
      <c r="J28" s="96"/>
      <c r="K28" s="53"/>
      <c r="L28" s="53">
        <f t="shared" si="8"/>
        <v>0</v>
      </c>
      <c r="M28" s="53">
        <f t="shared" si="9"/>
        <v>0</v>
      </c>
      <c r="N28" s="53">
        <f>SUM(F28+E28)*K28</f>
        <v>0</v>
      </c>
      <c r="O28" s="54"/>
      <c r="P28" s="53">
        <v>2</v>
      </c>
      <c r="Q28" s="53">
        <f>P28*E28</f>
        <v>496000</v>
      </c>
      <c r="R28" s="53">
        <f>P28*F28</f>
        <v>20000</v>
      </c>
      <c r="S28" s="53">
        <f>R28+Q28</f>
        <v>516000</v>
      </c>
      <c r="T28" s="54"/>
      <c r="U28" s="53">
        <f>P28+K28</f>
        <v>2</v>
      </c>
      <c r="V28" s="53">
        <f>U28*E28</f>
        <v>496000</v>
      </c>
      <c r="W28" s="53">
        <f>U28*F28</f>
        <v>20000</v>
      </c>
      <c r="X28" s="61">
        <f>W28+V28</f>
        <v>516000</v>
      </c>
    </row>
    <row r="29" spans="1:24" s="5" customFormat="1" ht="39" x14ac:dyDescent="0.2">
      <c r="A29" s="140">
        <v>210529</v>
      </c>
      <c r="B29" s="115" t="s">
        <v>226</v>
      </c>
      <c r="C29" s="59"/>
      <c r="D29" s="57"/>
      <c r="E29" s="116"/>
      <c r="F29" s="116"/>
      <c r="G29" s="116"/>
      <c r="H29" s="116"/>
      <c r="I29" s="116"/>
      <c r="J29" s="96"/>
      <c r="K29" s="53"/>
      <c r="L29" s="53"/>
      <c r="M29" s="53"/>
      <c r="N29" s="53"/>
      <c r="O29" s="54"/>
      <c r="P29" s="53"/>
      <c r="Q29" s="53"/>
      <c r="R29" s="53"/>
      <c r="S29" s="53"/>
      <c r="T29" s="54"/>
      <c r="U29" s="158"/>
      <c r="V29" s="158"/>
      <c r="W29" s="158"/>
      <c r="X29" s="61"/>
    </row>
    <row r="30" spans="1:24" s="5" customFormat="1" ht="195" x14ac:dyDescent="0.2">
      <c r="A30" s="140"/>
      <c r="B30" s="115" t="s">
        <v>227</v>
      </c>
      <c r="C30" s="59">
        <v>1</v>
      </c>
      <c r="D30" s="57" t="s">
        <v>11</v>
      </c>
      <c r="E30" s="116">
        <v>377000</v>
      </c>
      <c r="F30" s="116">
        <v>50000</v>
      </c>
      <c r="G30" s="53">
        <f>E30*C30</f>
        <v>377000</v>
      </c>
      <c r="H30" s="53">
        <f>F30*C30</f>
        <v>50000</v>
      </c>
      <c r="I30" s="53">
        <f>H30+G30</f>
        <v>427000</v>
      </c>
      <c r="J30" s="96"/>
      <c r="K30" s="132">
        <v>0.7</v>
      </c>
      <c r="L30" s="53">
        <f>K30*E30</f>
        <v>263900</v>
      </c>
      <c r="M30" s="53">
        <f>K30*F30</f>
        <v>35000</v>
      </c>
      <c r="N30" s="53">
        <f>SUM(F30+E30)*K30</f>
        <v>298900</v>
      </c>
      <c r="O30" s="54"/>
      <c r="P30" s="132">
        <v>0.3</v>
      </c>
      <c r="Q30" s="53">
        <f>P30*E30</f>
        <v>113100</v>
      </c>
      <c r="R30" s="53">
        <f>P30*F30</f>
        <v>15000</v>
      </c>
      <c r="S30" s="53">
        <f>R30+Q30</f>
        <v>128100</v>
      </c>
      <c r="T30" s="54"/>
      <c r="U30" s="53">
        <f>P30+K30</f>
        <v>1</v>
      </c>
      <c r="V30" s="53">
        <f>U30*E30</f>
        <v>377000</v>
      </c>
      <c r="W30" s="53">
        <f>U30*F30</f>
        <v>50000</v>
      </c>
      <c r="X30" s="61">
        <f>W30+V30</f>
        <v>427000</v>
      </c>
    </row>
    <row r="31" spans="1:24" s="5" customFormat="1" ht="58.5" x14ac:dyDescent="0.2">
      <c r="A31" s="140">
        <v>210553</v>
      </c>
      <c r="B31" s="115" t="s">
        <v>228</v>
      </c>
      <c r="C31" s="59"/>
      <c r="D31" s="57"/>
      <c r="E31" s="116"/>
      <c r="F31" s="116"/>
      <c r="G31" s="116"/>
      <c r="H31" s="116"/>
      <c r="I31" s="116"/>
      <c r="J31" s="96"/>
      <c r="K31" s="53"/>
      <c r="L31" s="53"/>
      <c r="M31" s="53"/>
      <c r="N31" s="53"/>
      <c r="O31" s="54"/>
      <c r="P31" s="53"/>
      <c r="Q31" s="53"/>
      <c r="R31" s="136"/>
      <c r="S31" s="53"/>
      <c r="T31" s="54"/>
      <c r="U31" s="158"/>
      <c r="V31" s="158"/>
      <c r="W31" s="158"/>
      <c r="X31" s="61"/>
    </row>
    <row r="32" spans="1:24" s="5" customFormat="1" ht="195" x14ac:dyDescent="0.2">
      <c r="A32" s="140"/>
      <c r="B32" s="115" t="s">
        <v>229</v>
      </c>
      <c r="C32" s="59">
        <v>1</v>
      </c>
      <c r="D32" s="57" t="s">
        <v>11</v>
      </c>
      <c r="E32" s="116">
        <v>95000</v>
      </c>
      <c r="F32" s="116">
        <v>15000</v>
      </c>
      <c r="G32" s="53">
        <f>E32*C32</f>
        <v>95000</v>
      </c>
      <c r="H32" s="53">
        <f>F32*C32</f>
        <v>15000</v>
      </c>
      <c r="I32" s="53">
        <f>H32+G32</f>
        <v>110000</v>
      </c>
      <c r="J32" s="96"/>
      <c r="K32" s="133">
        <v>0.6</v>
      </c>
      <c r="L32" s="53">
        <f>K32*E32</f>
        <v>57000</v>
      </c>
      <c r="M32" s="53">
        <f>K32*F32</f>
        <v>9000</v>
      </c>
      <c r="N32" s="53">
        <f>SUM(F32+E32)*K32</f>
        <v>66000</v>
      </c>
      <c r="O32" s="54"/>
      <c r="P32" s="133">
        <v>0.4</v>
      </c>
      <c r="Q32" s="53">
        <f>P32*E32</f>
        <v>38000</v>
      </c>
      <c r="R32" s="53">
        <f>P32*F32</f>
        <v>6000</v>
      </c>
      <c r="S32" s="53">
        <f>R32+Q32</f>
        <v>44000</v>
      </c>
      <c r="T32" s="54"/>
      <c r="U32" s="53">
        <f>P32+K32</f>
        <v>1</v>
      </c>
      <c r="V32" s="53">
        <f>U32*E32</f>
        <v>95000</v>
      </c>
      <c r="W32" s="53">
        <f>U32*F32</f>
        <v>15000</v>
      </c>
      <c r="X32" s="61">
        <f>W32+V32</f>
        <v>110000</v>
      </c>
    </row>
    <row r="33" spans="1:24" s="5" customFormat="1" ht="19.5" x14ac:dyDescent="0.2">
      <c r="A33" s="140">
        <v>210563</v>
      </c>
      <c r="B33" s="115" t="s">
        <v>230</v>
      </c>
      <c r="C33" s="59"/>
      <c r="D33" s="57"/>
      <c r="E33" s="116"/>
      <c r="F33" s="116"/>
      <c r="G33" s="116"/>
      <c r="H33" s="116"/>
      <c r="I33" s="116"/>
      <c r="J33" s="96"/>
      <c r="K33" s="53"/>
      <c r="L33" s="53"/>
      <c r="M33" s="53"/>
      <c r="N33" s="53"/>
      <c r="O33" s="54"/>
      <c r="P33" s="53"/>
      <c r="Q33" s="53"/>
      <c r="R33" s="53"/>
      <c r="S33" s="53"/>
      <c r="T33" s="54"/>
      <c r="U33" s="158"/>
      <c r="V33" s="158"/>
      <c r="W33" s="158"/>
      <c r="X33" s="61"/>
    </row>
    <row r="34" spans="1:24" ht="136.5" x14ac:dyDescent="0.2">
      <c r="A34" s="162"/>
      <c r="B34" s="98" t="s">
        <v>231</v>
      </c>
      <c r="C34" s="99">
        <v>1</v>
      </c>
      <c r="D34" s="97" t="s">
        <v>11</v>
      </c>
      <c r="E34" s="95">
        <v>15000</v>
      </c>
      <c r="F34" s="95">
        <v>5000</v>
      </c>
      <c r="G34" s="53">
        <f>E34*C34</f>
        <v>15000</v>
      </c>
      <c r="H34" s="53">
        <f>F34*C34</f>
        <v>5000</v>
      </c>
      <c r="I34" s="53">
        <f>H34+G34</f>
        <v>20000</v>
      </c>
      <c r="J34" s="96"/>
      <c r="K34" s="53"/>
      <c r="L34" s="53">
        <f>K34*E34</f>
        <v>0</v>
      </c>
      <c r="M34" s="53">
        <f>K34*F34</f>
        <v>0</v>
      </c>
      <c r="N34" s="53">
        <f>SUM(F34+E34)*K34</f>
        <v>0</v>
      </c>
      <c r="O34" s="54"/>
      <c r="P34" s="53">
        <v>1</v>
      </c>
      <c r="Q34" s="53">
        <f>P34*E34</f>
        <v>15000</v>
      </c>
      <c r="R34" s="53">
        <f>P34*F34</f>
        <v>5000</v>
      </c>
      <c r="S34" s="53">
        <f>R34+Q34</f>
        <v>20000</v>
      </c>
      <c r="T34" s="54"/>
      <c r="U34" s="53">
        <f>P34+K34</f>
        <v>1</v>
      </c>
      <c r="V34" s="53">
        <f>U34*E34</f>
        <v>15000</v>
      </c>
      <c r="W34" s="53">
        <f>U34*F34</f>
        <v>5000</v>
      </c>
      <c r="X34" s="61">
        <f>W34+V34</f>
        <v>20000</v>
      </c>
    </row>
    <row r="35" spans="1:24" ht="19.5" x14ac:dyDescent="0.2">
      <c r="A35" s="163"/>
      <c r="B35" s="102" t="s">
        <v>16</v>
      </c>
      <c r="C35" s="103"/>
      <c r="D35" s="101"/>
      <c r="E35" s="104"/>
      <c r="F35" s="104"/>
      <c r="G35" s="123">
        <f t="shared" ref="G35:I35" si="10">SUM(G17:G34)</f>
        <v>1493600</v>
      </c>
      <c r="H35" s="123">
        <f t="shared" si="10"/>
        <v>150000</v>
      </c>
      <c r="I35" s="123">
        <f t="shared" si="10"/>
        <v>1643600</v>
      </c>
      <c r="J35" s="135"/>
      <c r="K35" s="78"/>
      <c r="L35" s="123">
        <f t="shared" ref="L35:M35" si="11">SUM(L17:L34)</f>
        <v>320900</v>
      </c>
      <c r="M35" s="123">
        <f t="shared" si="11"/>
        <v>44000</v>
      </c>
      <c r="N35" s="123">
        <f>SUM(N17:N34)</f>
        <v>364900</v>
      </c>
      <c r="O35" s="160"/>
      <c r="P35" s="78"/>
      <c r="Q35" s="78"/>
      <c r="R35" s="63">
        <f t="shared" si="3"/>
        <v>0</v>
      </c>
      <c r="S35" s="123">
        <f>SUM(S17:S34)</f>
        <v>1106900</v>
      </c>
      <c r="T35" s="160"/>
      <c r="U35" s="160"/>
      <c r="V35" s="160"/>
      <c r="W35" s="160"/>
      <c r="X35" s="123">
        <f>SUM(X17:X34)</f>
        <v>1471800</v>
      </c>
    </row>
    <row r="36" spans="1:24" ht="78" x14ac:dyDescent="0.2">
      <c r="A36" s="164">
        <v>210800</v>
      </c>
      <c r="B36" s="106" t="s">
        <v>204</v>
      </c>
      <c r="C36" s="105"/>
      <c r="D36" s="105"/>
      <c r="E36" s="95"/>
      <c r="F36" s="95"/>
      <c r="G36" s="95"/>
      <c r="H36" s="95"/>
      <c r="I36" s="95"/>
      <c r="J36" s="96"/>
      <c r="K36" s="53"/>
      <c r="L36" s="53"/>
      <c r="M36" s="53"/>
      <c r="N36" s="53"/>
      <c r="O36" s="54"/>
      <c r="P36" s="53"/>
      <c r="Q36" s="53"/>
      <c r="R36" s="53"/>
      <c r="S36" s="53"/>
      <c r="T36" s="54"/>
      <c r="U36" s="158"/>
      <c r="V36" s="158"/>
      <c r="W36" s="158"/>
      <c r="X36" s="61"/>
    </row>
    <row r="37" spans="1:24" ht="39" x14ac:dyDescent="0.2">
      <c r="A37" s="162">
        <v>210813</v>
      </c>
      <c r="B37" s="98" t="s">
        <v>280</v>
      </c>
      <c r="C37" s="105"/>
      <c r="D37" s="105"/>
      <c r="E37" s="95"/>
      <c r="F37" s="95"/>
      <c r="G37" s="95"/>
      <c r="H37" s="95"/>
      <c r="I37" s="95"/>
      <c r="J37" s="96"/>
      <c r="K37" s="53"/>
      <c r="L37" s="53"/>
      <c r="M37" s="53"/>
      <c r="N37" s="53"/>
      <c r="O37" s="54"/>
      <c r="P37" s="53"/>
      <c r="Q37" s="53"/>
      <c r="R37" s="53"/>
      <c r="S37" s="53"/>
      <c r="T37" s="54"/>
      <c r="U37" s="158"/>
      <c r="V37" s="158"/>
      <c r="W37" s="158"/>
      <c r="X37" s="61"/>
    </row>
    <row r="38" spans="1:24" ht="370.5" x14ac:dyDescent="0.2">
      <c r="A38" s="162"/>
      <c r="B38" s="98" t="s">
        <v>232</v>
      </c>
      <c r="C38" s="99">
        <v>1</v>
      </c>
      <c r="D38" s="97" t="s">
        <v>11</v>
      </c>
      <c r="E38" s="95">
        <v>25000</v>
      </c>
      <c r="F38" s="95">
        <v>15000</v>
      </c>
      <c r="G38" s="53">
        <f>E38*C38</f>
        <v>25000</v>
      </c>
      <c r="H38" s="53">
        <f>F38*C38</f>
        <v>15000</v>
      </c>
      <c r="I38" s="53">
        <f>H38+G38</f>
        <v>40000</v>
      </c>
      <c r="J38" s="96"/>
      <c r="K38" s="53"/>
      <c r="L38" s="53">
        <f>K38*E38</f>
        <v>0</v>
      </c>
      <c r="M38" s="53">
        <f>K38*F38</f>
        <v>0</v>
      </c>
      <c r="N38" s="53">
        <f>SUM(F38+E38)*K38</f>
        <v>0</v>
      </c>
      <c r="O38" s="54"/>
      <c r="P38" s="53">
        <v>1</v>
      </c>
      <c r="Q38" s="53">
        <f>P38*E38</f>
        <v>25000</v>
      </c>
      <c r="R38" s="53">
        <f>P38*F38</f>
        <v>15000</v>
      </c>
      <c r="S38" s="53">
        <f>R38+Q38</f>
        <v>40000</v>
      </c>
      <c r="T38" s="54"/>
      <c r="U38" s="53">
        <f>P38+K38</f>
        <v>1</v>
      </c>
      <c r="V38" s="53">
        <f>U38*E38</f>
        <v>25000</v>
      </c>
      <c r="W38" s="53">
        <f>U38*F38</f>
        <v>15000</v>
      </c>
      <c r="X38" s="61">
        <f>W38+V38</f>
        <v>40000</v>
      </c>
    </row>
    <row r="39" spans="1:24" ht="19.5" x14ac:dyDescent="0.2">
      <c r="A39" s="163"/>
      <c r="B39" s="102" t="s">
        <v>16</v>
      </c>
      <c r="C39" s="103"/>
      <c r="D39" s="101"/>
      <c r="E39" s="104"/>
      <c r="F39" s="104"/>
      <c r="G39" s="78">
        <f t="shared" ref="G39:I39" si="12">SUM(G36:G38)</f>
        <v>25000</v>
      </c>
      <c r="H39" s="78">
        <f t="shared" si="12"/>
        <v>15000</v>
      </c>
      <c r="I39" s="78">
        <f t="shared" si="12"/>
        <v>40000</v>
      </c>
      <c r="J39" s="135"/>
      <c r="K39" s="78"/>
      <c r="L39" s="123">
        <f t="shared" ref="L39:M39" si="13">SUM(L36:L38)</f>
        <v>0</v>
      </c>
      <c r="M39" s="123">
        <f t="shared" si="13"/>
        <v>0</v>
      </c>
      <c r="N39" s="123">
        <f>SUM(N36:N38)</f>
        <v>0</v>
      </c>
      <c r="O39" s="160"/>
      <c r="P39" s="78"/>
      <c r="Q39" s="78"/>
      <c r="R39" s="63"/>
      <c r="S39" s="123">
        <f>SUM(S36:S38)</f>
        <v>40000</v>
      </c>
      <c r="T39" s="160"/>
      <c r="U39" s="160"/>
      <c r="V39" s="160"/>
      <c r="W39" s="160"/>
      <c r="X39" s="123">
        <f>SUM(X36:X38)</f>
        <v>40000</v>
      </c>
    </row>
    <row r="40" spans="1:24" ht="58.5" x14ac:dyDescent="0.2">
      <c r="A40" s="161">
        <v>210900</v>
      </c>
      <c r="B40" s="94" t="s">
        <v>205</v>
      </c>
      <c r="C40" s="93"/>
      <c r="D40" s="93"/>
      <c r="E40" s="95"/>
      <c r="F40" s="95"/>
      <c r="G40" s="95"/>
      <c r="H40" s="95"/>
      <c r="I40" s="95"/>
      <c r="J40" s="96"/>
      <c r="K40" s="53"/>
      <c r="L40" s="53"/>
      <c r="M40" s="53"/>
      <c r="N40" s="53"/>
      <c r="O40" s="54"/>
      <c r="P40" s="53"/>
      <c r="Q40" s="53"/>
      <c r="R40" s="53"/>
      <c r="S40" s="53"/>
      <c r="T40" s="54"/>
      <c r="U40" s="158"/>
      <c r="V40" s="158"/>
      <c r="W40" s="158"/>
      <c r="X40" s="61"/>
    </row>
    <row r="41" spans="1:24" ht="351" x14ac:dyDescent="0.2">
      <c r="A41" s="162">
        <v>210913.13</v>
      </c>
      <c r="B41" s="98" t="s">
        <v>233</v>
      </c>
      <c r="C41" s="99"/>
      <c r="D41" s="97"/>
      <c r="E41" s="95"/>
      <c r="F41" s="95"/>
      <c r="G41" s="95"/>
      <c r="H41" s="95"/>
      <c r="I41" s="95"/>
      <c r="J41" s="96"/>
      <c r="K41" s="53"/>
      <c r="L41" s="53"/>
      <c r="M41" s="53"/>
      <c r="N41" s="53"/>
      <c r="O41" s="54"/>
      <c r="P41" s="53"/>
      <c r="Q41" s="53"/>
      <c r="R41" s="53"/>
      <c r="S41" s="53"/>
      <c r="T41" s="54"/>
      <c r="U41" s="158"/>
      <c r="V41" s="158"/>
      <c r="W41" s="158"/>
      <c r="X41" s="61"/>
    </row>
    <row r="42" spans="1:24" ht="39" x14ac:dyDescent="0.2">
      <c r="A42" s="165"/>
      <c r="B42" s="110" t="s">
        <v>234</v>
      </c>
      <c r="C42" s="111">
        <v>2</v>
      </c>
      <c r="D42" s="109" t="s">
        <v>31</v>
      </c>
      <c r="E42" s="95">
        <v>95500</v>
      </c>
      <c r="F42" s="95">
        <v>15000</v>
      </c>
      <c r="G42" s="53">
        <f>E42*C42</f>
        <v>191000</v>
      </c>
      <c r="H42" s="53">
        <f>F42*C42</f>
        <v>30000</v>
      </c>
      <c r="I42" s="53">
        <f>H42+G42</f>
        <v>221000</v>
      </c>
      <c r="J42" s="96"/>
      <c r="K42" s="53"/>
      <c r="L42" s="53">
        <f>K42*E42</f>
        <v>0</v>
      </c>
      <c r="M42" s="53">
        <f>K42*F42</f>
        <v>0</v>
      </c>
      <c r="N42" s="53">
        <f>SUM(F42+E42)*K42</f>
        <v>0</v>
      </c>
      <c r="O42" s="54"/>
      <c r="P42" s="53">
        <v>2</v>
      </c>
      <c r="Q42" s="53">
        <f>P42*E42</f>
        <v>191000</v>
      </c>
      <c r="R42" s="53">
        <f>P42*F42</f>
        <v>30000</v>
      </c>
      <c r="S42" s="53">
        <f>R42+Q42</f>
        <v>221000</v>
      </c>
      <c r="T42" s="54"/>
      <c r="U42" s="53">
        <f>P42+K42</f>
        <v>2</v>
      </c>
      <c r="V42" s="53">
        <f>U42*E42</f>
        <v>191000</v>
      </c>
      <c r="W42" s="53">
        <f>U42*F42</f>
        <v>30000</v>
      </c>
      <c r="X42" s="61">
        <f>W42+V42</f>
        <v>221000</v>
      </c>
    </row>
    <row r="43" spans="1:24" ht="19.5" x14ac:dyDescent="0.2">
      <c r="A43" s="163"/>
      <c r="B43" s="102" t="s">
        <v>16</v>
      </c>
      <c r="C43" s="103"/>
      <c r="D43" s="101"/>
      <c r="E43" s="104"/>
      <c r="F43" s="104"/>
      <c r="G43" s="78">
        <f t="shared" ref="G43:I43" si="14">SUM(G40:G42)</f>
        <v>191000</v>
      </c>
      <c r="H43" s="78">
        <f t="shared" si="14"/>
        <v>30000</v>
      </c>
      <c r="I43" s="78">
        <f t="shared" si="14"/>
        <v>221000</v>
      </c>
      <c r="J43" s="135"/>
      <c r="K43" s="78"/>
      <c r="L43" s="123">
        <f t="shared" ref="L43:M43" si="15">SUM(L40:L42)</f>
        <v>0</v>
      </c>
      <c r="M43" s="123">
        <f t="shared" si="15"/>
        <v>0</v>
      </c>
      <c r="N43" s="123">
        <f>SUM(N40:N42)</f>
        <v>0</v>
      </c>
      <c r="O43" s="54"/>
      <c r="P43" s="78"/>
      <c r="Q43" s="78"/>
      <c r="R43" s="63"/>
      <c r="S43" s="123">
        <f>SUM(S40:S42)</f>
        <v>221000</v>
      </c>
      <c r="T43" s="54"/>
      <c r="U43" s="158"/>
      <c r="V43" s="158"/>
      <c r="W43" s="158"/>
      <c r="X43" s="123">
        <f>SUM(X40:X42)</f>
        <v>221000</v>
      </c>
    </row>
    <row r="44" spans="1:24" ht="58.5" x14ac:dyDescent="0.2">
      <c r="A44" s="161">
        <v>211100</v>
      </c>
      <c r="B44" s="94" t="s">
        <v>206</v>
      </c>
      <c r="C44" s="93"/>
      <c r="D44" s="93"/>
      <c r="E44" s="95"/>
      <c r="F44" s="95"/>
      <c r="G44" s="95"/>
      <c r="H44" s="95"/>
      <c r="I44" s="95"/>
      <c r="J44" s="96"/>
      <c r="K44" s="53"/>
      <c r="L44" s="53"/>
      <c r="M44" s="53"/>
      <c r="N44" s="53"/>
      <c r="O44" s="54"/>
      <c r="P44" s="53"/>
      <c r="Q44" s="53"/>
      <c r="R44" s="53"/>
      <c r="S44" s="53"/>
      <c r="T44" s="54"/>
      <c r="U44" s="158"/>
      <c r="V44" s="158"/>
      <c r="W44" s="158"/>
      <c r="X44" s="61"/>
    </row>
    <row r="45" spans="1:24" ht="19.5" x14ac:dyDescent="0.2">
      <c r="A45" s="162">
        <v>211113.13</v>
      </c>
      <c r="B45" s="98" t="s">
        <v>235</v>
      </c>
      <c r="C45" s="99"/>
      <c r="D45" s="97"/>
      <c r="E45" s="95"/>
      <c r="F45" s="95"/>
      <c r="G45" s="95"/>
      <c r="H45" s="95"/>
      <c r="I45" s="95"/>
      <c r="J45" s="96"/>
      <c r="K45" s="53"/>
      <c r="L45" s="53"/>
      <c r="M45" s="53"/>
      <c r="N45" s="53"/>
      <c r="O45" s="54"/>
      <c r="P45" s="53"/>
      <c r="Q45" s="53"/>
      <c r="R45" s="53"/>
      <c r="S45" s="53"/>
      <c r="T45" s="54"/>
      <c r="U45" s="158"/>
      <c r="V45" s="158"/>
      <c r="W45" s="158"/>
      <c r="X45" s="61"/>
    </row>
    <row r="46" spans="1:24" ht="331.5" x14ac:dyDescent="0.2">
      <c r="A46" s="162"/>
      <c r="B46" s="98" t="s">
        <v>236</v>
      </c>
      <c r="C46" s="99"/>
      <c r="D46" s="97"/>
      <c r="E46" s="95"/>
      <c r="F46" s="95"/>
      <c r="G46" s="95"/>
      <c r="H46" s="95"/>
      <c r="I46" s="95"/>
      <c r="J46" s="96"/>
      <c r="K46" s="53"/>
      <c r="L46" s="53"/>
      <c r="M46" s="53"/>
      <c r="N46" s="53"/>
      <c r="O46" s="54"/>
      <c r="P46" s="53"/>
      <c r="Q46" s="53"/>
      <c r="R46" s="53"/>
      <c r="S46" s="53"/>
      <c r="T46" s="54"/>
      <c r="U46" s="158"/>
      <c r="V46" s="158"/>
      <c r="W46" s="158"/>
      <c r="X46" s="61"/>
    </row>
    <row r="47" spans="1:24" ht="39" x14ac:dyDescent="0.2">
      <c r="A47" s="166"/>
      <c r="B47" s="117" t="s">
        <v>47</v>
      </c>
      <c r="C47" s="118" t="s">
        <v>237</v>
      </c>
      <c r="D47" s="119" t="s">
        <v>83</v>
      </c>
      <c r="E47" s="95">
        <v>300</v>
      </c>
      <c r="F47" s="95">
        <v>100</v>
      </c>
      <c r="G47" s="53">
        <f t="shared" ref="G47:G53" si="16">E47*C47</f>
        <v>444000</v>
      </c>
      <c r="H47" s="53">
        <f t="shared" ref="H47:H53" si="17">F47*C47</f>
        <v>148000</v>
      </c>
      <c r="I47" s="53">
        <f t="shared" ref="I47:I53" si="18">H47+G47</f>
        <v>592000</v>
      </c>
      <c r="J47" s="96"/>
      <c r="K47" s="53">
        <v>748.4</v>
      </c>
      <c r="L47" s="53">
        <f t="shared" ref="L47:L53" si="19">K47*E47</f>
        <v>224520</v>
      </c>
      <c r="M47" s="53">
        <f t="shared" ref="M47:M53" si="20">K47*F47</f>
        <v>74840</v>
      </c>
      <c r="N47" s="53">
        <f t="shared" ref="N47:N53" si="21">SUM(F47+E47)*K47</f>
        <v>299360</v>
      </c>
      <c r="O47" s="54"/>
      <c r="P47" s="53">
        <v>1362</v>
      </c>
      <c r="Q47" s="53">
        <f t="shared" ref="Q47:Q53" si="22">P47*E47</f>
        <v>408600</v>
      </c>
      <c r="R47" s="53">
        <f t="shared" ref="R47:R53" si="23">P47*F47</f>
        <v>136200</v>
      </c>
      <c r="S47" s="53">
        <f t="shared" ref="S47:S53" si="24">R47+Q47</f>
        <v>544800</v>
      </c>
      <c r="T47" s="54"/>
      <c r="U47" s="53">
        <f t="shared" ref="U47:U53" si="25">P47+K47</f>
        <v>2110.4</v>
      </c>
      <c r="V47" s="53">
        <f t="shared" ref="V47:V53" si="26">U47*E47</f>
        <v>633120</v>
      </c>
      <c r="W47" s="53">
        <f t="shared" ref="W47:W53" si="27">U47*F47</f>
        <v>211040</v>
      </c>
      <c r="X47" s="61">
        <f t="shared" ref="X47:X53" si="28">W47+V47</f>
        <v>844160</v>
      </c>
    </row>
    <row r="48" spans="1:24" ht="39" x14ac:dyDescent="0.2">
      <c r="A48" s="166"/>
      <c r="B48" s="117" t="s">
        <v>49</v>
      </c>
      <c r="C48" s="118" t="s">
        <v>238</v>
      </c>
      <c r="D48" s="119" t="s">
        <v>83</v>
      </c>
      <c r="E48" s="95">
        <v>395</v>
      </c>
      <c r="F48" s="95">
        <v>125</v>
      </c>
      <c r="G48" s="53">
        <f t="shared" si="16"/>
        <v>86900</v>
      </c>
      <c r="H48" s="53">
        <f t="shared" si="17"/>
        <v>27500</v>
      </c>
      <c r="I48" s="53">
        <f t="shared" si="18"/>
        <v>114400</v>
      </c>
      <c r="J48" s="96"/>
      <c r="K48" s="53">
        <v>100.5</v>
      </c>
      <c r="L48" s="53">
        <f t="shared" si="19"/>
        <v>39697.5</v>
      </c>
      <c r="M48" s="53">
        <f t="shared" si="20"/>
        <v>12562.5</v>
      </c>
      <c r="N48" s="53">
        <f t="shared" si="21"/>
        <v>52260</v>
      </c>
      <c r="O48" s="54"/>
      <c r="P48" s="53">
        <v>74</v>
      </c>
      <c r="Q48" s="53">
        <f t="shared" si="22"/>
        <v>29230</v>
      </c>
      <c r="R48" s="53">
        <f t="shared" si="23"/>
        <v>9250</v>
      </c>
      <c r="S48" s="53">
        <f t="shared" si="24"/>
        <v>38480</v>
      </c>
      <c r="T48" s="54"/>
      <c r="U48" s="53">
        <f t="shared" si="25"/>
        <v>174.5</v>
      </c>
      <c r="V48" s="53">
        <f t="shared" si="26"/>
        <v>68927.5</v>
      </c>
      <c r="W48" s="53">
        <f t="shared" si="27"/>
        <v>21812.5</v>
      </c>
      <c r="X48" s="61">
        <f t="shared" si="28"/>
        <v>90740</v>
      </c>
    </row>
    <row r="49" spans="1:24" ht="39" x14ac:dyDescent="0.2">
      <c r="A49" s="166"/>
      <c r="B49" s="117" t="s">
        <v>85</v>
      </c>
      <c r="C49" s="118" t="s">
        <v>82</v>
      </c>
      <c r="D49" s="119" t="s">
        <v>83</v>
      </c>
      <c r="E49" s="95">
        <v>475</v>
      </c>
      <c r="F49" s="95">
        <v>150</v>
      </c>
      <c r="G49" s="53">
        <f t="shared" si="16"/>
        <v>123500</v>
      </c>
      <c r="H49" s="53">
        <f t="shared" si="17"/>
        <v>39000</v>
      </c>
      <c r="I49" s="53">
        <f t="shared" si="18"/>
        <v>162500</v>
      </c>
      <c r="J49" s="96"/>
      <c r="K49" s="53">
        <v>152.4</v>
      </c>
      <c r="L49" s="53">
        <f t="shared" si="19"/>
        <v>72390</v>
      </c>
      <c r="M49" s="53">
        <f t="shared" si="20"/>
        <v>22860</v>
      </c>
      <c r="N49" s="53">
        <f t="shared" si="21"/>
        <v>95250</v>
      </c>
      <c r="O49" s="54"/>
      <c r="P49" s="53">
        <v>108</v>
      </c>
      <c r="Q49" s="53">
        <f t="shared" si="22"/>
        <v>51300</v>
      </c>
      <c r="R49" s="53">
        <f t="shared" si="23"/>
        <v>16200</v>
      </c>
      <c r="S49" s="53">
        <f t="shared" si="24"/>
        <v>67500</v>
      </c>
      <c r="T49" s="54"/>
      <c r="U49" s="53">
        <f t="shared" si="25"/>
        <v>260.39999999999998</v>
      </c>
      <c r="V49" s="53">
        <f t="shared" si="26"/>
        <v>123689.99999999999</v>
      </c>
      <c r="W49" s="53">
        <f t="shared" si="27"/>
        <v>39060</v>
      </c>
      <c r="X49" s="61">
        <f t="shared" si="28"/>
        <v>162750</v>
      </c>
    </row>
    <row r="50" spans="1:24" ht="39" x14ac:dyDescent="0.2">
      <c r="A50" s="166"/>
      <c r="B50" s="117" t="s">
        <v>42</v>
      </c>
      <c r="C50" s="118" t="s">
        <v>239</v>
      </c>
      <c r="D50" s="119" t="s">
        <v>83</v>
      </c>
      <c r="E50" s="95">
        <v>635</v>
      </c>
      <c r="F50" s="95">
        <v>200</v>
      </c>
      <c r="G50" s="53">
        <f t="shared" si="16"/>
        <v>168275</v>
      </c>
      <c r="H50" s="53">
        <f t="shared" si="17"/>
        <v>53000</v>
      </c>
      <c r="I50" s="53">
        <f t="shared" si="18"/>
        <v>221275</v>
      </c>
      <c r="J50" s="96"/>
      <c r="K50" s="53">
        <v>91.2</v>
      </c>
      <c r="L50" s="53">
        <f t="shared" si="19"/>
        <v>57912</v>
      </c>
      <c r="M50" s="53">
        <f t="shared" si="20"/>
        <v>18240</v>
      </c>
      <c r="N50" s="53">
        <f t="shared" si="21"/>
        <v>76152</v>
      </c>
      <c r="O50" s="54"/>
      <c r="P50" s="53">
        <v>264</v>
      </c>
      <c r="Q50" s="53">
        <f t="shared" si="22"/>
        <v>167640</v>
      </c>
      <c r="R50" s="53">
        <f t="shared" si="23"/>
        <v>52800</v>
      </c>
      <c r="S50" s="53">
        <f t="shared" si="24"/>
        <v>220440</v>
      </c>
      <c r="T50" s="54"/>
      <c r="U50" s="53">
        <f t="shared" si="25"/>
        <v>355.2</v>
      </c>
      <c r="V50" s="53">
        <f t="shared" si="26"/>
        <v>225552</v>
      </c>
      <c r="W50" s="53">
        <f t="shared" si="27"/>
        <v>71040</v>
      </c>
      <c r="X50" s="61">
        <f t="shared" si="28"/>
        <v>296592</v>
      </c>
    </row>
    <row r="51" spans="1:24" ht="39" x14ac:dyDescent="0.2">
      <c r="A51" s="166"/>
      <c r="B51" s="117" t="s">
        <v>240</v>
      </c>
      <c r="C51" s="118" t="s">
        <v>238</v>
      </c>
      <c r="D51" s="119" t="s">
        <v>83</v>
      </c>
      <c r="E51" s="95">
        <v>890</v>
      </c>
      <c r="F51" s="95">
        <v>250</v>
      </c>
      <c r="G51" s="53">
        <f t="shared" si="16"/>
        <v>195800</v>
      </c>
      <c r="H51" s="53">
        <f t="shared" si="17"/>
        <v>55000</v>
      </c>
      <c r="I51" s="53">
        <f t="shared" si="18"/>
        <v>250800</v>
      </c>
      <c r="J51" s="96"/>
      <c r="K51" s="53">
        <v>394.5</v>
      </c>
      <c r="L51" s="53">
        <f t="shared" si="19"/>
        <v>351105</v>
      </c>
      <c r="M51" s="53">
        <f t="shared" si="20"/>
        <v>98625</v>
      </c>
      <c r="N51" s="53">
        <f t="shared" si="21"/>
        <v>449730</v>
      </c>
      <c r="O51" s="54"/>
      <c r="P51" s="53">
        <v>315</v>
      </c>
      <c r="Q51" s="53">
        <f t="shared" si="22"/>
        <v>280350</v>
      </c>
      <c r="R51" s="53">
        <f t="shared" si="23"/>
        <v>78750</v>
      </c>
      <c r="S51" s="53">
        <f t="shared" si="24"/>
        <v>359100</v>
      </c>
      <c r="T51" s="54"/>
      <c r="U51" s="53">
        <f t="shared" si="25"/>
        <v>709.5</v>
      </c>
      <c r="V51" s="53">
        <f t="shared" si="26"/>
        <v>631455</v>
      </c>
      <c r="W51" s="53">
        <f t="shared" si="27"/>
        <v>177375</v>
      </c>
      <c r="X51" s="61">
        <f t="shared" si="28"/>
        <v>808830</v>
      </c>
    </row>
    <row r="52" spans="1:24" ht="39" x14ac:dyDescent="0.2">
      <c r="A52" s="166"/>
      <c r="B52" s="117" t="s">
        <v>92</v>
      </c>
      <c r="C52" s="118" t="s">
        <v>241</v>
      </c>
      <c r="D52" s="119" t="s">
        <v>83</v>
      </c>
      <c r="E52" s="95">
        <v>1220</v>
      </c>
      <c r="F52" s="95">
        <v>300</v>
      </c>
      <c r="G52" s="53">
        <f t="shared" si="16"/>
        <v>158600</v>
      </c>
      <c r="H52" s="53">
        <f t="shared" si="17"/>
        <v>39000</v>
      </c>
      <c r="I52" s="53">
        <f t="shared" si="18"/>
        <v>197600</v>
      </c>
      <c r="J52" s="96"/>
      <c r="K52" s="53">
        <v>119</v>
      </c>
      <c r="L52" s="53">
        <f t="shared" si="19"/>
        <v>145180</v>
      </c>
      <c r="M52" s="53">
        <f t="shared" si="20"/>
        <v>35700</v>
      </c>
      <c r="N52" s="53">
        <f t="shared" si="21"/>
        <v>180880</v>
      </c>
      <c r="O52" s="54"/>
      <c r="P52" s="53">
        <v>56</v>
      </c>
      <c r="Q52" s="53">
        <f t="shared" si="22"/>
        <v>68320</v>
      </c>
      <c r="R52" s="53">
        <f t="shared" si="23"/>
        <v>16800</v>
      </c>
      <c r="S52" s="53">
        <f t="shared" si="24"/>
        <v>85120</v>
      </c>
      <c r="T52" s="54"/>
      <c r="U52" s="53">
        <f t="shared" si="25"/>
        <v>175</v>
      </c>
      <c r="V52" s="53">
        <f t="shared" si="26"/>
        <v>213500</v>
      </c>
      <c r="W52" s="53">
        <f t="shared" si="27"/>
        <v>52500</v>
      </c>
      <c r="X52" s="61">
        <f t="shared" si="28"/>
        <v>266000</v>
      </c>
    </row>
    <row r="53" spans="1:24" ht="39" x14ac:dyDescent="0.2">
      <c r="A53" s="166"/>
      <c r="B53" s="117" t="s">
        <v>63</v>
      </c>
      <c r="C53" s="118" t="s">
        <v>242</v>
      </c>
      <c r="D53" s="119" t="s">
        <v>83</v>
      </c>
      <c r="E53" s="95">
        <v>1690</v>
      </c>
      <c r="F53" s="95">
        <v>400</v>
      </c>
      <c r="G53" s="53">
        <f t="shared" si="16"/>
        <v>946400</v>
      </c>
      <c r="H53" s="53">
        <f t="shared" si="17"/>
        <v>224000</v>
      </c>
      <c r="I53" s="53">
        <f t="shared" si="18"/>
        <v>1170400</v>
      </c>
      <c r="J53" s="96"/>
      <c r="K53" s="53">
        <v>171</v>
      </c>
      <c r="L53" s="53">
        <f t="shared" si="19"/>
        <v>288990</v>
      </c>
      <c r="M53" s="53">
        <f t="shared" si="20"/>
        <v>68400</v>
      </c>
      <c r="N53" s="53">
        <f t="shared" si="21"/>
        <v>357390</v>
      </c>
      <c r="O53" s="54"/>
      <c r="P53" s="53">
        <v>294</v>
      </c>
      <c r="Q53" s="53">
        <f t="shared" si="22"/>
        <v>496860</v>
      </c>
      <c r="R53" s="53">
        <f t="shared" si="23"/>
        <v>117600</v>
      </c>
      <c r="S53" s="53">
        <f t="shared" si="24"/>
        <v>614460</v>
      </c>
      <c r="T53" s="54"/>
      <c r="U53" s="53">
        <f t="shared" si="25"/>
        <v>465</v>
      </c>
      <c r="V53" s="53">
        <f t="shared" si="26"/>
        <v>785850</v>
      </c>
      <c r="W53" s="53">
        <f t="shared" si="27"/>
        <v>186000</v>
      </c>
      <c r="X53" s="61">
        <f t="shared" si="28"/>
        <v>971850</v>
      </c>
    </row>
    <row r="54" spans="1:24" ht="19.5" x14ac:dyDescent="0.2">
      <c r="A54" s="163"/>
      <c r="B54" s="102" t="s">
        <v>16</v>
      </c>
      <c r="C54" s="103"/>
      <c r="D54" s="101"/>
      <c r="E54" s="104"/>
      <c r="F54" s="104"/>
      <c r="G54" s="123">
        <f t="shared" ref="G54:I54" si="29">SUM(G44:G53)</f>
        <v>2123475</v>
      </c>
      <c r="H54" s="123">
        <f t="shared" si="29"/>
        <v>585500</v>
      </c>
      <c r="I54" s="123">
        <f t="shared" si="29"/>
        <v>2708975</v>
      </c>
      <c r="J54" s="135"/>
      <c r="K54" s="78"/>
      <c r="L54" s="123">
        <f t="shared" ref="L54:M54" si="30">SUM(L44:L53)</f>
        <v>1179794.5</v>
      </c>
      <c r="M54" s="123">
        <f t="shared" si="30"/>
        <v>331227.5</v>
      </c>
      <c r="N54" s="123">
        <f>SUM(N44:N53)</f>
        <v>1511022</v>
      </c>
      <c r="O54" s="160"/>
      <c r="P54" s="78"/>
      <c r="Q54" s="78"/>
      <c r="R54" s="63"/>
      <c r="S54" s="123">
        <f>SUM(S44:S53)</f>
        <v>1929900</v>
      </c>
      <c r="T54" s="160"/>
      <c r="U54" s="160"/>
      <c r="V54" s="160"/>
      <c r="W54" s="160"/>
      <c r="X54" s="123">
        <f>SUM(X44:X53)</f>
        <v>3440922</v>
      </c>
    </row>
    <row r="55" spans="1:24" ht="39" x14ac:dyDescent="0.2">
      <c r="A55" s="161">
        <v>211200</v>
      </c>
      <c r="B55" s="94" t="s">
        <v>207</v>
      </c>
      <c r="C55" s="93"/>
      <c r="D55" s="93"/>
      <c r="E55" s="95"/>
      <c r="F55" s="95"/>
      <c r="G55" s="95"/>
      <c r="H55" s="95"/>
      <c r="I55" s="95"/>
      <c r="J55" s="96"/>
      <c r="K55" s="53"/>
      <c r="L55" s="53"/>
      <c r="M55" s="53"/>
      <c r="N55" s="53"/>
      <c r="O55" s="54"/>
      <c r="P55" s="53"/>
      <c r="Q55" s="53"/>
      <c r="R55" s="53"/>
      <c r="S55" s="53"/>
      <c r="T55" s="54"/>
      <c r="U55" s="158"/>
      <c r="V55" s="158"/>
      <c r="W55" s="158"/>
      <c r="X55" s="61"/>
    </row>
    <row r="56" spans="1:24" ht="97.5" x14ac:dyDescent="0.2">
      <c r="A56" s="162">
        <v>211213.13</v>
      </c>
      <c r="B56" s="98" t="s">
        <v>243</v>
      </c>
      <c r="C56" s="97"/>
      <c r="D56" s="97"/>
      <c r="E56" s="95"/>
      <c r="F56" s="95"/>
      <c r="G56" s="95"/>
      <c r="H56" s="95"/>
      <c r="I56" s="95"/>
      <c r="J56" s="96"/>
      <c r="K56" s="53"/>
      <c r="L56" s="53"/>
      <c r="M56" s="53"/>
      <c r="N56" s="53"/>
      <c r="O56" s="54"/>
      <c r="P56" s="53"/>
      <c r="Q56" s="53"/>
      <c r="R56" s="53"/>
      <c r="S56" s="53"/>
      <c r="T56" s="54"/>
      <c r="U56" s="158"/>
      <c r="V56" s="158"/>
      <c r="W56" s="158"/>
      <c r="X56" s="61"/>
    </row>
    <row r="57" spans="1:24" s="5" customFormat="1" ht="253.5" x14ac:dyDescent="0.2">
      <c r="A57" s="140"/>
      <c r="B57" s="115" t="s">
        <v>257</v>
      </c>
      <c r="C57" s="57">
        <v>5</v>
      </c>
      <c r="D57" s="57" t="s">
        <v>31</v>
      </c>
      <c r="E57" s="116">
        <v>0</v>
      </c>
      <c r="F57" s="116">
        <v>5000</v>
      </c>
      <c r="G57" s="53">
        <f>E57*C57</f>
        <v>0</v>
      </c>
      <c r="H57" s="53">
        <f>F57*C57</f>
        <v>25000</v>
      </c>
      <c r="I57" s="53">
        <f>H57+G57</f>
        <v>25000</v>
      </c>
      <c r="J57" s="96"/>
      <c r="K57" s="53">
        <v>1</v>
      </c>
      <c r="L57" s="53">
        <f>K57*E57</f>
        <v>0</v>
      </c>
      <c r="M57" s="53">
        <f>K57*F57</f>
        <v>5000</v>
      </c>
      <c r="N57" s="53">
        <f>SUM(F57+E57)*K57</f>
        <v>5000</v>
      </c>
      <c r="O57" s="54"/>
      <c r="P57" s="53">
        <v>0</v>
      </c>
      <c r="Q57" s="53">
        <f>P57*E57</f>
        <v>0</v>
      </c>
      <c r="R57" s="53">
        <f>P57*F57</f>
        <v>0</v>
      </c>
      <c r="S57" s="53">
        <f>R57+Q57</f>
        <v>0</v>
      </c>
      <c r="T57" s="54"/>
      <c r="U57" s="53">
        <f>P57+K57</f>
        <v>1</v>
      </c>
      <c r="V57" s="53">
        <f>U57*E57</f>
        <v>0</v>
      </c>
      <c r="W57" s="53">
        <f>U57*F57</f>
        <v>5000</v>
      </c>
      <c r="X57" s="61">
        <f>W57+V57</f>
        <v>5000</v>
      </c>
    </row>
    <row r="58" spans="1:24" s="5" customFormat="1" ht="409.5" x14ac:dyDescent="0.2">
      <c r="A58" s="140"/>
      <c r="B58" s="115" t="s">
        <v>264</v>
      </c>
      <c r="C58" s="57">
        <v>5</v>
      </c>
      <c r="D58" s="57" t="s">
        <v>31</v>
      </c>
      <c r="E58" s="116">
        <v>225000</v>
      </c>
      <c r="F58" s="116">
        <v>8000</v>
      </c>
      <c r="G58" s="53">
        <f>E58*C58</f>
        <v>1125000</v>
      </c>
      <c r="H58" s="53">
        <f>F58*C58</f>
        <v>40000</v>
      </c>
      <c r="I58" s="53">
        <f>H58+G58</f>
        <v>1165000</v>
      </c>
      <c r="J58" s="96"/>
      <c r="K58" s="133">
        <v>3</v>
      </c>
      <c r="L58" s="53">
        <f>K58*E58</f>
        <v>675000</v>
      </c>
      <c r="M58" s="53">
        <f>K58*F58</f>
        <v>24000</v>
      </c>
      <c r="N58" s="53">
        <f>SUM(F58+E58)*K58</f>
        <v>699000</v>
      </c>
      <c r="O58" s="54"/>
      <c r="P58" s="133">
        <v>2</v>
      </c>
      <c r="Q58" s="53">
        <f>P58*E58</f>
        <v>450000</v>
      </c>
      <c r="R58" s="53">
        <f>P58*F58</f>
        <v>16000</v>
      </c>
      <c r="S58" s="53">
        <f>R58+Q58</f>
        <v>466000</v>
      </c>
      <c r="T58" s="54"/>
      <c r="U58" s="53">
        <f>P58+K58</f>
        <v>5</v>
      </c>
      <c r="V58" s="53">
        <f>U58*E58</f>
        <v>1125000</v>
      </c>
      <c r="W58" s="53">
        <f>U58*F58</f>
        <v>40000</v>
      </c>
      <c r="X58" s="61">
        <f>W58+V58</f>
        <v>1165000</v>
      </c>
    </row>
    <row r="59" spans="1:24" ht="19.5" x14ac:dyDescent="0.2">
      <c r="A59" s="163"/>
      <c r="B59" s="102" t="s">
        <v>16</v>
      </c>
      <c r="C59" s="103"/>
      <c r="D59" s="101"/>
      <c r="E59" s="104"/>
      <c r="F59" s="104"/>
      <c r="G59" s="78">
        <f t="shared" ref="G59:I59" si="31">SUM(G56:G58)</f>
        <v>1125000</v>
      </c>
      <c r="H59" s="78">
        <f t="shared" si="31"/>
        <v>65000</v>
      </c>
      <c r="I59" s="78">
        <f t="shared" si="31"/>
        <v>1190000</v>
      </c>
      <c r="J59" s="135"/>
      <c r="K59" s="78"/>
      <c r="L59" s="78">
        <f t="shared" ref="L59:M59" si="32">SUM(L56:L58)</f>
        <v>675000</v>
      </c>
      <c r="M59" s="78">
        <f t="shared" si="32"/>
        <v>29000</v>
      </c>
      <c r="N59" s="78">
        <f>SUM(N56:N58)</f>
        <v>704000</v>
      </c>
      <c r="O59" s="160"/>
      <c r="P59" s="78"/>
      <c r="Q59" s="78"/>
      <c r="R59" s="63"/>
      <c r="S59" s="78">
        <f>SUM(S56:S58)</f>
        <v>466000</v>
      </c>
      <c r="T59" s="160"/>
      <c r="U59" s="160"/>
      <c r="V59" s="160"/>
      <c r="W59" s="160"/>
      <c r="X59" s="78">
        <f>SUM(X56:X58)</f>
        <v>1170000</v>
      </c>
    </row>
    <row r="60" spans="1:24" ht="39" x14ac:dyDescent="0.2">
      <c r="A60" s="161">
        <v>211300</v>
      </c>
      <c r="B60" s="94" t="s">
        <v>208</v>
      </c>
      <c r="C60" s="93"/>
      <c r="D60" s="93"/>
      <c r="E60" s="95"/>
      <c r="F60" s="95"/>
      <c r="G60" s="95"/>
      <c r="H60" s="95"/>
      <c r="I60" s="95"/>
      <c r="J60" s="96"/>
      <c r="K60" s="53"/>
      <c r="L60" s="53"/>
      <c r="M60" s="53"/>
      <c r="N60" s="53"/>
      <c r="O60" s="54"/>
      <c r="P60" s="53"/>
      <c r="Q60" s="53"/>
      <c r="R60" s="53"/>
      <c r="S60" s="53"/>
      <c r="T60" s="54"/>
      <c r="U60" s="158"/>
      <c r="V60" s="158"/>
      <c r="W60" s="158"/>
      <c r="X60" s="61"/>
    </row>
    <row r="61" spans="1:24" ht="39" x14ac:dyDescent="0.2">
      <c r="A61" s="162">
        <v>211313</v>
      </c>
      <c r="B61" s="98" t="s">
        <v>244</v>
      </c>
      <c r="C61" s="99"/>
      <c r="D61" s="97"/>
      <c r="E61" s="95"/>
      <c r="F61" s="95"/>
      <c r="G61" s="95"/>
      <c r="H61" s="95"/>
      <c r="I61" s="95"/>
      <c r="J61" s="96"/>
      <c r="K61" s="53"/>
      <c r="L61" s="53"/>
      <c r="M61" s="53"/>
      <c r="N61" s="53"/>
      <c r="O61" s="54"/>
      <c r="P61" s="53"/>
      <c r="Q61" s="53"/>
      <c r="R61" s="53"/>
      <c r="S61" s="53"/>
      <c r="T61" s="54"/>
      <c r="U61" s="158"/>
      <c r="V61" s="158"/>
      <c r="W61" s="158"/>
      <c r="X61" s="61"/>
    </row>
    <row r="62" spans="1:24" ht="136.5" x14ac:dyDescent="0.2">
      <c r="A62" s="162"/>
      <c r="B62" s="98" t="s">
        <v>245</v>
      </c>
      <c r="C62" s="99"/>
      <c r="D62" s="97"/>
      <c r="E62" s="95"/>
      <c r="F62" s="95"/>
      <c r="G62" s="95"/>
      <c r="H62" s="95"/>
      <c r="I62" s="95"/>
      <c r="J62" s="96"/>
      <c r="K62" s="53"/>
      <c r="L62" s="53"/>
      <c r="M62" s="53"/>
      <c r="N62" s="53"/>
      <c r="O62" s="54"/>
      <c r="P62" s="53"/>
      <c r="Q62" s="53"/>
      <c r="R62" s="53"/>
      <c r="S62" s="53"/>
      <c r="T62" s="54"/>
      <c r="U62" s="158"/>
      <c r="V62" s="158"/>
      <c r="W62" s="158"/>
      <c r="X62" s="61"/>
    </row>
    <row r="63" spans="1:24" ht="175.5" x14ac:dyDescent="0.2">
      <c r="A63" s="162"/>
      <c r="B63" s="98" t="s">
        <v>246</v>
      </c>
      <c r="C63" s="59">
        <v>250</v>
      </c>
      <c r="D63" s="97" t="s">
        <v>31</v>
      </c>
      <c r="E63" s="95">
        <v>2000</v>
      </c>
      <c r="F63" s="95">
        <v>300</v>
      </c>
      <c r="G63" s="53">
        <f>E63*C63</f>
        <v>500000</v>
      </c>
      <c r="H63" s="53">
        <f>F63*C63</f>
        <v>75000</v>
      </c>
      <c r="I63" s="53">
        <f>H63+G63</f>
        <v>575000</v>
      </c>
      <c r="J63" s="96"/>
      <c r="K63" s="53"/>
      <c r="L63" s="53">
        <f t="shared" ref="L63:L64" si="33">K63*E63</f>
        <v>0</v>
      </c>
      <c r="M63" s="53">
        <f t="shared" ref="M63:M64" si="34">K63*F63</f>
        <v>0</v>
      </c>
      <c r="N63" s="53">
        <f>SUM(F63+E63)*K63</f>
        <v>0</v>
      </c>
      <c r="O63" s="54"/>
      <c r="P63" s="53">
        <v>210</v>
      </c>
      <c r="Q63" s="53">
        <f>P63*E63</f>
        <v>420000</v>
      </c>
      <c r="R63" s="53">
        <f>P63*F63</f>
        <v>63000</v>
      </c>
      <c r="S63" s="53">
        <f>R63+Q63</f>
        <v>483000</v>
      </c>
      <c r="T63" s="54"/>
      <c r="U63" s="53">
        <f>P63+K63</f>
        <v>210</v>
      </c>
      <c r="V63" s="53">
        <f>U63*E63</f>
        <v>420000</v>
      </c>
      <c r="W63" s="53">
        <f>U63*F63</f>
        <v>63000</v>
      </c>
      <c r="X63" s="61">
        <f>W63+V63</f>
        <v>483000</v>
      </c>
    </row>
    <row r="64" spans="1:24" ht="117" x14ac:dyDescent="0.2">
      <c r="A64" s="162"/>
      <c r="B64" s="98" t="s">
        <v>247</v>
      </c>
      <c r="C64" s="59">
        <v>60</v>
      </c>
      <c r="D64" s="97" t="s">
        <v>31</v>
      </c>
      <c r="E64" s="95">
        <v>1350</v>
      </c>
      <c r="F64" s="95">
        <v>300</v>
      </c>
      <c r="G64" s="53">
        <f>E64*C64</f>
        <v>81000</v>
      </c>
      <c r="H64" s="53">
        <f>F64*C64</f>
        <v>18000</v>
      </c>
      <c r="I64" s="53">
        <f>H64+G64</f>
        <v>99000</v>
      </c>
      <c r="J64" s="96"/>
      <c r="K64" s="53"/>
      <c r="L64" s="53">
        <f t="shared" si="33"/>
        <v>0</v>
      </c>
      <c r="M64" s="53">
        <f t="shared" si="34"/>
        <v>0</v>
      </c>
      <c r="N64" s="53">
        <f>SUM(F64+E64)*K64</f>
        <v>0</v>
      </c>
      <c r="O64" s="54"/>
      <c r="P64" s="53"/>
      <c r="Q64" s="53">
        <f>P64*E64</f>
        <v>0</v>
      </c>
      <c r="R64" s="53">
        <f>P64*F64</f>
        <v>0</v>
      </c>
      <c r="S64" s="53">
        <f>R64+Q64</f>
        <v>0</v>
      </c>
      <c r="T64" s="54"/>
      <c r="U64" s="53">
        <f>P64+K64</f>
        <v>0</v>
      </c>
      <c r="V64" s="53">
        <f>U64*E64</f>
        <v>0</v>
      </c>
      <c r="W64" s="53">
        <f>U64*F64</f>
        <v>0</v>
      </c>
      <c r="X64" s="61">
        <f>W64+V64</f>
        <v>0</v>
      </c>
    </row>
    <row r="65" spans="1:24" s="5" customFormat="1" ht="117" x14ac:dyDescent="0.2">
      <c r="A65" s="140"/>
      <c r="B65" s="115" t="s">
        <v>248</v>
      </c>
      <c r="C65" s="59">
        <v>44</v>
      </c>
      <c r="D65" s="57" t="s">
        <v>31</v>
      </c>
      <c r="E65" s="116">
        <v>500</v>
      </c>
      <c r="F65" s="116">
        <v>200</v>
      </c>
      <c r="G65" s="53">
        <f>E65*C65</f>
        <v>22000</v>
      </c>
      <c r="H65" s="53">
        <f>F65*C65</f>
        <v>8800</v>
      </c>
      <c r="I65" s="53">
        <f>H65+G65</f>
        <v>30800</v>
      </c>
      <c r="J65" s="96"/>
      <c r="K65" s="53">
        <v>44</v>
      </c>
      <c r="L65" s="53">
        <f>K65*E65</f>
        <v>22000</v>
      </c>
      <c r="M65" s="53">
        <f>K65*F65</f>
        <v>8800</v>
      </c>
      <c r="N65" s="53">
        <f>SUM(F65+E65)*K65</f>
        <v>30800</v>
      </c>
      <c r="O65" s="54"/>
      <c r="P65" s="53"/>
      <c r="Q65" s="53">
        <f>P65*E65</f>
        <v>0</v>
      </c>
      <c r="R65" s="53">
        <f>P65*F65</f>
        <v>0</v>
      </c>
      <c r="S65" s="53">
        <f>R65+Q65</f>
        <v>0</v>
      </c>
      <c r="T65" s="54"/>
      <c r="U65" s="53">
        <f>P65+K65</f>
        <v>44</v>
      </c>
      <c r="V65" s="53">
        <f>U65*E65</f>
        <v>22000</v>
      </c>
      <c r="W65" s="53">
        <f>U65*F65</f>
        <v>8800</v>
      </c>
      <c r="X65" s="61">
        <f>W65+V65</f>
        <v>30800</v>
      </c>
    </row>
    <row r="66" spans="1:24" ht="19.5" x14ac:dyDescent="0.2">
      <c r="A66" s="163"/>
      <c r="B66" s="102" t="s">
        <v>16</v>
      </c>
      <c r="C66" s="103"/>
      <c r="D66" s="101"/>
      <c r="E66" s="104"/>
      <c r="F66" s="104"/>
      <c r="G66" s="78">
        <f t="shared" ref="G66:I66" si="35">SUM(G62:G65)</f>
        <v>603000</v>
      </c>
      <c r="H66" s="78">
        <f t="shared" si="35"/>
        <v>101800</v>
      </c>
      <c r="I66" s="78">
        <f t="shared" si="35"/>
        <v>704800</v>
      </c>
      <c r="J66" s="135"/>
      <c r="K66" s="78"/>
      <c r="L66" s="78">
        <f t="shared" ref="L66:M66" si="36">SUM(L60:L65)</f>
        <v>22000</v>
      </c>
      <c r="M66" s="78">
        <f t="shared" si="36"/>
        <v>8800</v>
      </c>
      <c r="N66" s="78">
        <f>SUM(N60:N65)</f>
        <v>30800</v>
      </c>
      <c r="O66" s="160"/>
      <c r="P66" s="78"/>
      <c r="Q66" s="78"/>
      <c r="R66" s="63"/>
      <c r="S66" s="78">
        <f>SUM(S60:S65)</f>
        <v>483000</v>
      </c>
      <c r="T66" s="160"/>
      <c r="U66" s="160"/>
      <c r="V66" s="160"/>
      <c r="W66" s="160"/>
      <c r="X66" s="78">
        <f>SUM(X60:X65)</f>
        <v>513800</v>
      </c>
    </row>
    <row r="67" spans="1:24" ht="39" x14ac:dyDescent="0.2">
      <c r="A67" s="161">
        <v>212000</v>
      </c>
      <c r="B67" s="94" t="s">
        <v>209</v>
      </c>
      <c r="C67" s="93"/>
      <c r="D67" s="93"/>
      <c r="E67" s="95"/>
      <c r="F67" s="95"/>
      <c r="G67" s="95"/>
      <c r="H67" s="95"/>
      <c r="I67" s="95"/>
      <c r="J67" s="96"/>
      <c r="K67" s="100"/>
      <c r="L67" s="100"/>
      <c r="M67" s="53"/>
      <c r="N67" s="53"/>
      <c r="O67" s="137"/>
      <c r="P67" s="100"/>
      <c r="Q67" s="100"/>
      <c r="R67" s="53"/>
      <c r="S67" s="53"/>
      <c r="T67" s="79"/>
      <c r="U67" s="159"/>
      <c r="V67" s="159"/>
      <c r="W67" s="159"/>
      <c r="X67" s="61"/>
    </row>
    <row r="68" spans="1:24" ht="39" x14ac:dyDescent="0.2">
      <c r="A68" s="162">
        <v>212116</v>
      </c>
      <c r="B68" s="98" t="s">
        <v>249</v>
      </c>
      <c r="C68" s="99"/>
      <c r="D68" s="97"/>
      <c r="E68" s="95"/>
      <c r="F68" s="95"/>
      <c r="G68" s="95"/>
      <c r="H68" s="95"/>
      <c r="I68" s="95"/>
      <c r="J68" s="96"/>
      <c r="K68" s="53"/>
      <c r="L68" s="53"/>
      <c r="M68" s="53"/>
      <c r="N68" s="53"/>
      <c r="O68" s="54"/>
      <c r="P68" s="53"/>
      <c r="Q68" s="53"/>
      <c r="R68" s="53"/>
      <c r="S68" s="53"/>
      <c r="T68" s="54"/>
      <c r="U68" s="158"/>
      <c r="V68" s="158"/>
      <c r="W68" s="158"/>
      <c r="X68" s="61"/>
    </row>
    <row r="69" spans="1:24" ht="156" x14ac:dyDescent="0.2">
      <c r="A69" s="162"/>
      <c r="B69" s="98" t="s">
        <v>250</v>
      </c>
      <c r="C69" s="99"/>
      <c r="D69" s="97"/>
      <c r="E69" s="95"/>
      <c r="F69" s="95"/>
      <c r="G69" s="95"/>
      <c r="H69" s="95"/>
      <c r="I69" s="95"/>
      <c r="J69" s="96"/>
      <c r="K69" s="53"/>
      <c r="L69" s="53"/>
      <c r="M69" s="53"/>
      <c r="N69" s="53"/>
      <c r="O69" s="54"/>
      <c r="P69" s="53"/>
      <c r="Q69" s="53"/>
      <c r="R69" s="53"/>
      <c r="S69" s="53"/>
      <c r="T69" s="54"/>
      <c r="U69" s="158"/>
      <c r="V69" s="158"/>
      <c r="W69" s="158"/>
      <c r="X69" s="61"/>
    </row>
    <row r="70" spans="1:24" ht="19.5" x14ac:dyDescent="0.2">
      <c r="A70" s="162" t="s">
        <v>12</v>
      </c>
      <c r="B70" s="98" t="s">
        <v>251</v>
      </c>
      <c r="C70" s="99">
        <v>6</v>
      </c>
      <c r="D70" s="97" t="s">
        <v>31</v>
      </c>
      <c r="E70" s="95">
        <v>4500</v>
      </c>
      <c r="F70" s="95">
        <v>500</v>
      </c>
      <c r="G70" s="53">
        <f>E70*C70</f>
        <v>27000</v>
      </c>
      <c r="H70" s="53">
        <f>F70*C70</f>
        <v>3000</v>
      </c>
      <c r="I70" s="53">
        <f>H70+G70</f>
        <v>30000</v>
      </c>
      <c r="J70" s="96"/>
      <c r="K70" s="53"/>
      <c r="L70" s="53">
        <f>K70*E70</f>
        <v>0</v>
      </c>
      <c r="M70" s="53">
        <f>K70*F70</f>
        <v>0</v>
      </c>
      <c r="N70" s="53">
        <f>SUM(F70+E70)*K70</f>
        <v>0</v>
      </c>
      <c r="O70" s="54"/>
      <c r="P70" s="53">
        <v>6</v>
      </c>
      <c r="Q70" s="53">
        <f>P70*E70</f>
        <v>27000</v>
      </c>
      <c r="R70" s="53">
        <f>P70*F70</f>
        <v>3000</v>
      </c>
      <c r="S70" s="53">
        <f>R70+Q70</f>
        <v>30000</v>
      </c>
      <c r="T70" s="54"/>
      <c r="U70" s="53">
        <f>P70+K70</f>
        <v>6</v>
      </c>
      <c r="V70" s="53">
        <f>U70*E70</f>
        <v>27000</v>
      </c>
      <c r="W70" s="53">
        <f>U70*F70</f>
        <v>3000</v>
      </c>
      <c r="X70" s="61">
        <f>W70+V70</f>
        <v>30000</v>
      </c>
    </row>
    <row r="71" spans="1:24" ht="39" x14ac:dyDescent="0.2">
      <c r="A71" s="162">
        <v>212416</v>
      </c>
      <c r="B71" s="98" t="s">
        <v>252</v>
      </c>
      <c r="C71" s="99"/>
      <c r="D71" s="97"/>
      <c r="E71" s="95"/>
      <c r="F71" s="95"/>
      <c r="G71" s="95"/>
      <c r="H71" s="95"/>
      <c r="I71" s="95"/>
      <c r="J71" s="96"/>
      <c r="K71" s="53"/>
      <c r="L71" s="53"/>
      <c r="M71" s="53"/>
      <c r="N71" s="53"/>
      <c r="O71" s="54"/>
      <c r="P71" s="53"/>
      <c r="Q71" s="53"/>
      <c r="R71" s="53"/>
      <c r="S71" s="53"/>
      <c r="T71" s="54"/>
      <c r="U71" s="158"/>
      <c r="V71" s="158"/>
      <c r="W71" s="158"/>
      <c r="X71" s="61"/>
    </row>
    <row r="72" spans="1:24" ht="156" x14ac:dyDescent="0.2">
      <c r="A72" s="162"/>
      <c r="B72" s="98" t="s">
        <v>253</v>
      </c>
      <c r="C72" s="99"/>
      <c r="D72" s="97"/>
      <c r="E72" s="95"/>
      <c r="F72" s="95"/>
      <c r="G72" s="95"/>
      <c r="H72" s="95"/>
      <c r="I72" s="95"/>
      <c r="J72" s="96"/>
      <c r="K72" s="53"/>
      <c r="L72" s="53"/>
      <c r="M72" s="53"/>
      <c r="N72" s="53"/>
      <c r="O72" s="54"/>
      <c r="P72" s="53"/>
      <c r="Q72" s="53"/>
      <c r="R72" s="53"/>
      <c r="S72" s="53"/>
      <c r="T72" s="54"/>
      <c r="U72" s="158"/>
      <c r="V72" s="158"/>
      <c r="W72" s="158"/>
      <c r="X72" s="61"/>
    </row>
    <row r="73" spans="1:24" ht="19.5" x14ac:dyDescent="0.2">
      <c r="A73" s="162" t="s">
        <v>9</v>
      </c>
      <c r="B73" s="98" t="s">
        <v>254</v>
      </c>
      <c r="C73" s="99">
        <v>6</v>
      </c>
      <c r="D73" s="97" t="s">
        <v>31</v>
      </c>
      <c r="E73" s="95">
        <v>12500</v>
      </c>
      <c r="F73" s="95">
        <v>500</v>
      </c>
      <c r="G73" s="53">
        <f>E73*C73</f>
        <v>75000</v>
      </c>
      <c r="H73" s="53">
        <f>F73*C73</f>
        <v>3000</v>
      </c>
      <c r="I73" s="53">
        <f>H73+G73</f>
        <v>78000</v>
      </c>
      <c r="J73" s="96"/>
      <c r="K73" s="53">
        <v>0</v>
      </c>
      <c r="L73" s="53">
        <f>K73*E73</f>
        <v>0</v>
      </c>
      <c r="M73" s="53">
        <f>K73*F73</f>
        <v>0</v>
      </c>
      <c r="N73" s="53">
        <f>SUM(F73+E73)*K73</f>
        <v>0</v>
      </c>
      <c r="O73" s="54"/>
      <c r="P73" s="53">
        <v>6</v>
      </c>
      <c r="Q73" s="53">
        <f>P73*E73</f>
        <v>75000</v>
      </c>
      <c r="R73" s="53">
        <f>P73*F73</f>
        <v>3000</v>
      </c>
      <c r="S73" s="53">
        <f>R73+Q73</f>
        <v>78000</v>
      </c>
      <c r="T73" s="54"/>
      <c r="U73" s="53">
        <f>P73+K73</f>
        <v>6</v>
      </c>
      <c r="V73" s="53">
        <f>U73*E73</f>
        <v>75000</v>
      </c>
      <c r="W73" s="53">
        <f>U73*F73</f>
        <v>3000</v>
      </c>
      <c r="X73" s="61">
        <f>W73+V73</f>
        <v>78000</v>
      </c>
    </row>
    <row r="74" spans="1:24" ht="39" x14ac:dyDescent="0.2">
      <c r="A74" s="162"/>
      <c r="B74" s="106" t="s">
        <v>192</v>
      </c>
      <c r="C74" s="99"/>
      <c r="D74" s="97"/>
      <c r="E74" s="95"/>
      <c r="F74" s="95"/>
      <c r="G74" s="95"/>
      <c r="H74" s="95"/>
      <c r="I74" s="95"/>
      <c r="J74" s="96"/>
      <c r="K74" s="53"/>
      <c r="L74" s="53"/>
      <c r="M74" s="53"/>
      <c r="N74" s="53"/>
      <c r="O74" s="54"/>
      <c r="P74" s="53"/>
      <c r="Q74" s="53"/>
      <c r="R74" s="53"/>
      <c r="S74" s="53"/>
      <c r="T74" s="54"/>
      <c r="U74" s="158"/>
      <c r="V74" s="158"/>
      <c r="W74" s="158"/>
      <c r="X74" s="61"/>
    </row>
    <row r="75" spans="1:24" ht="195" x14ac:dyDescent="0.2">
      <c r="A75" s="162"/>
      <c r="B75" s="98" t="s">
        <v>255</v>
      </c>
      <c r="C75" s="59">
        <v>1</v>
      </c>
      <c r="D75" s="57" t="s">
        <v>11</v>
      </c>
      <c r="E75" s="95">
        <v>25000</v>
      </c>
      <c r="F75" s="95">
        <v>5000</v>
      </c>
      <c r="G75" s="53">
        <f>E75*C75</f>
        <v>25000</v>
      </c>
      <c r="H75" s="53">
        <f>F75*C75</f>
        <v>5000</v>
      </c>
      <c r="I75" s="53">
        <f>H75+G75</f>
        <v>30000</v>
      </c>
      <c r="J75" s="96"/>
      <c r="K75" s="133">
        <v>0.8</v>
      </c>
      <c r="L75" s="53">
        <f>K75*E75</f>
        <v>20000</v>
      </c>
      <c r="M75" s="53">
        <f>K75*F75</f>
        <v>4000</v>
      </c>
      <c r="N75" s="53">
        <f>SUM(F75+E75)*K75</f>
        <v>24000</v>
      </c>
      <c r="O75" s="54"/>
      <c r="P75" s="133">
        <v>0.2</v>
      </c>
      <c r="Q75" s="53">
        <f>P75*E75</f>
        <v>5000</v>
      </c>
      <c r="R75" s="53">
        <f>P75*F75</f>
        <v>1000</v>
      </c>
      <c r="S75" s="53">
        <f>R75+Q75</f>
        <v>6000</v>
      </c>
      <c r="T75" s="54"/>
      <c r="U75" s="53">
        <f>P75+K75</f>
        <v>1</v>
      </c>
      <c r="V75" s="53">
        <f>U75*E75</f>
        <v>25000</v>
      </c>
      <c r="W75" s="53">
        <f>U75*F75</f>
        <v>5000</v>
      </c>
      <c r="X75" s="61">
        <f>W75+V75</f>
        <v>30000</v>
      </c>
    </row>
    <row r="76" spans="1:24" ht="19.5" x14ac:dyDescent="0.2">
      <c r="A76" s="163"/>
      <c r="B76" s="102" t="s">
        <v>16</v>
      </c>
      <c r="C76" s="103"/>
      <c r="D76" s="101"/>
      <c r="E76" s="104"/>
      <c r="F76" s="104"/>
      <c r="G76" s="78">
        <f t="shared" ref="G76:I76" si="37">SUM(G70:G75)</f>
        <v>127000</v>
      </c>
      <c r="H76" s="78">
        <f t="shared" si="37"/>
        <v>11000</v>
      </c>
      <c r="I76" s="78">
        <f t="shared" si="37"/>
        <v>138000</v>
      </c>
      <c r="J76" s="135"/>
      <c r="K76" s="78"/>
      <c r="L76" s="78">
        <f t="shared" ref="L76:M76" si="38">SUM(L70:L75)</f>
        <v>20000</v>
      </c>
      <c r="M76" s="78">
        <f t="shared" si="38"/>
        <v>4000</v>
      </c>
      <c r="N76" s="78">
        <f>SUM(N70:N75)</f>
        <v>24000</v>
      </c>
      <c r="O76" s="160"/>
      <c r="P76" s="78"/>
      <c r="Q76" s="78"/>
      <c r="R76" s="78"/>
      <c r="S76" s="78">
        <f>SUM(S70:S75)</f>
        <v>114000</v>
      </c>
      <c r="T76" s="160"/>
      <c r="U76" s="160"/>
      <c r="V76" s="160"/>
      <c r="W76" s="160"/>
      <c r="X76" s="78">
        <f>SUM(X70:X75)</f>
        <v>138000</v>
      </c>
    </row>
    <row r="77" spans="1:24" ht="19.5" x14ac:dyDescent="0.2">
      <c r="A77" s="156"/>
      <c r="B77" s="124"/>
      <c r="C77" s="125"/>
      <c r="D77" s="126"/>
      <c r="E77" s="127"/>
      <c r="F77" s="128"/>
      <c r="G77" s="129"/>
      <c r="H77" s="129"/>
      <c r="I77" s="129"/>
      <c r="J77" s="122"/>
      <c r="K77" s="129"/>
      <c r="L77" s="129"/>
      <c r="M77" s="129"/>
      <c r="N77" s="129"/>
      <c r="O77" s="54"/>
      <c r="P77" s="129"/>
      <c r="Q77" s="129"/>
      <c r="R77" s="129"/>
      <c r="S77" s="129"/>
      <c r="T77" s="54"/>
      <c r="U77" s="54"/>
      <c r="V77" s="54"/>
      <c r="W77" s="54"/>
      <c r="X77" s="129"/>
    </row>
    <row r="78" spans="1:24" ht="31.5" customHeight="1" x14ac:dyDescent="0.2">
      <c r="A78" s="247" t="s">
        <v>256</v>
      </c>
      <c r="B78" s="248"/>
      <c r="C78" s="248"/>
      <c r="D78" s="248"/>
      <c r="E78" s="248"/>
      <c r="F78" s="249"/>
      <c r="G78" s="121">
        <f t="shared" ref="G78:I78" si="39">G76+G66+G59+G54+G43+G39+G35+G14+G10</f>
        <v>5688075</v>
      </c>
      <c r="H78" s="121">
        <f t="shared" si="39"/>
        <v>993300</v>
      </c>
      <c r="I78" s="121">
        <f t="shared" si="39"/>
        <v>6681375</v>
      </c>
      <c r="J78" s="122"/>
      <c r="K78" s="80"/>
      <c r="L78" s="121">
        <f t="shared" ref="L78:M78" si="40">L76+L66+L59+L54+L43+L39+L35+L14+L10</f>
        <v>2217694.5</v>
      </c>
      <c r="M78" s="121">
        <f t="shared" si="40"/>
        <v>442027.5</v>
      </c>
      <c r="N78" s="121">
        <f>N76+N66+N59+N54+N43+N39+N35+N14+N10</f>
        <v>2659722</v>
      </c>
      <c r="O78" s="54"/>
      <c r="P78" s="80"/>
      <c r="Q78" s="80">
        <f>SUM(Q6:Q77)</f>
        <v>3716200</v>
      </c>
      <c r="R78" s="80">
        <f>SUM(R6:R77)</f>
        <v>644600</v>
      </c>
      <c r="S78" s="121">
        <f>S76+S66+S59+S54+S43+S39+S35+S14+S10</f>
        <v>4360800</v>
      </c>
      <c r="T78" s="54"/>
      <c r="U78" s="158"/>
      <c r="V78" s="80">
        <f>SUM(V6:V77)</f>
        <v>5933894.5</v>
      </c>
      <c r="W78" s="80">
        <f>SUM(W6:W77)</f>
        <v>1086627.5</v>
      </c>
      <c r="X78" s="121">
        <f>X76+X66+X59+X54+X43+X39+X35+X14+X10</f>
        <v>7020522</v>
      </c>
    </row>
    <row r="84" spans="18:19" ht="21" x14ac:dyDescent="0.2">
      <c r="S84" s="186">
        <f>S78*7.4%</f>
        <v>322699.20000000007</v>
      </c>
    </row>
    <row r="85" spans="18:19" ht="21" x14ac:dyDescent="0.2">
      <c r="S85" s="186">
        <f>S78-S84</f>
        <v>4038100.8</v>
      </c>
    </row>
    <row r="86" spans="18:19" ht="21" x14ac:dyDescent="0.2">
      <c r="S86" s="186">
        <f>R78*13%</f>
        <v>83798</v>
      </c>
    </row>
    <row r="87" spans="18:19" ht="21" x14ac:dyDescent="0.2">
      <c r="R87" s="184"/>
      <c r="S87" s="186">
        <f>S86+S85</f>
        <v>4121898.8</v>
      </c>
    </row>
    <row r="88" spans="18:19" ht="21" x14ac:dyDescent="0.2">
      <c r="S88" s="190">
        <f>S87*7%</f>
        <v>288532.91600000003</v>
      </c>
    </row>
    <row r="89" spans="18:19" ht="21" x14ac:dyDescent="0.2">
      <c r="S89" s="186">
        <f>S87-S88</f>
        <v>3833365.8839999996</v>
      </c>
    </row>
    <row r="90" spans="18:19" ht="21" x14ac:dyDescent="0.2">
      <c r="S90" s="186">
        <f>S89*35%</f>
        <v>1341678.0593999997</v>
      </c>
    </row>
    <row r="91" spans="18:19" ht="21" x14ac:dyDescent="0.2">
      <c r="S91" s="188">
        <f>S89-S90</f>
        <v>2491687.8245999999</v>
      </c>
    </row>
  </sheetData>
  <mergeCells count="12">
    <mergeCell ref="U2:X3"/>
    <mergeCell ref="G3:H3"/>
    <mergeCell ref="I3:I4"/>
    <mergeCell ref="E2:I2"/>
    <mergeCell ref="K2:N3"/>
    <mergeCell ref="P2:S3"/>
    <mergeCell ref="A2:A4"/>
    <mergeCell ref="B2:B4"/>
    <mergeCell ref="C2:C4"/>
    <mergeCell ref="D2:D4"/>
    <mergeCell ref="A78:F78"/>
    <mergeCell ref="E3:F3"/>
  </mergeCells>
  <printOptions horizontalCentered="1"/>
  <pageMargins left="0" right="0" top="0.75" bottom="0.5" header="0.3" footer="0.3"/>
  <pageSetup paperSize="8" scale="90" orientation="landscape" r:id="rId1"/>
  <headerFooter>
    <oddHeader>&amp;L&amp;"Arial,Bold" 2111 IMTIAZ SUPER MARKET THE PLACE (DHA)&amp;R&amp;"-,Bold"Running Bill FIRE FIGHTING</oddHeader>
    <oddFooter>&amp;RPage &amp;P of &amp;N</oddFooter>
  </headerFooter>
  <rowBreaks count="8" manualBreakCount="8">
    <brk id="7" max="23" man="1"/>
    <brk id="14" max="23" man="1"/>
    <brk id="28" max="23" man="1"/>
    <brk id="35" max="23" man="1"/>
    <brk id="39" max="23" man="1"/>
    <brk id="43" max="23" man="1"/>
    <brk id="54" max="23" man="1"/>
    <brk id="62"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8"/>
  <sheetViews>
    <sheetView topLeftCell="A32" workbookViewId="0">
      <selection activeCell="F33" sqref="F33"/>
    </sheetView>
  </sheetViews>
  <sheetFormatPr defaultRowHeight="15" x14ac:dyDescent="0.2"/>
  <cols>
    <col min="1" max="1" width="1.5" style="8" customWidth="1"/>
    <col min="2" max="2" width="8.83203125" style="8" customWidth="1"/>
    <col min="3" max="3" width="42.83203125" style="8" customWidth="1"/>
    <col min="4" max="4" width="20.33203125" style="9" customWidth="1"/>
    <col min="5" max="5" width="19.83203125" style="9" customWidth="1"/>
    <col min="6" max="6" width="23.6640625" style="8" customWidth="1"/>
    <col min="7" max="11" width="9.33203125" style="8"/>
    <col min="12" max="12" width="15.5" style="9" bestFit="1" customWidth="1"/>
    <col min="13" max="13" width="31.33203125" style="8" customWidth="1"/>
    <col min="14" max="14" width="11.83203125" style="8" customWidth="1"/>
    <col min="15" max="15" width="19.83203125" style="8" customWidth="1"/>
    <col min="16" max="16384" width="9.33203125" style="8"/>
  </cols>
  <sheetData>
    <row r="1" ht="5.25" customHeight="1" x14ac:dyDescent="0.2"/>
    <row r="2" ht="5.25" customHeight="1" x14ac:dyDescent="0.2"/>
    <row r="3" ht="5.25" customHeight="1" x14ac:dyDescent="0.2"/>
    <row r="4" ht="5.25" customHeight="1" x14ac:dyDescent="0.2"/>
    <row r="5" ht="5.25" customHeight="1" x14ac:dyDescent="0.2"/>
    <row r="6" ht="5.25" customHeight="1" x14ac:dyDescent="0.2"/>
    <row r="7" ht="5.25" customHeight="1" x14ac:dyDescent="0.2"/>
    <row r="8" ht="5.25" customHeight="1" x14ac:dyDescent="0.2"/>
    <row r="9" ht="5.25" customHeight="1" x14ac:dyDescent="0.2"/>
    <row r="10" ht="5.25" customHeight="1" x14ac:dyDescent="0.2"/>
    <row r="11" ht="5.25" customHeight="1" x14ac:dyDescent="0.2"/>
    <row r="12" ht="5.25" customHeight="1" x14ac:dyDescent="0.2"/>
    <row r="13" ht="5.25" customHeight="1" x14ac:dyDescent="0.2"/>
    <row r="14" ht="5.25" customHeight="1" x14ac:dyDescent="0.2"/>
    <row r="15" ht="5.25" customHeight="1" x14ac:dyDescent="0.2"/>
    <row r="16" ht="5.25" customHeight="1" x14ac:dyDescent="0.2"/>
    <row r="17" spans="2:12" x14ac:dyDescent="0.2">
      <c r="E17" s="47" t="s">
        <v>289</v>
      </c>
    </row>
    <row r="18" spans="2:12" ht="5.25" customHeight="1" x14ac:dyDescent="0.2"/>
    <row r="19" spans="2:12" ht="5.25" customHeight="1" x14ac:dyDescent="0.2"/>
    <row r="20" spans="2:12" ht="5.25" customHeight="1" x14ac:dyDescent="0.2"/>
    <row r="21" spans="2:12" ht="21" x14ac:dyDescent="0.2">
      <c r="B21" s="23" t="s">
        <v>195</v>
      </c>
      <c r="C21" s="21"/>
      <c r="D21" s="12"/>
      <c r="E21" s="12"/>
    </row>
    <row r="22" spans="2:12" ht="15.75" x14ac:dyDescent="0.2">
      <c r="B22" s="22" t="s">
        <v>262</v>
      </c>
      <c r="D22" s="12"/>
      <c r="E22" s="12"/>
    </row>
    <row r="23" spans="2:12" ht="15.75" x14ac:dyDescent="0.2">
      <c r="B23" s="22" t="s">
        <v>258</v>
      </c>
      <c r="C23" s="21"/>
      <c r="D23" s="12"/>
      <c r="E23" s="12"/>
    </row>
    <row r="24" spans="2:12" ht="15.75" x14ac:dyDescent="0.2">
      <c r="B24" s="22"/>
      <c r="C24" s="21"/>
      <c r="D24" s="12"/>
      <c r="E24" s="12"/>
    </row>
    <row r="25" spans="2:12" ht="23.25" x14ac:dyDescent="0.2">
      <c r="B25" s="194" t="s">
        <v>300</v>
      </c>
      <c r="C25" s="194"/>
      <c r="D25" s="194"/>
      <c r="E25" s="194"/>
    </row>
    <row r="26" spans="2:12" ht="15.75" thickBot="1" x14ac:dyDescent="0.25">
      <c r="B26" s="10"/>
      <c r="C26" s="11"/>
      <c r="D26" s="12"/>
      <c r="E26" s="12"/>
    </row>
    <row r="27" spans="2:12" s="15" customFormat="1" ht="40.5" customHeight="1" thickBot="1" x14ac:dyDescent="0.25">
      <c r="B27" s="26" t="s">
        <v>259</v>
      </c>
      <c r="C27" s="27" t="s">
        <v>200</v>
      </c>
      <c r="D27" s="28" t="s">
        <v>199</v>
      </c>
      <c r="E27" s="29" t="s">
        <v>7</v>
      </c>
      <c r="L27" s="197"/>
    </row>
    <row r="28" spans="2:12" ht="6" customHeight="1" thickBot="1" x14ac:dyDescent="0.25">
      <c r="B28" s="13"/>
      <c r="C28" s="13"/>
      <c r="D28" s="14"/>
      <c r="E28" s="14"/>
    </row>
    <row r="29" spans="2:12" ht="44.25" customHeight="1" x14ac:dyDescent="0.2">
      <c r="B29" s="30">
        <v>1</v>
      </c>
      <c r="C29" s="41" t="s">
        <v>260</v>
      </c>
      <c r="D29" s="31">
        <v>12142064</v>
      </c>
      <c r="E29" s="31">
        <v>2589942</v>
      </c>
      <c r="F29" s="46">
        <f>E29+D29</f>
        <v>14732006</v>
      </c>
    </row>
    <row r="30" spans="2:12" ht="44.25" customHeight="1" x14ac:dyDescent="0.2">
      <c r="B30" s="32">
        <v>2</v>
      </c>
      <c r="C30" s="42" t="s">
        <v>261</v>
      </c>
      <c r="D30" s="33">
        <v>3530785</v>
      </c>
      <c r="E30" s="33">
        <v>618675</v>
      </c>
      <c r="F30" s="46">
        <f>E30+D30</f>
        <v>4149460</v>
      </c>
    </row>
    <row r="31" spans="2:12" ht="44.25" customHeight="1" x14ac:dyDescent="0.2">
      <c r="B31" s="32" t="s">
        <v>270</v>
      </c>
      <c r="C31" s="43" t="s">
        <v>266</v>
      </c>
      <c r="D31" s="33">
        <f t="shared" ref="D31:E31" si="0">SUM(D29:D30)</f>
        <v>15672849</v>
      </c>
      <c r="E31" s="34">
        <f t="shared" si="0"/>
        <v>3208617</v>
      </c>
      <c r="F31" s="46">
        <f>SUM(F29:F30)</f>
        <v>18881466</v>
      </c>
    </row>
    <row r="32" spans="2:12" s="24" customFormat="1" ht="44.25" customHeight="1" x14ac:dyDescent="0.2">
      <c r="B32" s="32" t="s">
        <v>270</v>
      </c>
      <c r="C32" s="42" t="s">
        <v>265</v>
      </c>
      <c r="D32" s="33">
        <f>D31*0.07403666</f>
        <v>1160365.3926443402</v>
      </c>
      <c r="E32" s="34">
        <f t="shared" ref="E32" si="1">E31*0.07403666</f>
        <v>237555.28589922001</v>
      </c>
      <c r="F32" s="34">
        <f>F31*0.07403666</f>
        <v>1397920.67854356</v>
      </c>
      <c r="L32" s="198"/>
    </row>
    <row r="33" spans="2:15" s="24" customFormat="1" ht="44.25" customHeight="1" x14ac:dyDescent="0.2">
      <c r="B33" s="32" t="s">
        <v>270</v>
      </c>
      <c r="C33" s="44" t="s">
        <v>267</v>
      </c>
      <c r="D33" s="35">
        <f>D31-D32</f>
        <v>14512483.60735566</v>
      </c>
      <c r="E33" s="36">
        <f t="shared" ref="E33:F33" si="2">E31-E32</f>
        <v>2971061.71410078</v>
      </c>
      <c r="F33" s="36">
        <f t="shared" si="2"/>
        <v>17483545.32145644</v>
      </c>
      <c r="L33" s="198"/>
    </row>
    <row r="34" spans="2:15" s="24" customFormat="1" ht="44.25" customHeight="1" x14ac:dyDescent="0.2">
      <c r="B34" s="32" t="s">
        <v>270</v>
      </c>
      <c r="C34" s="44" t="s">
        <v>269</v>
      </c>
      <c r="D34" s="37">
        <v>0</v>
      </c>
      <c r="E34" s="38">
        <f>E33*13%</f>
        <v>386238.02283310139</v>
      </c>
      <c r="I34" s="131" t="s">
        <v>276</v>
      </c>
      <c r="L34" s="198"/>
    </row>
    <row r="35" spans="2:15" ht="44.25" customHeight="1" x14ac:dyDescent="0.2">
      <c r="B35" s="32" t="s">
        <v>270</v>
      </c>
      <c r="C35" s="45" t="s">
        <v>271</v>
      </c>
      <c r="D35" s="39">
        <f>D34+D33</f>
        <v>14512483.60735566</v>
      </c>
      <c r="E35" s="40">
        <f>E34+E33</f>
        <v>3357299.7369338814</v>
      </c>
      <c r="F35" s="40">
        <f>F34+F33</f>
        <v>17483545.32145644</v>
      </c>
    </row>
    <row r="36" spans="2:15" ht="18.75" x14ac:dyDescent="0.2">
      <c r="B36" s="191" t="s">
        <v>270</v>
      </c>
      <c r="C36" s="211" t="s">
        <v>290</v>
      </c>
      <c r="D36" s="212"/>
      <c r="E36" s="192">
        <f>E35+D35</f>
        <v>17869783.344289541</v>
      </c>
      <c r="F36" s="196">
        <v>6156453</v>
      </c>
      <c r="G36" s="196"/>
    </row>
    <row r="37" spans="2:15" ht="18.75" customHeight="1" x14ac:dyDescent="0.2">
      <c r="B37" s="191" t="s">
        <v>270</v>
      </c>
      <c r="C37" s="211" t="s">
        <v>301</v>
      </c>
      <c r="D37" s="212"/>
      <c r="E37" s="192"/>
      <c r="F37" s="9"/>
    </row>
    <row r="38" spans="2:15" ht="18.75" customHeight="1" x14ac:dyDescent="0.2">
      <c r="B38" s="191" t="s">
        <v>270</v>
      </c>
      <c r="C38" s="211" t="s">
        <v>302</v>
      </c>
      <c r="D38" s="212"/>
      <c r="E38" s="192">
        <f>E36-E37</f>
        <v>17869783.344289541</v>
      </c>
      <c r="F38" s="9"/>
      <c r="M38" s="211" t="s">
        <v>290</v>
      </c>
      <c r="N38" s="212"/>
      <c r="O38" s="192">
        <v>23927883</v>
      </c>
    </row>
    <row r="39" spans="2:15" ht="18.75" x14ac:dyDescent="0.2">
      <c r="B39" s="191" t="s">
        <v>270</v>
      </c>
      <c r="C39" s="211" t="s">
        <v>292</v>
      </c>
      <c r="D39" s="212"/>
      <c r="E39" s="195">
        <f>SUM(D33+E33)*25%</f>
        <v>4370886.3303641099</v>
      </c>
      <c r="F39" s="199">
        <f>F35-F36</f>
        <v>11327092.32145644</v>
      </c>
      <c r="M39" s="211" t="s">
        <v>301</v>
      </c>
      <c r="N39" s="212"/>
      <c r="O39" s="192">
        <v>4001694</v>
      </c>
    </row>
    <row r="40" spans="2:15" ht="18.75" x14ac:dyDescent="0.2">
      <c r="B40" s="191" t="s">
        <v>270</v>
      </c>
      <c r="C40" s="211" t="s">
        <v>293</v>
      </c>
      <c r="D40" s="212"/>
      <c r="E40" s="195">
        <f>SUM(D33+E33)*10%</f>
        <v>1748354.5321456441</v>
      </c>
      <c r="F40" s="9">
        <f>F39*25%</f>
        <v>2831773.0803641099</v>
      </c>
      <c r="L40" s="9">
        <v>6000000</v>
      </c>
      <c r="M40" s="211" t="s">
        <v>302</v>
      </c>
      <c r="N40" s="212"/>
      <c r="O40" s="192">
        <f>O38-O39</f>
        <v>19926189</v>
      </c>
    </row>
    <row r="41" spans="2:15" ht="18.75" x14ac:dyDescent="0.2">
      <c r="B41" s="191" t="s">
        <v>270</v>
      </c>
      <c r="C41" s="211" t="s">
        <v>294</v>
      </c>
      <c r="D41" s="212"/>
      <c r="E41" s="192">
        <f>E38-E39-E40</f>
        <v>11750542.481779788</v>
      </c>
      <c r="F41" s="9">
        <f>F39*10%</f>
        <v>1132709.232145644</v>
      </c>
      <c r="L41" s="9">
        <f>L40*7%</f>
        <v>420000.00000000006</v>
      </c>
      <c r="M41" s="211" t="s">
        <v>292</v>
      </c>
      <c r="N41" s="212"/>
      <c r="O41" s="192">
        <f>O40*25%</f>
        <v>4981547.25</v>
      </c>
    </row>
    <row r="42" spans="2:15" ht="18.75" x14ac:dyDescent="0.2">
      <c r="B42" s="191" t="s">
        <v>270</v>
      </c>
      <c r="C42" s="211" t="s">
        <v>303</v>
      </c>
      <c r="D42" s="212"/>
      <c r="E42" s="192">
        <v>6000000</v>
      </c>
      <c r="F42" s="9">
        <f>F39-F40-F41</f>
        <v>7362610.0089466861</v>
      </c>
      <c r="L42" s="9">
        <f>L40-L41</f>
        <v>5580000</v>
      </c>
      <c r="M42" s="211" t="s">
        <v>293</v>
      </c>
      <c r="N42" s="212"/>
      <c r="O42" s="192">
        <f>O40*10%</f>
        <v>1992618.9000000001</v>
      </c>
    </row>
    <row r="43" spans="2:15" ht="18.75" x14ac:dyDescent="0.2">
      <c r="B43" s="191" t="s">
        <v>270</v>
      </c>
      <c r="C43" s="210" t="s">
        <v>304</v>
      </c>
      <c r="D43" s="210"/>
      <c r="E43" s="192">
        <f>E41-E42</f>
        <v>5750542.4817797877</v>
      </c>
      <c r="F43" s="9">
        <v>6000000</v>
      </c>
      <c r="M43" s="211" t="s">
        <v>294</v>
      </c>
      <c r="N43" s="212"/>
      <c r="O43" s="192">
        <f>O40-O41-O42</f>
        <v>12952022.85</v>
      </c>
    </row>
    <row r="44" spans="2:15" ht="18.75" x14ac:dyDescent="0.2">
      <c r="F44" s="9">
        <f>F42-F43</f>
        <v>1362610.0089466861</v>
      </c>
      <c r="M44" s="211" t="s">
        <v>303</v>
      </c>
      <c r="N44" s="212"/>
      <c r="O44" s="192">
        <v>6000000</v>
      </c>
    </row>
    <row r="45" spans="2:15" ht="18.75" x14ac:dyDescent="0.2">
      <c r="F45" s="9">
        <f>F44*7%</f>
        <v>95382.700626268037</v>
      </c>
      <c r="M45" s="210" t="s">
        <v>304</v>
      </c>
      <c r="N45" s="210"/>
      <c r="O45" s="192">
        <f>O43-O44</f>
        <v>6952022.8499999996</v>
      </c>
    </row>
    <row r="46" spans="2:15" x14ac:dyDescent="0.2">
      <c r="D46" s="9">
        <f>E39</f>
        <v>4370886.3303641099</v>
      </c>
      <c r="F46" s="9">
        <f>F44-F45</f>
        <v>1267227.308320418</v>
      </c>
    </row>
    <row r="47" spans="2:15" x14ac:dyDescent="0.2">
      <c r="D47" s="9">
        <f>'1st verified bill'!D39:E39</f>
        <v>1539113.2338822801</v>
      </c>
    </row>
    <row r="48" spans="2:15" x14ac:dyDescent="0.2">
      <c r="D48" s="9">
        <f>SUM(D46:D47)</f>
        <v>5909999.56424639</v>
      </c>
    </row>
  </sheetData>
  <mergeCells count="16">
    <mergeCell ref="C43:D43"/>
    <mergeCell ref="M43:N43"/>
    <mergeCell ref="M44:N44"/>
    <mergeCell ref="M45:N45"/>
    <mergeCell ref="C40:D40"/>
    <mergeCell ref="M40:N40"/>
    <mergeCell ref="C41:D41"/>
    <mergeCell ref="M41:N41"/>
    <mergeCell ref="C42:D42"/>
    <mergeCell ref="M42:N42"/>
    <mergeCell ref="C36:D36"/>
    <mergeCell ref="C37:D37"/>
    <mergeCell ref="C38:D38"/>
    <mergeCell ref="M38:N38"/>
    <mergeCell ref="C39:D39"/>
    <mergeCell ref="M39:N3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Main Summary</vt:lpstr>
      <vt:lpstr>working</vt:lpstr>
      <vt:lpstr>2nd verified bill</vt:lpstr>
      <vt:lpstr>1st verified bill</vt:lpstr>
      <vt:lpstr>HVAC-BOQ</vt:lpstr>
      <vt:lpstr>FSS-BOQ</vt:lpstr>
      <vt:lpstr>2nd verified bill (2)</vt:lpstr>
      <vt:lpstr>'1st verified bill'!Print_Area</vt:lpstr>
      <vt:lpstr>'FSS-BOQ'!Print_Area</vt:lpstr>
      <vt:lpstr>'HVAC-BOQ'!Print_Area</vt:lpstr>
      <vt:lpstr>'Main Summary'!Print_Area</vt:lpstr>
      <vt:lpstr>working!Print_Area</vt:lpstr>
      <vt:lpstr>'FSS-BOQ'!Print_Titles</vt:lpstr>
      <vt:lpstr>'HVAC-BOQ'!Print_Titles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Pioneer Engineeering</cp:lastModifiedBy>
  <cp:lastPrinted>2021-12-29T12:03:41Z</cp:lastPrinted>
  <dcterms:created xsi:type="dcterms:W3CDTF">2021-06-10T06:39:20Z</dcterms:created>
  <dcterms:modified xsi:type="dcterms:W3CDTF">2022-01-24T08:20:18Z</dcterms:modified>
</cp:coreProperties>
</file>