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H:\Projects 2021\Imtiaz Super Market, The Place, DHA, Karachi\"/>
    </mc:Choice>
  </mc:AlternateContent>
  <bookViews>
    <workbookView xWindow="120" yWindow="15" windowWidth="18960" windowHeight="11325" activeTab="2"/>
  </bookViews>
  <sheets>
    <sheet name="Main Summary" sheetId="12" r:id="rId1"/>
    <sheet name="HVAC-Summary" sheetId="1" r:id="rId2"/>
    <sheet name="HVAC-BOQ" sheetId="4" r:id="rId3"/>
    <sheet name="FSS - Summary" sheetId="10" r:id="rId4"/>
    <sheet name="FSS-BOQ" sheetId="6" r:id="rId5"/>
  </sheets>
  <definedNames>
    <definedName name="_xlnm._FilterDatabase" localSheetId="4" hidden="1">'FSS-BOQ'!$B$5:$J$78</definedName>
    <definedName name="_xlnm._FilterDatabase" localSheetId="2" hidden="1">'HVAC-BOQ'!$B$5:$J$207</definedName>
    <definedName name="_xlnm.Print_Area" localSheetId="2">'HVAC-BOQ'!$A$1:$J$207</definedName>
    <definedName name="_xlnm.Print_Area" localSheetId="0">'Main Summary'!$A$1:$F$13</definedName>
    <definedName name="_xlnm.Print_Titles" localSheetId="4">'FSS-BOQ'!$2:$4</definedName>
    <definedName name="_xlnm.Print_Titles" localSheetId="2">'HVAC-BOQ'!$2:$4</definedName>
  </definedNames>
  <calcPr calcId="152511" iterate="1" calcOnSave="0"/>
</workbook>
</file>

<file path=xl/calcChain.xml><?xml version="1.0" encoding="utf-8"?>
<calcChain xmlns="http://schemas.openxmlformats.org/spreadsheetml/2006/main">
  <c r="O8" i="4" l="1"/>
  <c r="P8" i="4"/>
  <c r="O9" i="4"/>
  <c r="P9" i="4"/>
  <c r="O10" i="4"/>
  <c r="P10" i="4"/>
  <c r="O11" i="4"/>
  <c r="P11" i="4"/>
  <c r="O12" i="4"/>
  <c r="P12" i="4"/>
  <c r="O13" i="4"/>
  <c r="P13" i="4"/>
  <c r="O14" i="4"/>
  <c r="P14" i="4"/>
  <c r="O15" i="4"/>
  <c r="P15" i="4"/>
  <c r="O16" i="4"/>
  <c r="P16" i="4"/>
  <c r="O17" i="4"/>
  <c r="P17" i="4"/>
  <c r="O18" i="4"/>
  <c r="P18" i="4"/>
  <c r="O19" i="4"/>
  <c r="P19" i="4"/>
  <c r="O20" i="4"/>
  <c r="P20" i="4"/>
  <c r="O21" i="4"/>
  <c r="P21" i="4"/>
  <c r="O22" i="4"/>
  <c r="P22" i="4"/>
  <c r="O23" i="4"/>
  <c r="P23" i="4"/>
  <c r="O24" i="4"/>
  <c r="P24" i="4"/>
  <c r="O25" i="4"/>
  <c r="P25" i="4"/>
  <c r="O26" i="4"/>
  <c r="P26" i="4"/>
  <c r="O27" i="4"/>
  <c r="P27" i="4"/>
  <c r="O28" i="4"/>
  <c r="P28" i="4"/>
  <c r="O29" i="4"/>
  <c r="P29" i="4"/>
  <c r="O30" i="4"/>
  <c r="P30" i="4"/>
  <c r="O31" i="4"/>
  <c r="P31" i="4"/>
  <c r="O32" i="4"/>
  <c r="P32" i="4"/>
  <c r="O33" i="4"/>
  <c r="P33" i="4"/>
  <c r="O34" i="4"/>
  <c r="P34" i="4"/>
  <c r="O35" i="4"/>
  <c r="P35" i="4"/>
  <c r="O36" i="4"/>
  <c r="P36" i="4"/>
  <c r="O37" i="4"/>
  <c r="P37" i="4"/>
  <c r="O38" i="4"/>
  <c r="P38" i="4"/>
  <c r="O39" i="4"/>
  <c r="P39" i="4"/>
  <c r="O40" i="4"/>
  <c r="P40" i="4"/>
  <c r="O41" i="4"/>
  <c r="P41" i="4"/>
  <c r="O42" i="4"/>
  <c r="P42" i="4"/>
  <c r="O43" i="4"/>
  <c r="P43" i="4"/>
  <c r="O44" i="4"/>
  <c r="P44" i="4"/>
  <c r="O45" i="4"/>
  <c r="P45" i="4"/>
  <c r="O46" i="4"/>
  <c r="P46" i="4"/>
  <c r="O47" i="4"/>
  <c r="P47" i="4"/>
  <c r="O48" i="4"/>
  <c r="P48" i="4"/>
  <c r="O49" i="4"/>
  <c r="P49" i="4"/>
  <c r="O50" i="4"/>
  <c r="P50" i="4"/>
  <c r="O51" i="4"/>
  <c r="P51" i="4"/>
  <c r="O52" i="4"/>
  <c r="P52" i="4"/>
  <c r="O53" i="4"/>
  <c r="P53" i="4"/>
  <c r="O54" i="4"/>
  <c r="P54" i="4"/>
  <c r="O55" i="4"/>
  <c r="P55" i="4"/>
  <c r="O56" i="4"/>
  <c r="P56" i="4"/>
  <c r="O57" i="4"/>
  <c r="P57" i="4"/>
  <c r="O58" i="4"/>
  <c r="P58" i="4"/>
  <c r="O59" i="4"/>
  <c r="P59" i="4"/>
  <c r="O60" i="4"/>
  <c r="P60" i="4"/>
  <c r="O61" i="4"/>
  <c r="P61" i="4"/>
  <c r="O62" i="4"/>
  <c r="P62" i="4"/>
  <c r="O63" i="4"/>
  <c r="P63" i="4"/>
  <c r="O64" i="4"/>
  <c r="P64" i="4"/>
  <c r="O65" i="4"/>
  <c r="P65" i="4"/>
  <c r="O66" i="4"/>
  <c r="P66" i="4"/>
  <c r="O67" i="4"/>
  <c r="P67" i="4"/>
  <c r="O68" i="4"/>
  <c r="P68" i="4"/>
  <c r="O69" i="4"/>
  <c r="P69" i="4"/>
  <c r="O70" i="4"/>
  <c r="P70" i="4"/>
  <c r="O71" i="4"/>
  <c r="P71" i="4"/>
  <c r="O72" i="4"/>
  <c r="P72" i="4"/>
  <c r="O73" i="4"/>
  <c r="P73" i="4"/>
  <c r="O74" i="4"/>
  <c r="P74" i="4"/>
  <c r="O75" i="4"/>
  <c r="P75" i="4"/>
  <c r="O76" i="4"/>
  <c r="P76" i="4"/>
  <c r="O77" i="4"/>
  <c r="P77" i="4"/>
  <c r="O78" i="4"/>
  <c r="P78" i="4"/>
  <c r="O79" i="4"/>
  <c r="P79" i="4"/>
  <c r="O80" i="4"/>
  <c r="P80" i="4"/>
  <c r="O81" i="4"/>
  <c r="P81" i="4"/>
  <c r="O82" i="4"/>
  <c r="P82" i="4"/>
  <c r="O83" i="4"/>
  <c r="P83" i="4"/>
  <c r="O84" i="4"/>
  <c r="P84" i="4"/>
  <c r="O85" i="4"/>
  <c r="P85" i="4"/>
  <c r="O86" i="4"/>
  <c r="P86" i="4"/>
  <c r="O87" i="4"/>
  <c r="P87" i="4"/>
  <c r="O88" i="4"/>
  <c r="P88" i="4"/>
  <c r="O89" i="4"/>
  <c r="P89" i="4"/>
  <c r="O90" i="4"/>
  <c r="P90" i="4"/>
  <c r="O91" i="4"/>
  <c r="P91" i="4"/>
  <c r="O92" i="4"/>
  <c r="P92" i="4"/>
  <c r="O93" i="4"/>
  <c r="P93" i="4"/>
  <c r="O94" i="4"/>
  <c r="P94" i="4"/>
  <c r="O95" i="4"/>
  <c r="P95" i="4"/>
  <c r="O96" i="4"/>
  <c r="P96" i="4"/>
  <c r="O97" i="4"/>
  <c r="P97" i="4"/>
  <c r="O98" i="4"/>
  <c r="P98" i="4"/>
  <c r="O99" i="4"/>
  <c r="P99" i="4"/>
  <c r="O100" i="4"/>
  <c r="P100" i="4"/>
  <c r="O101" i="4"/>
  <c r="P101" i="4"/>
  <c r="O102" i="4"/>
  <c r="P102" i="4"/>
  <c r="O103" i="4"/>
  <c r="P103" i="4"/>
  <c r="O104" i="4"/>
  <c r="P104" i="4"/>
  <c r="O105" i="4"/>
  <c r="P105" i="4"/>
  <c r="O106" i="4"/>
  <c r="P106" i="4"/>
  <c r="O107" i="4"/>
  <c r="P107" i="4"/>
  <c r="O108" i="4"/>
  <c r="P108" i="4"/>
  <c r="O109" i="4"/>
  <c r="P109" i="4"/>
  <c r="O110" i="4"/>
  <c r="P110" i="4"/>
  <c r="O111" i="4"/>
  <c r="P111" i="4"/>
  <c r="O112" i="4"/>
  <c r="P112" i="4"/>
  <c r="O113" i="4"/>
  <c r="P113" i="4"/>
  <c r="O114" i="4"/>
  <c r="P114" i="4"/>
  <c r="O115" i="4"/>
  <c r="P115" i="4"/>
  <c r="O116" i="4"/>
  <c r="P116" i="4"/>
  <c r="O117" i="4"/>
  <c r="P117" i="4"/>
  <c r="O118" i="4"/>
  <c r="P118" i="4"/>
  <c r="O119" i="4"/>
  <c r="P119" i="4"/>
  <c r="O120" i="4"/>
  <c r="P120" i="4"/>
  <c r="O121" i="4"/>
  <c r="P121" i="4"/>
  <c r="O122" i="4"/>
  <c r="P122" i="4"/>
  <c r="O123" i="4"/>
  <c r="P123" i="4"/>
  <c r="O124" i="4"/>
  <c r="P124" i="4"/>
  <c r="O125" i="4"/>
  <c r="P125" i="4"/>
  <c r="O126" i="4"/>
  <c r="P126" i="4"/>
  <c r="O127" i="4"/>
  <c r="P127" i="4"/>
  <c r="O128" i="4"/>
  <c r="P128" i="4"/>
  <c r="O129" i="4"/>
  <c r="P129" i="4"/>
  <c r="O130" i="4"/>
  <c r="P130" i="4"/>
  <c r="O131" i="4"/>
  <c r="P131" i="4"/>
  <c r="O132" i="4"/>
  <c r="P132" i="4"/>
  <c r="O133" i="4"/>
  <c r="P133" i="4"/>
  <c r="O134" i="4"/>
  <c r="P134" i="4"/>
  <c r="O135" i="4"/>
  <c r="P135" i="4"/>
  <c r="O136" i="4"/>
  <c r="P136" i="4"/>
  <c r="O137" i="4"/>
  <c r="P137" i="4"/>
  <c r="O138" i="4"/>
  <c r="P138" i="4"/>
  <c r="O139" i="4"/>
  <c r="P139" i="4"/>
  <c r="O140" i="4"/>
  <c r="P140" i="4"/>
  <c r="O141" i="4"/>
  <c r="P141" i="4"/>
  <c r="O142" i="4"/>
  <c r="P142" i="4"/>
  <c r="O143" i="4"/>
  <c r="P143" i="4"/>
  <c r="O144" i="4"/>
  <c r="P144" i="4"/>
  <c r="O145" i="4"/>
  <c r="P145" i="4"/>
  <c r="O146" i="4"/>
  <c r="P146" i="4"/>
  <c r="O147" i="4"/>
  <c r="P147" i="4"/>
  <c r="O148" i="4"/>
  <c r="P148" i="4"/>
  <c r="O149" i="4"/>
  <c r="P149" i="4"/>
  <c r="O150" i="4"/>
  <c r="P150" i="4"/>
  <c r="O151" i="4"/>
  <c r="P151" i="4"/>
  <c r="O152" i="4"/>
  <c r="P152" i="4"/>
  <c r="O153" i="4"/>
  <c r="P153" i="4"/>
  <c r="O154" i="4"/>
  <c r="P154" i="4"/>
  <c r="O155" i="4"/>
  <c r="P155" i="4"/>
  <c r="O156" i="4"/>
  <c r="P156" i="4"/>
  <c r="O157" i="4"/>
  <c r="P157" i="4"/>
  <c r="O158" i="4"/>
  <c r="P158" i="4"/>
  <c r="O159" i="4"/>
  <c r="P159" i="4"/>
  <c r="O160" i="4"/>
  <c r="P160" i="4"/>
  <c r="O161" i="4"/>
  <c r="P161" i="4"/>
  <c r="O162" i="4"/>
  <c r="P162" i="4"/>
  <c r="O163" i="4"/>
  <c r="P163" i="4"/>
  <c r="O164" i="4"/>
  <c r="P164" i="4"/>
  <c r="O165" i="4"/>
  <c r="P165" i="4"/>
  <c r="O166" i="4"/>
  <c r="P166" i="4"/>
  <c r="O167" i="4"/>
  <c r="P167" i="4"/>
  <c r="O168" i="4"/>
  <c r="P168" i="4"/>
  <c r="O169" i="4"/>
  <c r="P169" i="4"/>
  <c r="O170" i="4"/>
  <c r="P170" i="4"/>
  <c r="O171" i="4"/>
  <c r="P171" i="4"/>
  <c r="O172" i="4"/>
  <c r="P172" i="4"/>
  <c r="O173" i="4"/>
  <c r="P173" i="4"/>
  <c r="O174" i="4"/>
  <c r="P174" i="4"/>
  <c r="O175" i="4"/>
  <c r="P175" i="4"/>
  <c r="O176" i="4"/>
  <c r="P176" i="4"/>
  <c r="O177" i="4"/>
  <c r="P177" i="4"/>
  <c r="O178" i="4"/>
  <c r="P178" i="4"/>
  <c r="O179" i="4"/>
  <c r="P179" i="4"/>
  <c r="O180" i="4"/>
  <c r="P180" i="4"/>
  <c r="O181" i="4"/>
  <c r="P181" i="4"/>
  <c r="O182" i="4"/>
  <c r="P182" i="4"/>
  <c r="O183" i="4"/>
  <c r="P183" i="4"/>
  <c r="O184" i="4"/>
  <c r="P184" i="4"/>
  <c r="O185" i="4"/>
  <c r="P185" i="4"/>
  <c r="O186" i="4"/>
  <c r="P186" i="4"/>
  <c r="O187" i="4"/>
  <c r="P187" i="4"/>
  <c r="O188" i="4"/>
  <c r="P188" i="4"/>
  <c r="O189" i="4"/>
  <c r="P189" i="4"/>
  <c r="O190" i="4"/>
  <c r="P190" i="4"/>
  <c r="O191" i="4"/>
  <c r="P191" i="4"/>
  <c r="O192" i="4"/>
  <c r="P192" i="4"/>
  <c r="O193" i="4"/>
  <c r="P193" i="4"/>
  <c r="O194" i="4"/>
  <c r="P194" i="4"/>
  <c r="O195" i="4"/>
  <c r="P195" i="4"/>
  <c r="O196" i="4"/>
  <c r="P196" i="4"/>
  <c r="O197" i="4"/>
  <c r="P197" i="4"/>
  <c r="O198" i="4"/>
  <c r="P198" i="4"/>
  <c r="O199" i="4"/>
  <c r="P199" i="4"/>
  <c r="O200" i="4"/>
  <c r="P200" i="4"/>
  <c r="O201" i="4"/>
  <c r="P201" i="4"/>
  <c r="O202" i="4"/>
  <c r="P202" i="4"/>
  <c r="O203" i="4"/>
  <c r="P203" i="4"/>
  <c r="O204" i="4"/>
  <c r="P204" i="4"/>
  <c r="O205" i="4"/>
  <c r="P205" i="4"/>
  <c r="P7" i="4"/>
  <c r="O7" i="4"/>
  <c r="O8" i="6" l="1"/>
  <c r="P8" i="6"/>
  <c r="O9" i="6"/>
  <c r="P9" i="6"/>
  <c r="O10" i="6"/>
  <c r="P10" i="6"/>
  <c r="O11" i="6"/>
  <c r="P11" i="6"/>
  <c r="O12" i="6"/>
  <c r="P12" i="6"/>
  <c r="O13" i="6"/>
  <c r="P13" i="6"/>
  <c r="O14" i="6"/>
  <c r="P14" i="6"/>
  <c r="O15" i="6"/>
  <c r="P15" i="6"/>
  <c r="O16" i="6"/>
  <c r="P16" i="6"/>
  <c r="O17" i="6"/>
  <c r="P17" i="6"/>
  <c r="O18" i="6"/>
  <c r="P18" i="6"/>
  <c r="O19" i="6"/>
  <c r="P19" i="6"/>
  <c r="O20" i="6"/>
  <c r="P20" i="6"/>
  <c r="O21" i="6"/>
  <c r="P21" i="6"/>
  <c r="O22" i="6"/>
  <c r="P22" i="6"/>
  <c r="O23" i="6"/>
  <c r="P23" i="6"/>
  <c r="O24" i="6"/>
  <c r="P24" i="6"/>
  <c r="O25" i="6"/>
  <c r="P25" i="6"/>
  <c r="O26" i="6"/>
  <c r="P26" i="6"/>
  <c r="O27" i="6"/>
  <c r="P27" i="6"/>
  <c r="O28" i="6"/>
  <c r="P28" i="6"/>
  <c r="O29" i="6"/>
  <c r="P29" i="6"/>
  <c r="O30" i="6"/>
  <c r="P30" i="6"/>
  <c r="O31" i="6"/>
  <c r="P31" i="6"/>
  <c r="O32" i="6"/>
  <c r="P32" i="6"/>
  <c r="O33" i="6"/>
  <c r="P33" i="6"/>
  <c r="O34" i="6"/>
  <c r="P34" i="6"/>
  <c r="O35" i="6"/>
  <c r="P35" i="6"/>
  <c r="O36" i="6"/>
  <c r="P36" i="6"/>
  <c r="O37" i="6"/>
  <c r="P37" i="6"/>
  <c r="O38" i="6"/>
  <c r="P38" i="6"/>
  <c r="O39" i="6"/>
  <c r="P39" i="6"/>
  <c r="O40" i="6"/>
  <c r="P40" i="6"/>
  <c r="O41" i="6"/>
  <c r="P41" i="6"/>
  <c r="O42" i="6"/>
  <c r="P42" i="6"/>
  <c r="O43" i="6"/>
  <c r="P43" i="6"/>
  <c r="O44" i="6"/>
  <c r="P44" i="6"/>
  <c r="O45" i="6"/>
  <c r="P45" i="6"/>
  <c r="O46" i="6"/>
  <c r="P46" i="6"/>
  <c r="O47" i="6"/>
  <c r="P47" i="6"/>
  <c r="O48" i="6"/>
  <c r="P48" i="6"/>
  <c r="O49" i="6"/>
  <c r="P49" i="6"/>
  <c r="O50" i="6"/>
  <c r="P50" i="6"/>
  <c r="O51" i="6"/>
  <c r="P51" i="6"/>
  <c r="O52" i="6"/>
  <c r="P52" i="6"/>
  <c r="O53" i="6"/>
  <c r="P53" i="6"/>
  <c r="O54" i="6"/>
  <c r="P54" i="6"/>
  <c r="O55" i="6"/>
  <c r="P55" i="6"/>
  <c r="O56" i="6"/>
  <c r="P56" i="6"/>
  <c r="O57" i="6"/>
  <c r="P57" i="6"/>
  <c r="O58" i="6"/>
  <c r="P58" i="6"/>
  <c r="O59" i="6"/>
  <c r="P59" i="6"/>
  <c r="O60" i="6"/>
  <c r="P60" i="6"/>
  <c r="O61" i="6"/>
  <c r="P61" i="6"/>
  <c r="O62" i="6"/>
  <c r="P62" i="6"/>
  <c r="O63" i="6"/>
  <c r="P63" i="6"/>
  <c r="O64" i="6"/>
  <c r="P64" i="6"/>
  <c r="O65" i="6"/>
  <c r="P65" i="6"/>
  <c r="O66" i="6"/>
  <c r="P66" i="6"/>
  <c r="O67" i="6"/>
  <c r="P67" i="6"/>
  <c r="O68" i="6"/>
  <c r="P68" i="6"/>
  <c r="O69" i="6"/>
  <c r="P69" i="6"/>
  <c r="O70" i="6"/>
  <c r="P70" i="6"/>
  <c r="O71" i="6"/>
  <c r="P71" i="6"/>
  <c r="O72" i="6"/>
  <c r="P72" i="6"/>
  <c r="O73" i="6"/>
  <c r="P73" i="6"/>
  <c r="O74" i="6"/>
  <c r="P74" i="6"/>
  <c r="O75" i="6"/>
  <c r="P75" i="6"/>
  <c r="O76" i="6"/>
  <c r="P76" i="6"/>
  <c r="P7" i="6"/>
  <c r="O7" i="6"/>
  <c r="L84" i="6"/>
  <c r="L83" i="6"/>
  <c r="Q8" i="6" l="1"/>
  <c r="R8" i="6"/>
  <c r="Q9" i="6"/>
  <c r="R9" i="6"/>
  <c r="Q10" i="6"/>
  <c r="R10" i="6"/>
  <c r="Q11" i="6"/>
  <c r="R11" i="6"/>
  <c r="Q12" i="6"/>
  <c r="R12" i="6"/>
  <c r="Q13" i="6"/>
  <c r="R13" i="6"/>
  <c r="Q14" i="6"/>
  <c r="R14" i="6"/>
  <c r="Q15" i="6"/>
  <c r="R15" i="6"/>
  <c r="Q16" i="6"/>
  <c r="R16" i="6"/>
  <c r="Q17" i="6"/>
  <c r="R17" i="6"/>
  <c r="Q18" i="6"/>
  <c r="R18" i="6"/>
  <c r="Q19" i="6"/>
  <c r="R19" i="6"/>
  <c r="Q20" i="6"/>
  <c r="R20" i="6"/>
  <c r="Q21" i="6"/>
  <c r="R21" i="6"/>
  <c r="Q22" i="6"/>
  <c r="R22" i="6"/>
  <c r="Q23" i="6"/>
  <c r="R23" i="6"/>
  <c r="Q24" i="6"/>
  <c r="R24" i="6"/>
  <c r="Q25" i="6"/>
  <c r="R25" i="6"/>
  <c r="Q26" i="6"/>
  <c r="R26" i="6"/>
  <c r="Q27" i="6"/>
  <c r="R27" i="6"/>
  <c r="Q28" i="6"/>
  <c r="R28" i="6"/>
  <c r="Q29" i="6"/>
  <c r="R29" i="6"/>
  <c r="Q30" i="6"/>
  <c r="R30" i="6"/>
  <c r="Q31" i="6"/>
  <c r="R31" i="6"/>
  <c r="Q32" i="6"/>
  <c r="R32" i="6"/>
  <c r="Q33" i="6"/>
  <c r="R33" i="6"/>
  <c r="Q34" i="6"/>
  <c r="R34" i="6"/>
  <c r="Q35" i="6"/>
  <c r="R35" i="6"/>
  <c r="Q36" i="6"/>
  <c r="R36" i="6"/>
  <c r="Q37" i="6"/>
  <c r="R37" i="6"/>
  <c r="Q38" i="6"/>
  <c r="R38" i="6"/>
  <c r="Q39" i="6"/>
  <c r="R39" i="6"/>
  <c r="Q40" i="6"/>
  <c r="R40" i="6"/>
  <c r="Q41" i="6"/>
  <c r="R41" i="6"/>
  <c r="Q42" i="6"/>
  <c r="R42" i="6"/>
  <c r="Q43" i="6"/>
  <c r="R43" i="6"/>
  <c r="Q44" i="6"/>
  <c r="R44" i="6"/>
  <c r="Q45" i="6"/>
  <c r="R45" i="6"/>
  <c r="Q46" i="6"/>
  <c r="R46" i="6"/>
  <c r="Q47" i="6"/>
  <c r="R47" i="6"/>
  <c r="Q48" i="6"/>
  <c r="R48" i="6"/>
  <c r="Q49" i="6"/>
  <c r="R49" i="6"/>
  <c r="Q50" i="6"/>
  <c r="R50" i="6"/>
  <c r="Q51" i="6"/>
  <c r="R51" i="6"/>
  <c r="Q52" i="6"/>
  <c r="R52" i="6"/>
  <c r="Q53" i="6"/>
  <c r="R53" i="6"/>
  <c r="Q54" i="6"/>
  <c r="R54" i="6"/>
  <c r="Q55" i="6"/>
  <c r="R55" i="6"/>
  <c r="Q56" i="6"/>
  <c r="R56" i="6"/>
  <c r="Q57" i="6"/>
  <c r="R57" i="6"/>
  <c r="Q58" i="6"/>
  <c r="R58" i="6"/>
  <c r="Q59" i="6"/>
  <c r="R59" i="6"/>
  <c r="Q60" i="6"/>
  <c r="R60" i="6"/>
  <c r="Q61" i="6"/>
  <c r="R61" i="6"/>
  <c r="Q62" i="6"/>
  <c r="R62" i="6"/>
  <c r="Q63" i="6"/>
  <c r="R63" i="6"/>
  <c r="Q64" i="6"/>
  <c r="R64" i="6"/>
  <c r="Q65" i="6"/>
  <c r="R65" i="6"/>
  <c r="Q66" i="6"/>
  <c r="R66" i="6"/>
  <c r="Q67" i="6"/>
  <c r="R67" i="6"/>
  <c r="Q68" i="6"/>
  <c r="R68" i="6"/>
  <c r="Q69" i="6"/>
  <c r="R69" i="6"/>
  <c r="Q70" i="6"/>
  <c r="R70" i="6"/>
  <c r="Q71" i="6"/>
  <c r="R71" i="6"/>
  <c r="Q72" i="6"/>
  <c r="R72" i="6"/>
  <c r="Q73" i="6"/>
  <c r="R73" i="6"/>
  <c r="Q74" i="6"/>
  <c r="R74" i="6"/>
  <c r="Q75" i="6"/>
  <c r="R75" i="6"/>
  <c r="Q76" i="6"/>
  <c r="R76" i="6"/>
  <c r="R7" i="6"/>
  <c r="Q7" i="6"/>
  <c r="Q40" i="4"/>
  <c r="R40" i="4"/>
  <c r="Q8" i="4"/>
  <c r="R8" i="4"/>
  <c r="Q20" i="4"/>
  <c r="R20" i="4"/>
  <c r="Q24" i="4"/>
  <c r="R24" i="4"/>
  <c r="Q25" i="4"/>
  <c r="R25" i="4"/>
  <c r="Q26" i="4"/>
  <c r="R26" i="4"/>
  <c r="Q27" i="4"/>
  <c r="R27" i="4"/>
  <c r="Q32" i="4"/>
  <c r="R32" i="4"/>
  <c r="Q34" i="4"/>
  <c r="R34" i="4"/>
  <c r="Q36" i="4"/>
  <c r="R36" i="4"/>
  <c r="Q41" i="4"/>
  <c r="R41" i="4"/>
  <c r="Q43" i="4"/>
  <c r="R43" i="4"/>
  <c r="Q44" i="4"/>
  <c r="R44" i="4"/>
  <c r="Q46" i="4"/>
  <c r="R46" i="4"/>
  <c r="Q47" i="4"/>
  <c r="R47" i="4"/>
  <c r="Q48" i="4"/>
  <c r="R48" i="4"/>
  <c r="Q50" i="4"/>
  <c r="R50" i="4"/>
  <c r="Q51" i="4"/>
  <c r="R51" i="4"/>
  <c r="Q54" i="4"/>
  <c r="R54" i="4"/>
  <c r="Q55" i="4"/>
  <c r="R55" i="4"/>
  <c r="Q57" i="4"/>
  <c r="R57" i="4"/>
  <c r="Q58" i="4"/>
  <c r="R58" i="4"/>
  <c r="Q60" i="4"/>
  <c r="R60" i="4"/>
  <c r="Q62" i="4"/>
  <c r="R62" i="4"/>
  <c r="Q64" i="4"/>
  <c r="R64" i="4"/>
  <c r="Q66" i="4"/>
  <c r="R66" i="4"/>
  <c r="Q68" i="4"/>
  <c r="R68" i="4"/>
  <c r="Q76" i="4"/>
  <c r="R76" i="4"/>
  <c r="Q77" i="4"/>
  <c r="R77" i="4"/>
  <c r="Q78" i="4"/>
  <c r="R78" i="4"/>
  <c r="Q79" i="4"/>
  <c r="R79" i="4"/>
  <c r="Q81" i="4"/>
  <c r="R81" i="4"/>
  <c r="Q82" i="4"/>
  <c r="R82" i="4"/>
  <c r="Q83" i="4"/>
  <c r="R83" i="4"/>
  <c r="Q84" i="4"/>
  <c r="R84" i="4"/>
  <c r="Q85" i="4"/>
  <c r="R85" i="4"/>
  <c r="Q87" i="4"/>
  <c r="R87" i="4"/>
  <c r="Q90" i="4"/>
  <c r="R90" i="4"/>
  <c r="Q91" i="4"/>
  <c r="R91" i="4"/>
  <c r="Q92" i="4"/>
  <c r="R92" i="4"/>
  <c r="Q93" i="4"/>
  <c r="R93" i="4"/>
  <c r="Q94" i="4"/>
  <c r="R94" i="4"/>
  <c r="Q95" i="4"/>
  <c r="R95" i="4"/>
  <c r="Q99" i="4"/>
  <c r="R99" i="4"/>
  <c r="Q100" i="4"/>
  <c r="R100" i="4"/>
  <c r="Q104" i="4"/>
  <c r="R104" i="4"/>
  <c r="Q111" i="4"/>
  <c r="R111" i="4"/>
  <c r="Q112" i="4"/>
  <c r="R112" i="4"/>
  <c r="Q113" i="4"/>
  <c r="R113" i="4"/>
  <c r="Q114" i="4"/>
  <c r="R114" i="4"/>
  <c r="Q115" i="4"/>
  <c r="R115" i="4"/>
  <c r="Q116" i="4"/>
  <c r="R116" i="4"/>
  <c r="Q117" i="4"/>
  <c r="R117" i="4"/>
  <c r="Q118" i="4"/>
  <c r="R118" i="4"/>
  <c r="Q119" i="4"/>
  <c r="R119" i="4"/>
  <c r="Q121" i="4"/>
  <c r="R121" i="4"/>
  <c r="Q122" i="4"/>
  <c r="R122" i="4"/>
  <c r="Q123" i="4"/>
  <c r="R123" i="4"/>
  <c r="Q124" i="4"/>
  <c r="R124" i="4"/>
  <c r="Q125" i="4"/>
  <c r="R125" i="4"/>
  <c r="Q126" i="4"/>
  <c r="R126" i="4"/>
  <c r="Q131" i="4"/>
  <c r="R131" i="4"/>
  <c r="Q133" i="4"/>
  <c r="R133" i="4"/>
  <c r="Q136" i="4"/>
  <c r="R136" i="4"/>
  <c r="Q137" i="4"/>
  <c r="R137" i="4"/>
  <c r="Q141" i="4"/>
  <c r="R141" i="4"/>
  <c r="Q146" i="4"/>
  <c r="R146" i="4"/>
  <c r="Q147" i="4"/>
  <c r="R147" i="4"/>
  <c r="Q148" i="4"/>
  <c r="R148" i="4"/>
  <c r="Q153" i="4"/>
  <c r="R153" i="4"/>
  <c r="Q154" i="4"/>
  <c r="R154" i="4"/>
  <c r="Q156" i="4"/>
  <c r="R156" i="4"/>
  <c r="Q159" i="4"/>
  <c r="R159" i="4"/>
  <c r="Q164" i="4"/>
  <c r="R164" i="4"/>
  <c r="Q165" i="4"/>
  <c r="R165" i="4"/>
  <c r="Q168" i="4"/>
  <c r="R168" i="4"/>
  <c r="Q169" i="4"/>
  <c r="R169" i="4"/>
  <c r="Q175" i="4"/>
  <c r="R175" i="4"/>
  <c r="Q177" i="4"/>
  <c r="R177" i="4"/>
  <c r="Q179" i="4"/>
  <c r="R179" i="4"/>
  <c r="Q180" i="4"/>
  <c r="R180" i="4"/>
  <c r="Q182" i="4"/>
  <c r="R182" i="4"/>
  <c r="Q184" i="4"/>
  <c r="R184" i="4"/>
  <c r="Q185" i="4"/>
  <c r="R185" i="4"/>
  <c r="Q186" i="4"/>
  <c r="R186" i="4"/>
  <c r="Q195" i="4"/>
  <c r="R195" i="4"/>
  <c r="Q200" i="4"/>
  <c r="R200" i="4"/>
  <c r="Q201" i="4"/>
  <c r="R201" i="4"/>
  <c r="Q203" i="4"/>
  <c r="R203" i="4"/>
  <c r="Q205" i="4"/>
  <c r="R205" i="4"/>
  <c r="R7" i="4"/>
  <c r="Q7" i="4"/>
  <c r="I58" i="6" l="1"/>
  <c r="I76" i="6"/>
  <c r="E14" i="10" s="1"/>
  <c r="H76" i="6"/>
  <c r="D14" i="10" s="1"/>
  <c r="I74" i="6"/>
  <c r="H74" i="6"/>
  <c r="I71" i="6"/>
  <c r="H71" i="6"/>
  <c r="I66" i="6"/>
  <c r="H66" i="6"/>
  <c r="I65" i="6"/>
  <c r="H65" i="6"/>
  <c r="I64" i="6"/>
  <c r="H64" i="6"/>
  <c r="I59" i="6"/>
  <c r="H59" i="6"/>
  <c r="H58" i="6"/>
  <c r="I54" i="6"/>
  <c r="H54" i="6"/>
  <c r="I53" i="6"/>
  <c r="H53" i="6"/>
  <c r="J53" i="6" s="1"/>
  <c r="I52" i="6"/>
  <c r="J52" i="6" s="1"/>
  <c r="H52" i="6"/>
  <c r="I51" i="6"/>
  <c r="H51" i="6"/>
  <c r="J51" i="6" s="1"/>
  <c r="I50" i="6"/>
  <c r="H50" i="6"/>
  <c r="I49" i="6"/>
  <c r="H49" i="6"/>
  <c r="J49" i="6" s="1"/>
  <c r="I48" i="6"/>
  <c r="H48" i="6"/>
  <c r="I43" i="6"/>
  <c r="I44" i="6" s="1"/>
  <c r="E9" i="10" s="1"/>
  <c r="H43" i="6"/>
  <c r="J43" i="6" s="1"/>
  <c r="J44" i="6" s="1"/>
  <c r="F9" i="10" s="1"/>
  <c r="I39" i="6"/>
  <c r="I40" i="6" s="1"/>
  <c r="E8" i="10" s="1"/>
  <c r="H39" i="6"/>
  <c r="H40" i="6" s="1"/>
  <c r="D8" i="10" s="1"/>
  <c r="I35" i="6"/>
  <c r="H35" i="6"/>
  <c r="I33" i="6"/>
  <c r="H33" i="6"/>
  <c r="I31" i="6"/>
  <c r="H31" i="6"/>
  <c r="I29" i="6"/>
  <c r="H29" i="6"/>
  <c r="I28" i="6"/>
  <c r="H28" i="6"/>
  <c r="J28" i="6" s="1"/>
  <c r="I26" i="6"/>
  <c r="H26" i="6"/>
  <c r="I25" i="6"/>
  <c r="H25" i="6"/>
  <c r="J25" i="6" s="1"/>
  <c r="I20" i="6"/>
  <c r="H20" i="6"/>
  <c r="I18" i="6"/>
  <c r="H18" i="6"/>
  <c r="J18" i="6" s="1"/>
  <c r="I14" i="6"/>
  <c r="H14" i="6"/>
  <c r="I13" i="6"/>
  <c r="H13" i="6"/>
  <c r="J13" i="6" s="1"/>
  <c r="I8" i="6"/>
  <c r="H8" i="6"/>
  <c r="I7" i="6"/>
  <c r="H7" i="6"/>
  <c r="H11" i="6" s="1"/>
  <c r="D5" i="10" s="1"/>
  <c r="I11" i="6" l="1"/>
  <c r="E5" i="10" s="1"/>
  <c r="J20" i="6"/>
  <c r="J64" i="6"/>
  <c r="J66" i="6"/>
  <c r="J67" i="6" s="1"/>
  <c r="F12" i="10" s="1"/>
  <c r="I60" i="6"/>
  <c r="E11" i="10" s="1"/>
  <c r="J58" i="6"/>
  <c r="H60" i="6"/>
  <c r="D11" i="10" s="1"/>
  <c r="E13" i="10"/>
  <c r="J14" i="6"/>
  <c r="J15" i="6" s="1"/>
  <c r="F6" i="10" s="1"/>
  <c r="J29" i="6"/>
  <c r="J71" i="6"/>
  <c r="I36" i="6"/>
  <c r="E7" i="10" s="1"/>
  <c r="H55" i="6"/>
  <c r="D10" i="10" s="1"/>
  <c r="J26" i="6"/>
  <c r="J35" i="6"/>
  <c r="I55" i="6"/>
  <c r="E10" i="10" s="1"/>
  <c r="J59" i="6"/>
  <c r="J65" i="6"/>
  <c r="J7" i="6"/>
  <c r="J33" i="6"/>
  <c r="H67" i="6"/>
  <c r="D12" i="10" s="1"/>
  <c r="J8" i="6"/>
  <c r="J31" i="6"/>
  <c r="J48" i="6"/>
  <c r="J50" i="6"/>
  <c r="H77" i="6"/>
  <c r="J74" i="6"/>
  <c r="F13" i="10" s="1"/>
  <c r="I15" i="6"/>
  <c r="E6" i="10" s="1"/>
  <c r="I77" i="6"/>
  <c r="D13" i="10"/>
  <c r="I67" i="6"/>
  <c r="E12" i="10" s="1"/>
  <c r="J76" i="6"/>
  <c r="F14" i="10" s="1"/>
  <c r="H15" i="6"/>
  <c r="D6" i="10" s="1"/>
  <c r="H36" i="6"/>
  <c r="D7" i="10" s="1"/>
  <c r="H44" i="6"/>
  <c r="D9" i="10" s="1"/>
  <c r="J39" i="6"/>
  <c r="J40" i="6" s="1"/>
  <c r="F8" i="10" s="1"/>
  <c r="J54" i="6"/>
  <c r="J11" i="6" l="1"/>
  <c r="F5" i="10" s="1"/>
  <c r="H78" i="6"/>
  <c r="J55" i="6"/>
  <c r="F10" i="10" s="1"/>
  <c r="I78" i="6"/>
  <c r="J60" i="6"/>
  <c r="F11" i="10" s="1"/>
  <c r="E15" i="10"/>
  <c r="E10" i="12" s="1"/>
  <c r="J36" i="6"/>
  <c r="F7" i="10" s="1"/>
  <c r="D15" i="10"/>
  <c r="D10" i="12" s="1"/>
  <c r="J77" i="6"/>
  <c r="F10" i="12" l="1"/>
  <c r="J78" i="6"/>
  <c r="F15" i="10"/>
  <c r="F22" i="1" l="1"/>
  <c r="I205" i="4" l="1"/>
  <c r="E20" i="1" s="1"/>
  <c r="H205" i="4"/>
  <c r="D20" i="1" s="1"/>
  <c r="I203" i="4"/>
  <c r="H203" i="4"/>
  <c r="I201" i="4"/>
  <c r="H201" i="4"/>
  <c r="I200" i="4"/>
  <c r="H200" i="4"/>
  <c r="I195" i="4"/>
  <c r="I196" i="4" s="1"/>
  <c r="E18" i="1" s="1"/>
  <c r="H195" i="4"/>
  <c r="H196" i="4" s="1"/>
  <c r="D18" i="1" s="1"/>
  <c r="I191" i="4"/>
  <c r="I192" i="4" s="1"/>
  <c r="E17" i="1" s="1"/>
  <c r="H191" i="4"/>
  <c r="I186" i="4"/>
  <c r="H186" i="4"/>
  <c r="I185" i="4"/>
  <c r="H185" i="4"/>
  <c r="I184" i="4"/>
  <c r="H184" i="4"/>
  <c r="I182" i="4"/>
  <c r="H182" i="4"/>
  <c r="I180" i="4"/>
  <c r="H180" i="4"/>
  <c r="I179" i="4"/>
  <c r="H179" i="4"/>
  <c r="I177" i="4"/>
  <c r="H177" i="4"/>
  <c r="I175" i="4"/>
  <c r="H175" i="4"/>
  <c r="I169" i="4"/>
  <c r="H169" i="4"/>
  <c r="I168" i="4"/>
  <c r="H168" i="4"/>
  <c r="I165" i="4"/>
  <c r="H165" i="4"/>
  <c r="I164" i="4"/>
  <c r="H164" i="4"/>
  <c r="I159" i="4"/>
  <c r="H159" i="4"/>
  <c r="I156" i="4"/>
  <c r="H156" i="4"/>
  <c r="I154" i="4"/>
  <c r="H154" i="4"/>
  <c r="I153" i="4"/>
  <c r="H153" i="4"/>
  <c r="I148" i="4"/>
  <c r="H148" i="4"/>
  <c r="I146" i="4"/>
  <c r="H146" i="4"/>
  <c r="I141" i="4"/>
  <c r="I142" i="4" s="1"/>
  <c r="E12" i="1" s="1"/>
  <c r="H141" i="4"/>
  <c r="H142" i="4" s="1"/>
  <c r="D12" i="1" s="1"/>
  <c r="I137" i="4"/>
  <c r="H137" i="4"/>
  <c r="I136" i="4"/>
  <c r="H136" i="4"/>
  <c r="I133" i="4"/>
  <c r="H133" i="4"/>
  <c r="I131" i="4"/>
  <c r="H131" i="4"/>
  <c r="I126" i="4"/>
  <c r="H126" i="4"/>
  <c r="I125" i="4"/>
  <c r="H125" i="4"/>
  <c r="I124" i="4"/>
  <c r="H124" i="4"/>
  <c r="I123" i="4"/>
  <c r="H123" i="4"/>
  <c r="I122" i="4"/>
  <c r="H122" i="4"/>
  <c r="I121" i="4"/>
  <c r="H121" i="4"/>
  <c r="I118" i="4"/>
  <c r="H118" i="4"/>
  <c r="I117" i="4"/>
  <c r="H117" i="4"/>
  <c r="I116" i="4"/>
  <c r="H116" i="4"/>
  <c r="I115" i="4"/>
  <c r="H115" i="4"/>
  <c r="I114" i="4"/>
  <c r="H114" i="4"/>
  <c r="I113" i="4"/>
  <c r="H113" i="4"/>
  <c r="I112" i="4"/>
  <c r="H112" i="4"/>
  <c r="I111" i="4"/>
  <c r="H111" i="4"/>
  <c r="I106" i="4"/>
  <c r="H106" i="4"/>
  <c r="I104" i="4"/>
  <c r="H104" i="4"/>
  <c r="I100" i="4"/>
  <c r="H100" i="4"/>
  <c r="I99" i="4"/>
  <c r="H99" i="4"/>
  <c r="I95" i="4"/>
  <c r="H95" i="4"/>
  <c r="I94" i="4"/>
  <c r="H94" i="4"/>
  <c r="I93" i="4"/>
  <c r="H93" i="4"/>
  <c r="I92" i="4"/>
  <c r="H92" i="4"/>
  <c r="I91" i="4"/>
  <c r="H91" i="4"/>
  <c r="I90" i="4"/>
  <c r="H90" i="4"/>
  <c r="I87" i="4"/>
  <c r="H87" i="4"/>
  <c r="I85" i="4"/>
  <c r="H85" i="4"/>
  <c r="I84" i="4"/>
  <c r="H84" i="4"/>
  <c r="I83" i="4"/>
  <c r="H83" i="4"/>
  <c r="I82" i="4"/>
  <c r="H82" i="4"/>
  <c r="I81" i="4"/>
  <c r="H81" i="4"/>
  <c r="I79" i="4"/>
  <c r="H79" i="4"/>
  <c r="I78" i="4"/>
  <c r="H78" i="4"/>
  <c r="I77" i="4"/>
  <c r="H77" i="4"/>
  <c r="I76" i="4"/>
  <c r="H76" i="4"/>
  <c r="I72" i="4"/>
  <c r="H72" i="4"/>
  <c r="I68" i="4"/>
  <c r="H68" i="4"/>
  <c r="I66" i="4"/>
  <c r="H66" i="4"/>
  <c r="I64" i="4"/>
  <c r="H64" i="4"/>
  <c r="I62" i="4"/>
  <c r="H62" i="4"/>
  <c r="I60" i="4"/>
  <c r="H60" i="4"/>
  <c r="I58" i="4"/>
  <c r="H58" i="4"/>
  <c r="I57" i="4"/>
  <c r="H57" i="4"/>
  <c r="I55" i="4"/>
  <c r="H55" i="4"/>
  <c r="I54" i="4"/>
  <c r="H54" i="4"/>
  <c r="I51" i="4"/>
  <c r="H51" i="4"/>
  <c r="I50" i="4"/>
  <c r="H50" i="4"/>
  <c r="I48" i="4"/>
  <c r="H48" i="4"/>
  <c r="I47" i="4"/>
  <c r="H47" i="4"/>
  <c r="I46" i="4"/>
  <c r="H46" i="4"/>
  <c r="I44" i="4"/>
  <c r="H44" i="4"/>
  <c r="I43" i="4"/>
  <c r="H43" i="4"/>
  <c r="I41" i="4"/>
  <c r="H41" i="4"/>
  <c r="I40" i="4"/>
  <c r="H40" i="4"/>
  <c r="I37" i="4"/>
  <c r="H37" i="4"/>
  <c r="I36" i="4"/>
  <c r="H36" i="4"/>
  <c r="I34" i="4"/>
  <c r="H34" i="4"/>
  <c r="I32" i="4"/>
  <c r="H32" i="4"/>
  <c r="I27" i="4"/>
  <c r="H27" i="4"/>
  <c r="I26" i="4"/>
  <c r="H26" i="4"/>
  <c r="I25" i="4"/>
  <c r="H25" i="4"/>
  <c r="I24" i="4"/>
  <c r="H24" i="4"/>
  <c r="I20" i="4"/>
  <c r="H20" i="4"/>
  <c r="I16" i="4"/>
  <c r="H16" i="4"/>
  <c r="I15" i="4"/>
  <c r="H15" i="4"/>
  <c r="I14" i="4"/>
  <c r="H14" i="4"/>
  <c r="I8" i="4"/>
  <c r="H8" i="4"/>
  <c r="I7" i="4"/>
  <c r="H7" i="4"/>
  <c r="J84" i="4" l="1"/>
  <c r="J87" i="4"/>
  <c r="J14" i="4"/>
  <c r="I101" i="4"/>
  <c r="E9" i="1" s="1"/>
  <c r="I107" i="4"/>
  <c r="E10" i="1" s="1"/>
  <c r="I138" i="4"/>
  <c r="E11" i="1" s="1"/>
  <c r="J26" i="4"/>
  <c r="J91" i="4"/>
  <c r="J93" i="4"/>
  <c r="J100" i="4"/>
  <c r="J114" i="4"/>
  <c r="J116" i="4"/>
  <c r="J118" i="4"/>
  <c r="J122" i="4"/>
  <c r="J168" i="4"/>
  <c r="J175" i="4"/>
  <c r="J185" i="4"/>
  <c r="J200" i="4"/>
  <c r="D19" i="1"/>
  <c r="J203" i="4"/>
  <c r="E19" i="1"/>
  <c r="H107" i="4"/>
  <c r="D10" i="1" s="1"/>
  <c r="H11" i="4"/>
  <c r="D5" i="1" s="1"/>
  <c r="J32" i="4"/>
  <c r="J36" i="4"/>
  <c r="J40" i="4"/>
  <c r="J43" i="4"/>
  <c r="J46" i="4"/>
  <c r="H149" i="4"/>
  <c r="D13" i="1" s="1"/>
  <c r="H170" i="4"/>
  <c r="D15" i="1" s="1"/>
  <c r="I11" i="4"/>
  <c r="E5" i="1" s="1"/>
  <c r="J51" i="4"/>
  <c r="J137" i="4"/>
  <c r="I187" i="4"/>
  <c r="E16" i="1" s="1"/>
  <c r="J15" i="4"/>
  <c r="J20" i="4"/>
  <c r="J25" i="4"/>
  <c r="J27" i="4"/>
  <c r="J41" i="4"/>
  <c r="J44" i="4"/>
  <c r="I17" i="4"/>
  <c r="E6" i="1" s="1"/>
  <c r="J77" i="4"/>
  <c r="J124" i="4"/>
  <c r="J126" i="4"/>
  <c r="J191" i="4"/>
  <c r="J192" i="4" s="1"/>
  <c r="F17" i="1" s="1"/>
  <c r="I96" i="4"/>
  <c r="E8" i="1" s="1"/>
  <c r="I149" i="4"/>
  <c r="E13" i="1" s="1"/>
  <c r="I160" i="4"/>
  <c r="E14" i="1" s="1"/>
  <c r="J164" i="4"/>
  <c r="I206" i="4"/>
  <c r="I69" i="4"/>
  <c r="E7" i="1" s="1"/>
  <c r="J47" i="4"/>
  <c r="J50" i="4"/>
  <c r="J54" i="4"/>
  <c r="J57" i="4"/>
  <c r="J68" i="4"/>
  <c r="J78" i="4"/>
  <c r="J81" i="4"/>
  <c r="J83" i="4"/>
  <c r="J85" i="4"/>
  <c r="J94" i="4"/>
  <c r="J99" i="4"/>
  <c r="J101" i="4" s="1"/>
  <c r="F9" i="1" s="1"/>
  <c r="J131" i="4"/>
  <c r="J136" i="4"/>
  <c r="J154" i="4"/>
  <c r="J159" i="4"/>
  <c r="J165" i="4"/>
  <c r="J177" i="4"/>
  <c r="J180" i="4"/>
  <c r="J184" i="4"/>
  <c r="J76" i="4"/>
  <c r="J82" i="4"/>
  <c r="J182" i="4"/>
  <c r="H17" i="4"/>
  <c r="D6" i="1" s="1"/>
  <c r="H192" i="4"/>
  <c r="D17" i="1" s="1"/>
  <c r="H206" i="4"/>
  <c r="H69" i="4"/>
  <c r="D7" i="1" s="1"/>
  <c r="J112" i="4"/>
  <c r="J141" i="4"/>
  <c r="J142" i="4" s="1"/>
  <c r="F12" i="1" s="1"/>
  <c r="J205" i="4"/>
  <c r="F20" i="1" s="1"/>
  <c r="H101" i="4"/>
  <c r="D9" i="1" s="1"/>
  <c r="I170" i="4"/>
  <c r="E15" i="1" s="1"/>
  <c r="J8" i="4"/>
  <c r="J24" i="4"/>
  <c r="J55" i="4"/>
  <c r="J58" i="4"/>
  <c r="J62" i="4"/>
  <c r="J66" i="4"/>
  <c r="J72" i="4"/>
  <c r="J104" i="4"/>
  <c r="J111" i="4"/>
  <c r="J113" i="4"/>
  <c r="J115" i="4"/>
  <c r="J123" i="4"/>
  <c r="J125" i="4"/>
  <c r="J146" i="4"/>
  <c r="J153" i="4"/>
  <c r="J201" i="4"/>
  <c r="H138" i="4"/>
  <c r="D11" i="1" s="1"/>
  <c r="H96" i="4"/>
  <c r="D8" i="1" s="1"/>
  <c r="H160" i="4"/>
  <c r="D14" i="1" s="1"/>
  <c r="H187" i="4"/>
  <c r="D16" i="1" s="1"/>
  <c r="J95" i="4"/>
  <c r="J186" i="4"/>
  <c r="J16" i="4"/>
  <c r="J34" i="4"/>
  <c r="J37" i="4"/>
  <c r="J48" i="4"/>
  <c r="J60" i="4"/>
  <c r="J64" i="4"/>
  <c r="J79" i="4"/>
  <c r="J90" i="4"/>
  <c r="J92" i="4"/>
  <c r="J106" i="4"/>
  <c r="J117" i="4"/>
  <c r="J121" i="4"/>
  <c r="J133" i="4"/>
  <c r="J148" i="4"/>
  <c r="J156" i="4"/>
  <c r="J169" i="4"/>
  <c r="J179" i="4"/>
  <c r="J195" i="4"/>
  <c r="J196" i="4" s="1"/>
  <c r="F18" i="1" s="1"/>
  <c r="J7" i="4"/>
  <c r="J11" i="4" s="1"/>
  <c r="F5" i="1" s="1"/>
  <c r="H207" i="4" l="1"/>
  <c r="I207" i="4"/>
  <c r="E21" i="1"/>
  <c r="E23" i="1" s="1"/>
  <c r="E9" i="12" s="1"/>
  <c r="E11" i="12" s="1"/>
  <c r="F19" i="1"/>
  <c r="J17" i="4"/>
  <c r="F6" i="1" s="1"/>
  <c r="D21" i="1"/>
  <c r="D23" i="1" s="1"/>
  <c r="D9" i="12" s="1"/>
  <c r="J107" i="4"/>
  <c r="F10" i="1" s="1"/>
  <c r="J170" i="4"/>
  <c r="F15" i="1" s="1"/>
  <c r="J69" i="4"/>
  <c r="F7" i="1" s="1"/>
  <c r="J206" i="4"/>
  <c r="J187" i="4"/>
  <c r="F16" i="1" s="1"/>
  <c r="J160" i="4"/>
  <c r="F14" i="1" s="1"/>
  <c r="J149" i="4"/>
  <c r="F13" i="1" s="1"/>
  <c r="J96" i="4"/>
  <c r="F8" i="1" s="1"/>
  <c r="J138" i="4"/>
  <c r="F11" i="1" s="1"/>
  <c r="J207" i="4" l="1"/>
  <c r="E12" i="12"/>
  <c r="E13" i="12" s="1"/>
  <c r="D11" i="12"/>
  <c r="F9" i="12"/>
  <c r="F21" i="1"/>
  <c r="F23" i="1" s="1"/>
  <c r="D12" i="12" l="1"/>
  <c r="D13" i="12" s="1"/>
  <c r="F11" i="12"/>
  <c r="F12" i="12" l="1"/>
  <c r="F13" i="12" s="1"/>
</calcChain>
</file>

<file path=xl/sharedStrings.xml><?xml version="1.0" encoding="utf-8"?>
<sst xmlns="http://schemas.openxmlformats.org/spreadsheetml/2006/main" count="624" uniqueCount="286">
  <si>
    <t xml:space="preserve"> </t>
  </si>
  <si>
    <t>Supply, Installation &amp; Commissioning of     direct-digital     control     system, Control &amp; Power Wiring and Thermostats with Remote Control (Stand Alone Control) complete    in    all    respect    as    per drawings and specifications.</t>
  </si>
  <si>
    <t>Item #</t>
  </si>
  <si>
    <t>Description</t>
  </si>
  <si>
    <t>Qty.</t>
  </si>
  <si>
    <t>Unit</t>
  </si>
  <si>
    <t>Rate</t>
  </si>
  <si>
    <t>Amount</t>
  </si>
  <si>
    <t xml:space="preserve">Total Cost </t>
  </si>
  <si>
    <t>Material</t>
  </si>
  <si>
    <t>Installation</t>
  </si>
  <si>
    <t>General Requirements for HVAC System</t>
  </si>
  <si>
    <t>a.</t>
  </si>
  <si>
    <t xml:space="preserve">Making of Shop Drawings with sectional details complete in all respect for complete HVAC Systems as per Specifications </t>
  </si>
  <si>
    <t>Job</t>
  </si>
  <si>
    <t>b.</t>
  </si>
  <si>
    <t>Making of As Built Drawings with sectional details complete in all respect for complete HVAC Systems as per Specifications</t>
  </si>
  <si>
    <t>d.</t>
  </si>
  <si>
    <t xml:space="preserve">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</si>
  <si>
    <t>SUB TOTAL</t>
  </si>
  <si>
    <t>Operation and maintenance of HVAC System</t>
  </si>
  <si>
    <t>One month test run</t>
  </si>
  <si>
    <t>Operation and mainteance of HVAC System for one year (One Supervisor, one Mechanics, one Electrician, one helpers)</t>
  </si>
  <si>
    <t>c.</t>
  </si>
  <si>
    <t xml:space="preserve">Special tools and instruments for operation and maineance </t>
  </si>
  <si>
    <t xml:space="preserve">Common Work Results for HVAC </t>
  </si>
  <si>
    <t>Wires, Cables, Conduites and Cable Tray</t>
  </si>
  <si>
    <t xml:space="preserve">Supply and installation of  wire, cables,  conduites and cable tray for power supply, earthing and controls of HVAC system complete in all respect as per drawings and specifications. </t>
  </si>
  <si>
    <t>Meters and gages for HVAC Piping</t>
  </si>
  <si>
    <t>Supply, installation, testing and commissioning of meters and gagues and accessories for HVAC piping complete in all respect as per drawings and specifications</t>
  </si>
  <si>
    <t>For Fresh Air Handling Unit (s)</t>
  </si>
  <si>
    <t>i.</t>
  </si>
  <si>
    <t>Insertion type pipe mounted thermometers</t>
  </si>
  <si>
    <t>6</t>
  </si>
  <si>
    <t>Nos</t>
  </si>
  <si>
    <t>ii.</t>
  </si>
  <si>
    <t>Pressure gauge</t>
  </si>
  <si>
    <t>iii.</t>
  </si>
  <si>
    <t>gague cock</t>
  </si>
  <si>
    <t>iv.</t>
  </si>
  <si>
    <t>thermometer well</t>
  </si>
  <si>
    <t>General-Duty Valves for HVAC Piping</t>
  </si>
  <si>
    <t>Supply, installation, testing and commissioning of valves complete with flanges and all other accessories for HVAC piping complete in all respect as per drawings and specifications</t>
  </si>
  <si>
    <t xml:space="preserve">Fresh Air Handling Units </t>
  </si>
  <si>
    <t xml:space="preserve">Gate Valve </t>
  </si>
  <si>
    <t>50 mm (2 inch) Diameter</t>
  </si>
  <si>
    <t>CFRV</t>
  </si>
  <si>
    <t>3</t>
  </si>
  <si>
    <t>Motorized Valve</t>
  </si>
  <si>
    <t xml:space="preserve">Fan Coil Units </t>
  </si>
  <si>
    <t>25 mm (1 inch) Diameter</t>
  </si>
  <si>
    <t>36</t>
  </si>
  <si>
    <t>32 mm (1-1/4 inch) Diameter</t>
  </si>
  <si>
    <t>88</t>
  </si>
  <si>
    <t>18</t>
  </si>
  <si>
    <t>No</t>
  </si>
  <si>
    <t>44</t>
  </si>
  <si>
    <t xml:space="preserve">Motorized Valve </t>
  </si>
  <si>
    <t>BTU METERS</t>
  </si>
  <si>
    <t>100mm (4 inch) Diameter 
(200 Gpm)</t>
  </si>
  <si>
    <t>1</t>
  </si>
  <si>
    <t>150 mm (6 inch) Diameter
(295 Gpm)</t>
  </si>
  <si>
    <t xml:space="preserve">Miscellanous Valves </t>
  </si>
  <si>
    <t xml:space="preserve">Gate Valves </t>
  </si>
  <si>
    <t>150 mm (6 inch) Diameter</t>
  </si>
  <si>
    <t>5</t>
  </si>
  <si>
    <t>100 mm (4 inch) Diameter</t>
  </si>
  <si>
    <t xml:space="preserve">Globe Valve </t>
  </si>
  <si>
    <t>Hangers and Supports for HVAC Ducting</t>
  </si>
  <si>
    <t>Supply, Installation &amp; Commissioning of hangers and supports for HVAC ducting complete in all respect as per drawings and specifications.</t>
  </si>
  <si>
    <t xml:space="preserve">Hangers and Supports for HVAC Piping </t>
  </si>
  <si>
    <t>Supply, Installation &amp; Commissioning of hangers and supports for HVAC piping complete in all respect as per drawings and specifications.</t>
  </si>
  <si>
    <t xml:space="preserve">Hangers and Supports for HVAC Equipment </t>
  </si>
  <si>
    <t>Supply, Installation &amp; Commissioning of hangers and supports for HVAC equipment complete in all respect as per drawings and specifications.</t>
  </si>
  <si>
    <t>Identification for HVAC Ducting, Piping and Equipment</t>
  </si>
  <si>
    <t>Supply, Installation &amp; Commissioning of identification for HVAC  ducting, piping and equipment complete in all respect as per drawings and specifications.</t>
  </si>
  <si>
    <t>Fire Stopping</t>
  </si>
  <si>
    <t>Supply, Installation &amp; Commissioning of firestopping  complete in all respect as per drawings and specifications.</t>
  </si>
  <si>
    <t xml:space="preserve">HVAC Insulation </t>
  </si>
  <si>
    <t>HVAC Equipment Insulation</t>
  </si>
  <si>
    <t>Supply, installation of  thermal insulation for HVAC Equipment complete in all respect as per drawings and specifications.</t>
  </si>
  <si>
    <t>Lot</t>
  </si>
  <si>
    <t xml:space="preserve">Chilled Water Piping Insulation </t>
  </si>
  <si>
    <t xml:space="preserve">Supply and installation of            premoulded Fiber Glass Insulation of density 64 kg/m3 with Aluminum Facing for chilled water pipes, Including  missing insulation on existing pipes bends, tees, unions, sockets, valves and on speicals, wrapped with 8 oz. canvas cloth than painted with anti fungus paint, protected 26 SWG painted G.I. sheet metal cladding complete in all respect as per scheudle, specifications and drawings.  </t>
  </si>
  <si>
    <t>i</t>
  </si>
  <si>
    <t>38 mm (1-1/2 inch) thickness</t>
  </si>
  <si>
    <t>260</t>
  </si>
  <si>
    <t>Rft</t>
  </si>
  <si>
    <t>1150</t>
  </si>
  <si>
    <t>38 mm (1-1/2 inch) Diameter</t>
  </si>
  <si>
    <t>430</t>
  </si>
  <si>
    <t>580</t>
  </si>
  <si>
    <t>ii</t>
  </si>
  <si>
    <t>50 mm (2 inch) thickness</t>
  </si>
  <si>
    <t>65 mm (2-1/2 inch) Diameter</t>
  </si>
  <si>
    <t>620</t>
  </si>
  <si>
    <t>75 mm (3 inch) Diameter</t>
  </si>
  <si>
    <t>250</t>
  </si>
  <si>
    <t>370</t>
  </si>
  <si>
    <t>230</t>
  </si>
  <si>
    <t>Supply, installation &amp; commissioning of Chilled Water Valves insulation complete in all respect as per drawings and specifications</t>
  </si>
  <si>
    <t>Refrigerant pipe insulation</t>
  </si>
  <si>
    <t xml:space="preserve">Supply and installation of 12 mm thick Pre-moulded Foam Pipe and valve Insulation complete in all respect as per schedule, specifications and drawings. </t>
  </si>
  <si>
    <t>Condensate Drain Insulation</t>
  </si>
  <si>
    <t xml:space="preserve">Supply and installation of 6 mm thick Pre-moulded Armaflex Pipe Insulation including missing insulation on existing pipe complete in all respect as per schedule, specifications and drawings. </t>
  </si>
  <si>
    <t>740</t>
  </si>
  <si>
    <t>320</t>
  </si>
  <si>
    <t>380</t>
  </si>
  <si>
    <t>310</t>
  </si>
  <si>
    <t>200</t>
  </si>
  <si>
    <t>150</t>
  </si>
  <si>
    <t xml:space="preserve">Commissioning of HVAC </t>
  </si>
  <si>
    <t>Testing, Adjusting and balancing for HVAC systems</t>
  </si>
  <si>
    <t xml:space="preserve">Air and Water Testing, balancing and commissioning of HVAC system complete in all respect including one month test run, measurement and recording of pressure and electrical data and submission of technical/operation manual, LOG book for each related equipment as per specifications and drawings. </t>
  </si>
  <si>
    <t>Chilled water Quality test report from PCSIR laboratery to be submitted.</t>
  </si>
  <si>
    <t xml:space="preserve">Instrumentation and Control for HVAC </t>
  </si>
  <si>
    <t xml:space="preserve">Direct-Digital Control System </t>
  </si>
  <si>
    <t>Building Management System</t>
  </si>
  <si>
    <t>Supply, Installation &amp; Commissioning of Building Management system complete in all respect as per drawings and specifications.</t>
  </si>
  <si>
    <t xml:space="preserve">HVAC Piping and Pumps </t>
  </si>
  <si>
    <t xml:space="preserve">Hydronic Piping  </t>
  </si>
  <si>
    <t xml:space="preserve">Supply, Installation, testing &amp; Commissioning of M.S Schedule 40 (as per ASME &amp; API standard, heavy quality with standard Schedule 40 thickness) pipes &amp; fittings for chilled water circulation system with bends, tees, unions, sockets as required to complete in all respects ready to operate as per schedule, drawings and specifications. </t>
  </si>
  <si>
    <t xml:space="preserve">Condensate Drain Piping  </t>
  </si>
  <si>
    <t xml:space="preserve">Supply, Installation, testing &amp; Commissioning of UPVC Class C pipes &amp; fittings for condensate drain trap system with bends, tees, unions, sockets as required to complete in all respects ready to operate as per schedule, drawings and specifications. </t>
  </si>
  <si>
    <t>Hydronic piping specialties</t>
  </si>
  <si>
    <t>Supply, Installation, testing &amp; Commissioning of hydronic piping specialties alongwith flanges, coupling, unions complete in all respect as per drawings and specifications.</t>
  </si>
  <si>
    <t>For Fresh Air Handling Unit(s)</t>
  </si>
  <si>
    <t>Strainers with blow off 20 mm dia ball valve</t>
  </si>
  <si>
    <t>For Chilled Water Riser</t>
  </si>
  <si>
    <t>Automatic Air Vent</t>
  </si>
  <si>
    <t>For Fan Coil Unit(s)</t>
  </si>
  <si>
    <t>Refrigerant Piping</t>
  </si>
  <si>
    <t>Refrigerant piping</t>
  </si>
  <si>
    <t>Supply, Installation, testing &amp; Commissioning of refrigerant piping with valves, fittings and specialities complete in all respect as per drawings and specifications.</t>
  </si>
  <si>
    <t xml:space="preserve">Lot </t>
  </si>
  <si>
    <t>HVAC Ducts and Casings</t>
  </si>
  <si>
    <t xml:space="preserve">Pre-insulated aluminum phenolic foam Ducting </t>
  </si>
  <si>
    <t>Supply, Installation, testing &amp; Commissioning of pre-insulated phenolic foam ducting complete in all respect as per drawings and specifications.</t>
  </si>
  <si>
    <t xml:space="preserve">Internal ducting </t>
  </si>
  <si>
    <t>14200</t>
  </si>
  <si>
    <t>Sq.ft</t>
  </si>
  <si>
    <t>Access door for Fan coil unit</t>
  </si>
  <si>
    <t xml:space="preserve">Supply, Installation, testing &amp; Commissioning of access door for fan coil units complete in all respect as per drawings and specifications, for the area where false ceiling has been shown in the drawing. </t>
  </si>
  <si>
    <t xml:space="preserve">Air Duct Accessories </t>
  </si>
  <si>
    <t>Dampers</t>
  </si>
  <si>
    <t>Supply, Installation, testing &amp; Commissioning of dampers complete in all respect as per drawings and specifications.</t>
  </si>
  <si>
    <t>Volume Control Damper</t>
  </si>
  <si>
    <t>Fire Damper</t>
  </si>
  <si>
    <t xml:space="preserve">Flexible Connectors </t>
  </si>
  <si>
    <t>Supply, Installation, testing &amp; Commissioning of flexible connectors (AHUS ,FCU &amp; FANS) between blower section and air duct complete in all respect as per drawings and specifications.</t>
  </si>
  <si>
    <t xml:space="preserve">Flexible Duct </t>
  </si>
  <si>
    <t>Supply, Installation, testing &amp; Commissioning of flexible duct complete in all respect as per drawings and specifications.</t>
  </si>
  <si>
    <t>450</t>
  </si>
  <si>
    <t>HVAC Fans</t>
  </si>
  <si>
    <t xml:space="preserve">Blowers and fans </t>
  </si>
  <si>
    <t>Supply, Installation, testing &amp; Commissioning of blowers and fans complete in all respect as per drawings and specifications.</t>
  </si>
  <si>
    <t>E.A.FAN 600 CFM Static 0.4"</t>
  </si>
  <si>
    <t xml:space="preserve">E.A.FAN 800 CFM Static 0.3" </t>
  </si>
  <si>
    <t xml:space="preserve">Air Curtains </t>
  </si>
  <si>
    <t>Supply, Installation, testing &amp; Commissioning of air curtains complete in all respect as per drawings and specifications.</t>
  </si>
  <si>
    <t>6 Feet Long 2000 CFM</t>
  </si>
  <si>
    <t>4 Feet Long 1300 CFM</t>
  </si>
  <si>
    <t>Air Outlets and inlets</t>
  </si>
  <si>
    <t>Diffusers, Registers, and Grilles</t>
  </si>
  <si>
    <t>Supply, Installation, testing &amp; Commissioning of Diffusers, Registers and Grilles complete in all respect as per drawings and specifications.</t>
  </si>
  <si>
    <t>Supply Air Diffusers (SAD)</t>
  </si>
  <si>
    <t>375x375 (15"x15")</t>
  </si>
  <si>
    <t>Supply Air Round Diffusers (SAD)</t>
  </si>
  <si>
    <t>375 mm (15" dia)</t>
  </si>
  <si>
    <t>d</t>
  </si>
  <si>
    <t>Fresh Air Register (FAR)</t>
  </si>
  <si>
    <t>850x300 (34"x12")</t>
  </si>
  <si>
    <t>800x300 (32"x12")</t>
  </si>
  <si>
    <t>f.</t>
  </si>
  <si>
    <t>Exhaust Air Register (EAR)</t>
  </si>
  <si>
    <t>225x225 (9"x9")</t>
  </si>
  <si>
    <t>g</t>
  </si>
  <si>
    <t>Imperialine linear air diffuser 3/4" slot with volume control dampers with link to adjust the damper blade from the face of linear air diffuser complete in all respect as per drawings and specifications</t>
  </si>
  <si>
    <t>S.A.L.D 3 slot 4 Feet Long</t>
  </si>
  <si>
    <t>h</t>
  </si>
  <si>
    <t>Fresh air intake louver</t>
  </si>
  <si>
    <t>Exhaust air intake louver</t>
  </si>
  <si>
    <t>Particulate Air Filters</t>
  </si>
  <si>
    <t xml:space="preserve">Air Filters </t>
  </si>
  <si>
    <t>Panel Air Filters</t>
  </si>
  <si>
    <t>Supply, Installation, testing &amp; Commissioning of Viscous oil type 2 inch (50 mm) thick cleanable type Air Filters complete in all respect as per drawings and specifications.</t>
  </si>
  <si>
    <t>Fresh Air Handling Units</t>
  </si>
  <si>
    <t>Fresh air handling units</t>
  </si>
  <si>
    <t>Installation, lifting, testing &amp; Commissioning of fresh air handling units complete in all respect as per drawings and specifications.</t>
  </si>
  <si>
    <t>Decentralized Unitary HVAC Equipment</t>
  </si>
  <si>
    <t>Mini Split Air-Conditioners</t>
  </si>
  <si>
    <t>Supply Installation, testing &amp; Commissioning of Mini Split  Air-Conditioners complete in all respect as per drawings and specifications. The copper coils of condensers shall be of heavy duty and with copper fins.</t>
  </si>
  <si>
    <t>1 TR HAIER / GREE</t>
  </si>
  <si>
    <t>2 TR  HAIER / GREE</t>
  </si>
  <si>
    <t>Fan Coil Units</t>
  </si>
  <si>
    <t>installation, testing &amp; Commissioning of Fan Coil Units complete in all respect as per drawings and specifications.</t>
  </si>
  <si>
    <t>DISMENTLING WORKS</t>
  </si>
  <si>
    <t>Dismentling of existing HVAC piping ducting &amp; hanger support system,  complete in all respect as per actual site conditions</t>
  </si>
  <si>
    <t>TOTAL COST OF HVAC WORKS</t>
  </si>
  <si>
    <t>IMTIAZ SUPER MARKET</t>
  </si>
  <si>
    <t>PIONEER ENGINEERING SERVICES</t>
  </si>
  <si>
    <t>Stand alone controller for FAHU</t>
  </si>
  <si>
    <t>20 mm (3/4 inch) Diameter</t>
  </si>
  <si>
    <t>4</t>
  </si>
  <si>
    <t>Materials</t>
  </si>
  <si>
    <t>Total</t>
  </si>
  <si>
    <t>ITEM #</t>
  </si>
  <si>
    <t>DESCRIPTION</t>
  </si>
  <si>
    <t>Common Work Results for HVAC</t>
  </si>
  <si>
    <t>HVAC Insulation</t>
  </si>
  <si>
    <t>Commissioning of HVAC</t>
  </si>
  <si>
    <t>Instrumentation and Control for HVAC</t>
  </si>
  <si>
    <t>HVAC Piping and Pumps</t>
  </si>
  <si>
    <t>Air Duct Accessories</t>
  </si>
  <si>
    <t>ADD 13% SST ON INSTALLATION</t>
  </si>
  <si>
    <t>GRAND TOTAL</t>
  </si>
  <si>
    <t>N/A</t>
  </si>
  <si>
    <t>General Requirements for Fire Suppression System</t>
  </si>
  <si>
    <t>Operation and maintenance of Fire Suppression System</t>
  </si>
  <si>
    <t xml:space="preserve">Common Work Results for Fire Suppression </t>
  </si>
  <si>
    <t xml:space="preserve">Testing, balancing and commissioning of fire suppression system   </t>
  </si>
  <si>
    <t>Instruments and Controls for fire suppression system</t>
  </si>
  <si>
    <t>Fire Suppression Water-Service Piping</t>
  </si>
  <si>
    <t>Fire Suppression Stand pipes</t>
  </si>
  <si>
    <t>Fire Suppression Sprinkler System</t>
  </si>
  <si>
    <t>Fire Extinguishing System</t>
  </si>
  <si>
    <t>TOTAL COST OF FIRE SUPPRESSION WORKS</t>
  </si>
  <si>
    <t xml:space="preserve">Making of Shop Drawings with sectional details complete in all respect for complete Fire suppression Systems as per Specifications </t>
  </si>
  <si>
    <t>Making of As Built Drawings with sectional details complete in all respect for complete Fire suppression Systems as per Specifications</t>
  </si>
  <si>
    <t>e.</t>
  </si>
  <si>
    <t>Operation and maintenance of fire suppression system for one year.</t>
  </si>
  <si>
    <t>Wire, cables, conduites and cable tray</t>
  </si>
  <si>
    <t xml:space="preserve">Supply and installation of of wire, cables,  conduites and cable tray for power supply, earthing and controls of fire suppression system complete in all respect as per drawings and specifications. </t>
  </si>
  <si>
    <t xml:space="preserve">Pressure gauges </t>
  </si>
  <si>
    <t>Supply and installation of pressure gauges for fire suppression system complete in all respect as per specifications and drawings.</t>
  </si>
  <si>
    <t>Valves</t>
  </si>
  <si>
    <t>Supply and installation of valves for water based fire suppression system complete in all respect as per drawings and specifications.</t>
  </si>
  <si>
    <t>MISCELLANEOUS</t>
  </si>
  <si>
    <t xml:space="preserve">1 inch (25 mm) dia </t>
  </si>
  <si>
    <t xml:space="preserve">2-1/2 inch (65 mm) dia </t>
  </si>
  <si>
    <t xml:space="preserve">Pressure regulating valves </t>
  </si>
  <si>
    <t>1-1/4 inch (32 mm ) dia, Class 150, Inlet Pressure 250 PSI</t>
  </si>
  <si>
    <t>4 inch (110 mm ) dia, Class 150, Inlet Pressure 250 PSI</t>
  </si>
  <si>
    <t>Hangers and supports</t>
  </si>
  <si>
    <t xml:space="preserve">Supply and installation of hangers and supports for fire suppression piping and equipment complete in all respect as per drawings and specifications. </t>
  </si>
  <si>
    <t>Painting and identification works</t>
  </si>
  <si>
    <t xml:space="preserve">Painting and identification works of all components, supports, hangers &amp; brackets etc. complete in all respect as per drawings and specifications. </t>
  </si>
  <si>
    <t>Fire stopping</t>
  </si>
  <si>
    <t>Supply and installation of fire stopping system complete in all respect as per drawings and specifications.</t>
  </si>
  <si>
    <t>Testing, balancing and commissioning</t>
  </si>
  <si>
    <t xml:space="preserve">Testing, balancing and commissioning of fire suppression system complete in all respect including one month test run, measurement and recording of pressure and electrical data and submission of technical/operation manual, LOG book for each related equipment as per specifications and drawings. </t>
  </si>
  <si>
    <t>Zone control valves assembly complete with butterfly valve, water flow switch with supervisory switch (temper switch), pressure gauge, 40 mm sectional drain valve with union and corrosion resistant orifice, butterfuly control valve with supervisory switch as per specifications and drawings.</t>
  </si>
  <si>
    <t xml:space="preserve">4 inch (100 mm) dia </t>
  </si>
  <si>
    <t>MS piping</t>
  </si>
  <si>
    <t xml:space="preserve">Supply and installation of ASTM A53 and A120 Schedule 40 MS piping with fittings and specials for fire protection system, including all cutting, fixing, laying through walls and roofs and making good complete in all respect as per drawings and specifications. </t>
  </si>
  <si>
    <t>1480</t>
  </si>
  <si>
    <t>220</t>
  </si>
  <si>
    <t>265</t>
  </si>
  <si>
    <t>62 mm (2-1/2 inch) Diameter</t>
  </si>
  <si>
    <t>130</t>
  </si>
  <si>
    <t>560</t>
  </si>
  <si>
    <t>Fire hose cabinet (Singel door, surface mounted type, complete mild steel)</t>
  </si>
  <si>
    <t>Wet-pipe sprinkler system</t>
  </si>
  <si>
    <t>Supply and installation of wet-pipe sprinkler system complete in all respect as per drawings and specifications</t>
  </si>
  <si>
    <t xml:space="preserve">Concealed Sprinkler Head 1/2" 68 Deg, Standard Response, Brass Finish, complete with Escuteon plate 1/2" Crome Finish  (k=5.6, orifice 1/2") </t>
  </si>
  <si>
    <t>Horizontal Pendent type Sprinkler Head 1/2" 68 Deg, Standard Response, Brass Finish</t>
  </si>
  <si>
    <t>Dismantling and shifting of existing Sprinklers to new location as per drawing and specifications</t>
  </si>
  <si>
    <t>Carbondi Oxide Fire Extinguishers</t>
  </si>
  <si>
    <t xml:space="preserve">Supply and installation of Carbondi Oxide Fire Extinguishers complete in all respect as per drawings and specifications. </t>
  </si>
  <si>
    <t>5 kg</t>
  </si>
  <si>
    <t xml:space="preserve">Dry Powder Fire Exitinguishers </t>
  </si>
  <si>
    <t xml:space="preserve">Supply and installation of Dry Powder Fire Exitinguishers complete in all respect as per drawings and specifications. </t>
  </si>
  <si>
    <t>4.5 kg</t>
  </si>
  <si>
    <t xml:space="preserve">Dismentling of  piping ducting &amp; Fire Fighting,piping , hanger support ,F.H.C system,  complete in all respect as per actual site conditions
</t>
  </si>
  <si>
    <t>TOTAL COST OF FIRE FIGHTING WORKS</t>
  </si>
  <si>
    <t>Relocating  of  existing  single  door  fire hose cabinet , with fire hose reel (1"x30 meter, cabinet mounted, swing, manual type)  complete  in  all  respect  as  per
drawings. (Supply of 5 Nos of Fire Hose Cabinet)</t>
  </si>
  <si>
    <t>GRAND SUMMARY</t>
  </si>
  <si>
    <t>S.No</t>
  </si>
  <si>
    <t>Cost of HVAC Systems</t>
  </si>
  <si>
    <t>Cost of Fire Fighting Systems</t>
  </si>
  <si>
    <t>IMTIAZ SUPER MARKET, THE PLACE, DHA, KARACHI</t>
  </si>
  <si>
    <t>65</t>
  </si>
  <si>
    <t>Supply and installation of Fire Hose Cabinet double compartment with:
1. Fire Hose Reel Size 2-1/2" Dia x 30 Mtr long
2. Jet Spray Nozzle Size 2-1/2" Dia
3. Lock Shield Valve Size 1"Dia
4. Pressure Reducing Valve Size 1" Dia
5. E-Type Landing Valve Size 2-1/2" Dia
6. DCP Fire Extinguisehr 06 KG
7. CO2 Fire Extinguisher 05 KG</t>
  </si>
  <si>
    <t>Less: Discount Factor @ 7.403666 %</t>
  </si>
  <si>
    <t>Total Project Cost Before Discount</t>
  </si>
  <si>
    <t>Total Project Cost After Discount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</si>
</sst>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3" x14ac:knownFonts="1">
    <font>
      <sz val="10"/>
      <color rgb="FF000000"/>
      <name val="Times New Roman"/>
      <charset val="204"/>
    </font>
    <font>
      <sz val="11"/>
      <color theme="1"/>
      <name val="Calibri"/>
      <family val="2"/>
      <scheme val="minor"/>
    </font>
    <font>
      <sz val="10"/>
      <color rgb="FF000000"/>
      <name val="Times New Roman"/>
      <charset val="204"/>
    </font>
    <font>
      <b/>
      <sz val="11"/>
      <color theme="0"/>
      <name val="Calibri"/>
      <family val="2"/>
      <scheme val="minor"/>
    </font>
    <font>
      <b/>
      <sz val="11"/>
      <color theme="1"/>
      <name val="Calibri"/>
      <family val="2"/>
      <scheme val="minor"/>
    </font>
    <font>
      <b/>
      <sz val="11"/>
      <name val="Calibri"/>
      <family val="2"/>
      <scheme val="minor"/>
    </font>
    <font>
      <sz val="11"/>
      <name val="Calibri"/>
      <family val="2"/>
      <scheme val="minor"/>
    </font>
    <font>
      <b/>
      <u/>
      <sz val="11"/>
      <name val="Calibri"/>
      <family val="2"/>
      <scheme val="minor"/>
    </font>
    <font>
      <sz val="11"/>
      <color rgb="FF000000"/>
      <name val="Calibri"/>
      <family val="2"/>
      <scheme val="minor"/>
    </font>
    <font>
      <b/>
      <sz val="11"/>
      <color rgb="FF000000"/>
      <name val="Calibri"/>
      <family val="2"/>
      <scheme val="minor"/>
    </font>
    <font>
      <sz val="10"/>
      <color rgb="FF000000"/>
      <name val="Times New Roman"/>
      <family val="1"/>
    </font>
    <font>
      <b/>
      <sz val="12"/>
      <name val="Calibri"/>
      <family val="2"/>
      <scheme val="minor"/>
    </font>
    <font>
      <b/>
      <sz val="16"/>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3" tint="0.39997558519241921"/>
        <bgColor indexed="64"/>
      </patternFill>
    </fill>
    <fill>
      <patternFill patternType="solid">
        <fgColor theme="5" tint="0.39997558519241921"/>
        <bgColor indexed="64"/>
      </patternFill>
    </fill>
    <fill>
      <patternFill patternType="solid">
        <fgColor theme="0"/>
        <bgColor indexed="64"/>
      </patternFill>
    </fill>
    <fill>
      <patternFill patternType="solid">
        <fgColor theme="2" tint="-9.9978637043366805E-2"/>
        <bgColor indexed="64"/>
      </patternFill>
    </fill>
    <fill>
      <patternFill patternType="solid">
        <fgColor theme="3" tint="-0.249977111117893"/>
        <bgColor indexed="64"/>
      </patternFill>
    </fill>
    <fill>
      <patternFill patternType="solid">
        <fgColor theme="9" tint="-0.249977111117893"/>
        <bgColor indexed="64"/>
      </patternFill>
    </fill>
    <fill>
      <patternFill patternType="solid">
        <fgColor theme="6" tint="-0.249977111117893"/>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medium">
        <color theme="3" tint="0.79998168889431442"/>
      </left>
      <right style="medium">
        <color theme="3" tint="0.79998168889431442"/>
      </right>
      <top style="medium">
        <color theme="3" tint="0.79998168889431442"/>
      </top>
      <bottom style="medium">
        <color theme="3" tint="0.79998168889431442"/>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medium">
        <color theme="2"/>
      </left>
      <right style="medium">
        <color theme="2"/>
      </right>
      <top style="medium">
        <color theme="2"/>
      </top>
      <bottom style="medium">
        <color theme="2"/>
      </bottom>
      <diagonal/>
    </border>
    <border>
      <left style="thick">
        <color rgb="FF000000"/>
      </left>
      <right style="double">
        <color rgb="FF000000"/>
      </right>
      <top style="thick">
        <color rgb="FF000000"/>
      </top>
      <bottom style="double">
        <color rgb="FF000000"/>
      </bottom>
      <diagonal/>
    </border>
    <border>
      <left style="double">
        <color rgb="FF000000"/>
      </left>
      <right style="double">
        <color rgb="FF000000"/>
      </right>
      <top style="thick">
        <color rgb="FF000000"/>
      </top>
      <bottom style="double">
        <color rgb="FF000000"/>
      </bottom>
      <diagonal/>
    </border>
    <border>
      <left style="thick">
        <color rgb="FF000000"/>
      </left>
      <right style="double">
        <color rgb="FF000000"/>
      </right>
      <top style="double">
        <color rgb="FF000000"/>
      </top>
      <bottom style="double">
        <color rgb="FF000000"/>
      </bottom>
      <diagonal/>
    </border>
    <border>
      <left style="double">
        <color rgb="FF000000"/>
      </left>
      <right style="double">
        <color rgb="FF000000"/>
      </right>
      <top style="double">
        <color rgb="FF000000"/>
      </top>
      <bottom style="double">
        <color rgb="FF000000"/>
      </bottom>
      <diagonal/>
    </border>
    <border>
      <left style="thick">
        <color rgb="FF000000"/>
      </left>
      <right style="double">
        <color rgb="FF000000"/>
      </right>
      <top style="double">
        <color rgb="FF000000"/>
      </top>
      <bottom style="thick">
        <color rgb="FF000000"/>
      </bottom>
      <diagonal/>
    </border>
    <border>
      <left style="double">
        <color rgb="FF000000"/>
      </left>
      <right style="double">
        <color rgb="FF000000"/>
      </right>
      <top style="double">
        <color rgb="FF000000"/>
      </top>
      <bottom style="thick">
        <color rgb="FF000000"/>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s>
  <cellStyleXfs count="4">
    <xf numFmtId="0" fontId="0" fillId="0" borderId="0"/>
    <xf numFmtId="43" fontId="2" fillId="0" borderId="0" applyFont="0" applyFill="0" applyBorder="0" applyAlignment="0" applyProtection="0"/>
    <xf numFmtId="0" fontId="1" fillId="0" borderId="0"/>
    <xf numFmtId="0" fontId="10" fillId="0" borderId="0"/>
  </cellStyleXfs>
  <cellXfs count="186">
    <xf numFmtId="0" fontId="0" fillId="0" borderId="0" xfId="0" applyFill="1" applyBorder="1" applyAlignment="1">
      <alignment horizontal="left" vertical="top"/>
    </xf>
    <xf numFmtId="0" fontId="5" fillId="0" borderId="0" xfId="0" applyFont="1" applyFill="1" applyBorder="1" applyAlignment="1">
      <alignment horizontal="left" vertical="top"/>
    </xf>
    <xf numFmtId="0" fontId="1" fillId="0" borderId="0" xfId="2" applyFont="1" applyFill="1" applyAlignment="1" applyProtection="1">
      <alignment vertical="center"/>
      <protection locked="0"/>
    </xf>
    <xf numFmtId="0" fontId="1" fillId="0" borderId="0" xfId="2" applyFont="1" applyFill="1" applyAlignment="1" applyProtection="1">
      <alignment horizontal="center" vertical="center" wrapText="1"/>
      <protection locked="0"/>
    </xf>
    <xf numFmtId="0" fontId="4" fillId="0" borderId="1" xfId="2" applyFont="1" applyFill="1" applyBorder="1" applyAlignment="1" applyProtection="1">
      <alignment horizontal="center" vertical="center" wrapText="1"/>
    </xf>
    <xf numFmtId="0" fontId="4" fillId="0" borderId="1" xfId="2" applyFont="1" applyFill="1" applyBorder="1" applyAlignment="1" applyProtection="1">
      <alignment horizontal="left" vertical="center" wrapText="1"/>
      <protection locked="0"/>
    </xf>
    <xf numFmtId="0" fontId="1" fillId="0" borderId="1" xfId="2" applyFont="1" applyFill="1" applyBorder="1" applyAlignment="1" applyProtection="1">
      <alignment horizontal="center" vertical="center" wrapText="1"/>
    </xf>
    <xf numFmtId="0" fontId="1" fillId="0" borderId="1" xfId="2" applyFont="1" applyFill="1" applyBorder="1" applyAlignment="1" applyProtection="1">
      <alignment horizontal="justify" vertical="center" wrapText="1"/>
    </xf>
    <xf numFmtId="3" fontId="1" fillId="0" borderId="1" xfId="2" applyNumberFormat="1" applyFont="1" applyFill="1" applyBorder="1" applyAlignment="1" applyProtection="1">
      <alignment horizontal="center" vertical="center"/>
    </xf>
    <xf numFmtId="0" fontId="1" fillId="0" borderId="1" xfId="2" applyFont="1" applyFill="1" applyBorder="1" applyAlignment="1" applyProtection="1">
      <alignment horizontal="center" vertical="center"/>
    </xf>
    <xf numFmtId="0" fontId="5" fillId="0" borderId="1" xfId="2" applyFont="1" applyFill="1" applyBorder="1" applyAlignment="1" applyProtection="1">
      <alignment horizontal="justify" vertical="center" wrapText="1"/>
    </xf>
    <xf numFmtId="49" fontId="5" fillId="0" borderId="1" xfId="2" applyNumberFormat="1" applyFont="1" applyFill="1" applyBorder="1" applyAlignment="1" applyProtection="1">
      <alignment horizontal="center" vertical="center" wrapText="1"/>
    </xf>
    <xf numFmtId="0" fontId="6" fillId="0" borderId="1" xfId="2" applyFont="1" applyFill="1" applyBorder="1" applyAlignment="1" applyProtection="1">
      <alignment horizontal="center" vertical="center" wrapText="1"/>
    </xf>
    <xf numFmtId="0" fontId="5" fillId="0" borderId="1" xfId="2" applyFont="1" applyFill="1" applyBorder="1" applyAlignment="1" applyProtection="1">
      <alignment horizontal="center" vertical="center" wrapText="1"/>
    </xf>
    <xf numFmtId="0" fontId="6" fillId="0" borderId="1" xfId="2" applyNumberFormat="1" applyFont="1" applyFill="1" applyBorder="1" applyAlignment="1" applyProtection="1">
      <alignment horizontal="justify" vertical="center" wrapText="1"/>
    </xf>
    <xf numFmtId="49" fontId="6" fillId="0" borderId="1" xfId="2" applyNumberFormat="1" applyFont="1" applyFill="1" applyBorder="1" applyAlignment="1" applyProtection="1">
      <alignment horizontal="center" vertical="center"/>
    </xf>
    <xf numFmtId="0" fontId="6" fillId="0" borderId="1" xfId="2" applyFont="1" applyFill="1" applyBorder="1" applyAlignment="1" applyProtection="1">
      <alignment horizontal="center" vertical="center"/>
    </xf>
    <xf numFmtId="0" fontId="5" fillId="0" borderId="1" xfId="2" applyNumberFormat="1" applyFont="1" applyFill="1" applyBorder="1" applyAlignment="1" applyProtection="1">
      <alignment horizontal="justify" vertical="center" wrapText="1"/>
    </xf>
    <xf numFmtId="0" fontId="6" fillId="0" borderId="1" xfId="2" applyFont="1" applyFill="1" applyBorder="1" applyAlignment="1" applyProtection="1">
      <alignment horizontal="justify" vertical="center" wrapText="1"/>
    </xf>
    <xf numFmtId="49" fontId="5" fillId="0" borderId="1" xfId="2" applyNumberFormat="1" applyFont="1" applyFill="1" applyBorder="1" applyAlignment="1" applyProtection="1">
      <alignment horizontal="center" vertical="center"/>
    </xf>
    <xf numFmtId="1" fontId="5" fillId="0" borderId="1" xfId="2" applyNumberFormat="1" applyFont="1" applyFill="1" applyBorder="1" applyAlignment="1" applyProtection="1">
      <alignment horizontal="justify" vertical="center" wrapText="1"/>
    </xf>
    <xf numFmtId="0" fontId="5" fillId="0" borderId="1" xfId="2" applyFont="1" applyFill="1" applyBorder="1" applyAlignment="1" applyProtection="1">
      <alignment horizontal="center" vertical="center"/>
    </xf>
    <xf numFmtId="0" fontId="4" fillId="0" borderId="0" xfId="2" applyFont="1" applyFill="1" applyAlignment="1" applyProtection="1">
      <alignment vertical="center"/>
      <protection locked="0"/>
    </xf>
    <xf numFmtId="0" fontId="5" fillId="0" borderId="1" xfId="2" applyFont="1" applyFill="1" applyBorder="1" applyAlignment="1" applyProtection="1">
      <alignment horizontal="left" vertical="center" wrapText="1"/>
    </xf>
    <xf numFmtId="0" fontId="5" fillId="0" borderId="1" xfId="2" applyNumberFormat="1" applyFont="1" applyFill="1" applyBorder="1" applyAlignment="1" applyProtection="1">
      <alignment horizontal="left" vertical="center" wrapText="1"/>
    </xf>
    <xf numFmtId="0" fontId="7" fillId="0" borderId="1" xfId="2" applyNumberFormat="1" applyFont="1" applyFill="1" applyBorder="1" applyAlignment="1" applyProtection="1">
      <alignment horizontal="justify" vertical="center" wrapText="1"/>
    </xf>
    <xf numFmtId="37" fontId="6" fillId="0" borderId="1" xfId="2" applyNumberFormat="1" applyFont="1" applyFill="1" applyBorder="1" applyAlignment="1" applyProtection="1">
      <alignment horizontal="center" vertical="center" wrapText="1"/>
    </xf>
    <xf numFmtId="3" fontId="6" fillId="0" borderId="1" xfId="2" applyNumberFormat="1" applyFont="1" applyFill="1" applyBorder="1" applyAlignment="1" applyProtection="1">
      <alignment horizontal="center" vertical="center" wrapText="1"/>
    </xf>
    <xf numFmtId="0" fontId="6" fillId="0" borderId="1" xfId="2" applyNumberFormat="1" applyFont="1" applyFill="1" applyBorder="1" applyAlignment="1" applyProtection="1">
      <alignment horizontal="center" vertical="center" wrapText="1"/>
    </xf>
    <xf numFmtId="0" fontId="5" fillId="0" borderId="1" xfId="2" applyNumberFormat="1" applyFont="1" applyFill="1" applyBorder="1" applyAlignment="1" applyProtection="1">
      <alignment horizontal="center" vertical="center" wrapText="1"/>
    </xf>
    <xf numFmtId="0" fontId="5" fillId="0" borderId="1" xfId="2" applyNumberFormat="1" applyFont="1" applyFill="1" applyBorder="1" applyAlignment="1" applyProtection="1">
      <alignment vertical="center" wrapText="1"/>
    </xf>
    <xf numFmtId="0" fontId="1" fillId="0" borderId="0" xfId="2" applyFont="1" applyFill="1" applyAlignment="1" applyProtection="1">
      <alignment vertical="center" wrapText="1"/>
      <protection locked="0"/>
    </xf>
    <xf numFmtId="0" fontId="1" fillId="0" borderId="0" xfId="2" applyFont="1" applyFill="1" applyAlignment="1" applyProtection="1">
      <alignment horizontal="center" vertical="center"/>
      <protection locked="0"/>
    </xf>
    <xf numFmtId="0" fontId="5" fillId="0" borderId="0" xfId="0" applyFont="1" applyFill="1" applyBorder="1" applyAlignment="1">
      <alignment horizontal="center" vertical="top" wrapText="1"/>
    </xf>
    <xf numFmtId="49" fontId="6" fillId="0" borderId="1" xfId="2" applyNumberFormat="1" applyFont="1" applyFill="1" applyBorder="1" applyAlignment="1" applyProtection="1">
      <alignment horizontal="center"/>
    </xf>
    <xf numFmtId="0" fontId="6" fillId="0" borderId="1" xfId="2" applyFont="1" applyFill="1" applyBorder="1" applyAlignment="1" applyProtection="1">
      <alignment horizontal="center"/>
    </xf>
    <xf numFmtId="0" fontId="5" fillId="0" borderId="1" xfId="2" applyNumberFormat="1" applyFont="1" applyFill="1" applyBorder="1" applyAlignment="1" applyProtection="1">
      <alignment horizontal="left" vertical="center" wrapText="1"/>
      <protection locked="0"/>
    </xf>
    <xf numFmtId="0" fontId="5" fillId="0" borderId="1" xfId="2" applyFont="1" applyFill="1" applyBorder="1" applyAlignment="1" applyProtection="1">
      <alignment horizontal="left" vertical="center" wrapText="1"/>
      <protection locked="0"/>
    </xf>
    <xf numFmtId="0" fontId="4" fillId="0" borderId="6" xfId="2" applyFont="1" applyFill="1" applyBorder="1" applyAlignment="1" applyProtection="1">
      <alignment horizontal="left" vertical="center" wrapText="1"/>
      <protection locked="0"/>
    </xf>
    <xf numFmtId="0" fontId="1" fillId="0" borderId="6" xfId="2" applyFont="1" applyFill="1" applyBorder="1" applyAlignment="1" applyProtection="1">
      <alignment horizontal="center" vertical="center" wrapText="1"/>
    </xf>
    <xf numFmtId="0" fontId="1" fillId="0" borderId="6" xfId="2" applyFont="1" applyFill="1" applyBorder="1" applyAlignment="1" applyProtection="1">
      <alignment horizontal="left" vertical="center" wrapText="1"/>
    </xf>
    <xf numFmtId="0" fontId="4" fillId="0" borderId="6" xfId="2" applyFont="1" applyFill="1" applyBorder="1" applyAlignment="1" applyProtection="1">
      <alignment horizontal="left" vertical="center" wrapText="1"/>
    </xf>
    <xf numFmtId="0" fontId="4" fillId="0" borderId="6" xfId="2" applyFont="1" applyFill="1" applyBorder="1" applyAlignment="1" applyProtection="1">
      <alignment horizontal="center" vertical="center" wrapText="1"/>
    </xf>
    <xf numFmtId="0" fontId="5" fillId="0" borderId="6" xfId="2" applyFont="1" applyFill="1" applyBorder="1" applyAlignment="1" applyProtection="1">
      <alignment horizontal="left" vertical="center"/>
    </xf>
    <xf numFmtId="0" fontId="5" fillId="0" borderId="6" xfId="2" applyFont="1" applyFill="1" applyBorder="1" applyAlignment="1" applyProtection="1">
      <alignment horizontal="center" vertical="center" wrapText="1"/>
    </xf>
    <xf numFmtId="0" fontId="6" fillId="0" borderId="6" xfId="2" applyFont="1" applyFill="1" applyBorder="1" applyAlignment="1" applyProtection="1">
      <alignment horizontal="center" vertical="center"/>
    </xf>
    <xf numFmtId="0" fontId="6" fillId="0" borderId="6" xfId="2" applyFont="1" applyFill="1" applyBorder="1" applyAlignment="1" applyProtection="1">
      <alignment horizontal="left" vertical="center"/>
    </xf>
    <xf numFmtId="0" fontId="5" fillId="0" borderId="6" xfId="2" applyFont="1" applyFill="1" applyBorder="1" applyAlignment="1" applyProtection="1">
      <alignment horizontal="left" vertical="center"/>
      <protection locked="0"/>
    </xf>
    <xf numFmtId="0" fontId="5" fillId="0" borderId="6" xfId="2" applyFont="1" applyFill="1" applyBorder="1" applyAlignment="1" applyProtection="1">
      <alignment horizontal="center" vertical="center"/>
    </xf>
    <xf numFmtId="0" fontId="5" fillId="0" borderId="6" xfId="2" applyNumberFormat="1" applyFont="1" applyFill="1" applyBorder="1" applyAlignment="1" applyProtection="1">
      <alignment horizontal="justify" vertical="center" wrapText="1"/>
    </xf>
    <xf numFmtId="0" fontId="5" fillId="0" borderId="6" xfId="2" applyFont="1" applyFill="1" applyBorder="1" applyAlignment="1" applyProtection="1">
      <alignment horizontal="left" vertical="center" wrapText="1"/>
    </xf>
    <xf numFmtId="0" fontId="5" fillId="0" borderId="6" xfId="2" applyFont="1" applyFill="1" applyBorder="1" applyAlignment="1" applyProtection="1">
      <alignment horizontal="left" vertical="top"/>
    </xf>
    <xf numFmtId="0" fontId="5" fillId="0" borderId="6" xfId="2" applyFont="1" applyFill="1" applyBorder="1" applyAlignment="1" applyProtection="1">
      <alignment horizontal="justify" vertical="center" wrapText="1"/>
    </xf>
    <xf numFmtId="0" fontId="5" fillId="0" borderId="6" xfId="2" applyFont="1" applyFill="1" applyBorder="1" applyAlignment="1" applyProtection="1">
      <alignment horizontal="justify" vertical="center" wrapText="1"/>
      <protection locked="0"/>
    </xf>
    <xf numFmtId="0" fontId="5" fillId="0" borderId="9" xfId="2" applyFont="1" applyFill="1" applyBorder="1" applyAlignment="1" applyProtection="1">
      <alignment horizontal="center" vertical="center"/>
    </xf>
    <xf numFmtId="164" fontId="1" fillId="0" borderId="0" xfId="1" applyNumberFormat="1" applyFont="1" applyFill="1" applyAlignment="1" applyProtection="1">
      <alignment vertical="center"/>
      <protection locked="0"/>
    </xf>
    <xf numFmtId="164" fontId="1" fillId="0" borderId="1" xfId="1" applyNumberFormat="1" applyFont="1" applyFill="1" applyBorder="1" applyAlignment="1" applyProtection="1">
      <alignment vertical="center"/>
      <protection locked="0"/>
    </xf>
    <xf numFmtId="164" fontId="1" fillId="0" borderId="7" xfId="1" applyNumberFormat="1" applyFont="1" applyFill="1" applyBorder="1" applyAlignment="1" applyProtection="1">
      <alignment vertical="center"/>
      <protection locked="0"/>
    </xf>
    <xf numFmtId="164" fontId="1" fillId="2" borderId="1" xfId="1" applyNumberFormat="1" applyFont="1" applyFill="1" applyBorder="1" applyAlignment="1" applyProtection="1">
      <alignment vertical="center"/>
      <protection locked="0"/>
    </xf>
    <xf numFmtId="164" fontId="1" fillId="2" borderId="7" xfId="1" applyNumberFormat="1" applyFont="1" applyFill="1" applyBorder="1" applyAlignment="1" applyProtection="1">
      <alignment vertical="center"/>
      <protection locked="0"/>
    </xf>
    <xf numFmtId="164" fontId="4" fillId="0" borderId="1" xfId="1" applyNumberFormat="1" applyFont="1" applyFill="1" applyBorder="1" applyAlignment="1" applyProtection="1">
      <alignment vertical="center"/>
      <protection locked="0"/>
    </xf>
    <xf numFmtId="164" fontId="4" fillId="0" borderId="7" xfId="1" applyNumberFormat="1" applyFont="1" applyFill="1" applyBorder="1" applyAlignment="1" applyProtection="1">
      <alignment vertical="center"/>
      <protection locked="0"/>
    </xf>
    <xf numFmtId="164" fontId="1" fillId="0" borderId="9" xfId="1" applyNumberFormat="1" applyFont="1" applyFill="1" applyBorder="1" applyAlignment="1" applyProtection="1">
      <alignment vertical="center"/>
      <protection locked="0"/>
    </xf>
    <xf numFmtId="0" fontId="8" fillId="0" borderId="0" xfId="0" applyFont="1" applyFill="1" applyBorder="1" applyAlignment="1">
      <alignment horizontal="left" vertical="top"/>
    </xf>
    <xf numFmtId="164" fontId="8" fillId="0" borderId="0" xfId="1" applyNumberFormat="1" applyFont="1" applyFill="1" applyBorder="1" applyAlignment="1">
      <alignment horizontal="left" vertical="top"/>
    </xf>
    <xf numFmtId="0" fontId="8" fillId="0" borderId="0" xfId="0" applyFont="1" applyFill="1" applyBorder="1" applyAlignment="1">
      <alignment horizontal="center" vertical="top"/>
    </xf>
    <xf numFmtId="0" fontId="8" fillId="0" borderId="0" xfId="0" applyFont="1" applyFill="1" applyBorder="1" applyAlignment="1">
      <alignment horizontal="center" vertical="top" wrapText="1"/>
    </xf>
    <xf numFmtId="164" fontId="8" fillId="0" borderId="0" xfId="1" applyNumberFormat="1" applyFont="1" applyFill="1" applyBorder="1" applyAlignment="1">
      <alignment horizontal="center" vertical="top" wrapText="1"/>
    </xf>
    <xf numFmtId="164" fontId="3" fillId="3" borderId="11" xfId="1" applyNumberFormat="1" applyFont="1" applyFill="1" applyBorder="1" applyAlignment="1">
      <alignment horizontal="center" vertical="center" wrapText="1"/>
    </xf>
    <xf numFmtId="0" fontId="3" fillId="0" borderId="0" xfId="0" applyFont="1" applyFill="1" applyBorder="1" applyAlignment="1">
      <alignment horizontal="center" vertical="center" wrapText="1"/>
    </xf>
    <xf numFmtId="164" fontId="3" fillId="0" borderId="0" xfId="1" applyNumberFormat="1" applyFont="1" applyFill="1" applyBorder="1" applyAlignment="1">
      <alignment horizontal="center" vertical="center" wrapText="1"/>
    </xf>
    <xf numFmtId="164" fontId="3" fillId="0" borderId="0" xfId="1" applyNumberFormat="1" applyFont="1" applyFill="1" applyBorder="1" applyAlignment="1">
      <alignment horizontal="center" vertical="top" wrapText="1"/>
    </xf>
    <xf numFmtId="1" fontId="9" fillId="0" borderId="12" xfId="0" applyNumberFormat="1" applyFont="1" applyFill="1" applyBorder="1" applyAlignment="1">
      <alignment horizontal="left" vertical="top" shrinkToFit="1"/>
    </xf>
    <xf numFmtId="0" fontId="5" fillId="0" borderId="13" xfId="0" applyFont="1" applyFill="1" applyBorder="1" applyAlignment="1">
      <alignment horizontal="left" vertical="top" wrapText="1"/>
    </xf>
    <xf numFmtId="164" fontId="9" fillId="0" borderId="13" xfId="1" applyNumberFormat="1" applyFont="1" applyFill="1" applyBorder="1" applyAlignment="1">
      <alignment horizontal="right" vertical="top" shrinkToFit="1"/>
    </xf>
    <xf numFmtId="164" fontId="8" fillId="0" borderId="13" xfId="1" applyNumberFormat="1" applyFont="1" applyFill="1" applyBorder="1" applyAlignment="1">
      <alignment horizontal="right" vertical="top" shrinkToFit="1"/>
    </xf>
    <xf numFmtId="1" fontId="9" fillId="0" borderId="14" xfId="0" applyNumberFormat="1" applyFont="1" applyFill="1" applyBorder="1" applyAlignment="1">
      <alignment horizontal="left" vertical="top" shrinkToFit="1"/>
    </xf>
    <xf numFmtId="0" fontId="5" fillId="0" borderId="15" xfId="0" applyFont="1" applyFill="1" applyBorder="1" applyAlignment="1">
      <alignment horizontal="left" vertical="top" wrapText="1"/>
    </xf>
    <xf numFmtId="164" fontId="9" fillId="0" borderId="15" xfId="1" applyNumberFormat="1" applyFont="1" applyFill="1" applyBorder="1" applyAlignment="1">
      <alignment horizontal="right" vertical="top" shrinkToFit="1"/>
    </xf>
    <xf numFmtId="164" fontId="8" fillId="0" borderId="15" xfId="1" applyNumberFormat="1" applyFont="1" applyFill="1" applyBorder="1" applyAlignment="1">
      <alignment horizontal="right" vertical="top" shrinkToFit="1"/>
    </xf>
    <xf numFmtId="0" fontId="8" fillId="0" borderId="14" xfId="0" applyFont="1" applyFill="1" applyBorder="1" applyAlignment="1">
      <alignment horizontal="left" vertical="center" wrapText="1"/>
    </xf>
    <xf numFmtId="164" fontId="6" fillId="0" borderId="15" xfId="1" applyNumberFormat="1" applyFont="1" applyFill="1" applyBorder="1" applyAlignment="1">
      <alignment horizontal="center" vertical="top" wrapText="1"/>
    </xf>
    <xf numFmtId="0" fontId="8" fillId="0" borderId="16" xfId="0" applyFont="1" applyFill="1" applyBorder="1" applyAlignment="1">
      <alignment horizontal="left" vertical="center" wrapText="1"/>
    </xf>
    <xf numFmtId="0" fontId="5" fillId="0" borderId="17" xfId="0" applyFont="1" applyFill="1" applyBorder="1" applyAlignment="1">
      <alignment horizontal="left" vertical="top" wrapText="1"/>
    </xf>
    <xf numFmtId="164" fontId="9" fillId="0" borderId="17" xfId="1" applyNumberFormat="1" applyFont="1" applyFill="1" applyBorder="1" applyAlignment="1">
      <alignment horizontal="right" vertical="top" shrinkToFit="1"/>
    </xf>
    <xf numFmtId="0" fontId="8" fillId="0" borderId="0" xfId="0" applyFont="1" applyFill="1" applyBorder="1" applyAlignment="1">
      <alignment horizontal="center" vertical="center"/>
    </xf>
    <xf numFmtId="164" fontId="5" fillId="0" borderId="15" xfId="1" applyNumberFormat="1" applyFont="1" applyFill="1" applyBorder="1" applyAlignment="1">
      <alignment horizontal="center" vertical="top" wrapText="1"/>
    </xf>
    <xf numFmtId="0" fontId="1" fillId="0" borderId="0" xfId="2" applyFont="1" applyAlignment="1" applyProtection="1">
      <alignment horizontal="center" vertical="center" wrapText="1"/>
      <protection locked="0"/>
    </xf>
    <xf numFmtId="0" fontId="1" fillId="0" borderId="1" xfId="2" applyFont="1" applyBorder="1" applyAlignment="1" applyProtection="1">
      <alignment horizontal="center" vertical="center" wrapText="1"/>
    </xf>
    <xf numFmtId="0" fontId="4" fillId="0" borderId="1" xfId="2" applyFont="1" applyBorder="1" applyAlignment="1" applyProtection="1">
      <alignment horizontal="center" vertical="center" wrapText="1"/>
      <protection locked="0"/>
    </xf>
    <xf numFmtId="0" fontId="1" fillId="0" borderId="0" xfId="2" applyFont="1" applyAlignment="1" applyProtection="1">
      <alignment horizontal="center" vertical="center"/>
      <protection locked="0"/>
    </xf>
    <xf numFmtId="3" fontId="1" fillId="0" borderId="1" xfId="2" applyNumberFormat="1" applyFont="1" applyBorder="1" applyAlignment="1" applyProtection="1">
      <alignment horizontal="center" vertical="center"/>
    </xf>
    <xf numFmtId="0" fontId="1" fillId="6" borderId="1" xfId="2" applyFont="1" applyFill="1" applyBorder="1" applyAlignment="1" applyProtection="1">
      <alignment horizontal="center" vertical="center" wrapText="1"/>
    </xf>
    <xf numFmtId="3" fontId="1" fillId="6" borderId="1" xfId="2" applyNumberFormat="1" applyFont="1" applyFill="1" applyBorder="1" applyAlignment="1" applyProtection="1">
      <alignment horizontal="center" vertical="center"/>
    </xf>
    <xf numFmtId="0" fontId="4" fillId="0" borderId="1" xfId="2" applyFont="1" applyBorder="1" applyAlignment="1" applyProtection="1">
      <alignment horizontal="center" vertical="center" wrapText="1"/>
    </xf>
    <xf numFmtId="0" fontId="1" fillId="5" borderId="1" xfId="2" applyFont="1" applyFill="1" applyBorder="1" applyAlignment="1" applyProtection="1">
      <alignment horizontal="center" vertical="center" wrapText="1"/>
    </xf>
    <xf numFmtId="3" fontId="1" fillId="5" borderId="1" xfId="2" applyNumberFormat="1" applyFont="1" applyFill="1" applyBorder="1" applyAlignment="1" applyProtection="1">
      <alignment horizontal="center" vertical="center"/>
    </xf>
    <xf numFmtId="0" fontId="1" fillId="5" borderId="0" xfId="2" applyFont="1" applyFill="1" applyAlignment="1" applyProtection="1">
      <alignment horizontal="center" vertical="center"/>
      <protection locked="0"/>
    </xf>
    <xf numFmtId="0" fontId="1" fillId="5" borderId="1" xfId="2" applyFont="1" applyFill="1" applyBorder="1" applyAlignment="1" applyProtection="1">
      <alignment horizontal="center" vertical="center"/>
    </xf>
    <xf numFmtId="49" fontId="6" fillId="5" borderId="1" xfId="2" applyNumberFormat="1" applyFont="1" applyFill="1" applyBorder="1" applyAlignment="1" applyProtection="1">
      <alignment horizontal="center" vertical="center"/>
    </xf>
    <xf numFmtId="0" fontId="6" fillId="5" borderId="1" xfId="2" applyFont="1" applyFill="1" applyBorder="1" applyAlignment="1" applyProtection="1">
      <alignment horizontal="center" vertical="center" wrapText="1"/>
    </xf>
    <xf numFmtId="0" fontId="4" fillId="0" borderId="3" xfId="2" applyFont="1" applyBorder="1" applyAlignment="1" applyProtection="1">
      <alignment horizontal="center" vertical="center" wrapText="1"/>
      <protection locked="0"/>
    </xf>
    <xf numFmtId="0" fontId="4" fillId="0" borderId="4" xfId="2" applyFont="1" applyBorder="1" applyAlignment="1" applyProtection="1">
      <alignment horizontal="center" vertical="center" wrapText="1"/>
      <protection locked="0"/>
    </xf>
    <xf numFmtId="0" fontId="1" fillId="0" borderId="6" xfId="2" applyFont="1" applyBorder="1" applyAlignment="1" applyProtection="1">
      <alignment horizontal="center" vertical="center" wrapText="1"/>
    </xf>
    <xf numFmtId="0" fontId="1" fillId="6" borderId="6" xfId="2" applyFont="1" applyFill="1" applyBorder="1" applyAlignment="1" applyProtection="1">
      <alignment horizontal="center" vertical="center" wrapText="1"/>
    </xf>
    <xf numFmtId="0" fontId="4" fillId="0" borderId="6" xfId="2" applyFont="1" applyBorder="1" applyAlignment="1" applyProtection="1">
      <alignment horizontal="center" vertical="center" wrapText="1"/>
    </xf>
    <xf numFmtId="0" fontId="1" fillId="5" borderId="6" xfId="2" applyFont="1" applyFill="1" applyBorder="1" applyAlignment="1" applyProtection="1">
      <alignment horizontal="center" vertical="center" wrapText="1"/>
    </xf>
    <xf numFmtId="0" fontId="4" fillId="0" borderId="6" xfId="2" applyFont="1" applyBorder="1" applyAlignment="1" applyProtection="1">
      <alignment horizontal="center" vertical="center" wrapText="1"/>
      <protection locked="0"/>
    </xf>
    <xf numFmtId="0" fontId="5" fillId="5" borderId="6" xfId="2" applyFont="1" applyFill="1" applyBorder="1" applyAlignment="1" applyProtection="1">
      <alignment horizontal="center" vertical="center"/>
    </xf>
    <xf numFmtId="0" fontId="4" fillId="0" borderId="9" xfId="2" applyFont="1" applyBorder="1" applyAlignment="1" applyProtection="1">
      <alignment horizontal="center" vertical="center" wrapText="1"/>
    </xf>
    <xf numFmtId="164" fontId="1" fillId="0" borderId="0" xfId="1" applyNumberFormat="1" applyFont="1" applyAlignment="1" applyProtection="1">
      <alignment horizontal="center" vertical="center"/>
      <protection locked="0"/>
    </xf>
    <xf numFmtId="164" fontId="1" fillId="0" borderId="0" xfId="1" applyNumberFormat="1" applyFont="1" applyAlignment="1" applyProtection="1">
      <alignment horizontal="center" vertical="center" wrapText="1"/>
      <protection locked="0"/>
    </xf>
    <xf numFmtId="164" fontId="1" fillId="0" borderId="4" xfId="1" applyNumberFormat="1" applyFont="1" applyBorder="1" applyAlignment="1" applyProtection="1">
      <alignment horizontal="center" vertical="center"/>
      <protection locked="0"/>
    </xf>
    <xf numFmtId="164" fontId="1" fillId="0" borderId="5" xfId="1" applyNumberFormat="1" applyFont="1" applyBorder="1" applyAlignment="1" applyProtection="1">
      <alignment horizontal="center" vertical="center"/>
      <protection locked="0"/>
    </xf>
    <xf numFmtId="164" fontId="1" fillId="0" borderId="1" xfId="1" applyNumberFormat="1" applyFont="1" applyBorder="1" applyAlignment="1" applyProtection="1">
      <alignment horizontal="center" vertical="center"/>
      <protection locked="0"/>
    </xf>
    <xf numFmtId="164" fontId="1" fillId="0" borderId="7" xfId="1" applyNumberFormat="1" applyFont="1" applyBorder="1" applyAlignment="1" applyProtection="1">
      <alignment horizontal="center" vertical="center"/>
      <protection locked="0"/>
    </xf>
    <xf numFmtId="164" fontId="1" fillId="6" borderId="1" xfId="1" applyNumberFormat="1" applyFont="1" applyFill="1" applyBorder="1" applyAlignment="1" applyProtection="1">
      <alignment horizontal="center" vertical="center"/>
      <protection locked="0"/>
    </xf>
    <xf numFmtId="164" fontId="1" fillId="0" borderId="1" xfId="1" applyNumberFormat="1" applyFont="1" applyBorder="1" applyAlignment="1" applyProtection="1">
      <alignment horizontal="center" vertical="center" wrapText="1"/>
      <protection locked="0"/>
    </xf>
    <xf numFmtId="164" fontId="1" fillId="0" borderId="7" xfId="1" applyNumberFormat="1" applyFont="1" applyBorder="1" applyAlignment="1" applyProtection="1">
      <alignment horizontal="center" vertical="center" wrapText="1"/>
      <protection locked="0"/>
    </xf>
    <xf numFmtId="164" fontId="1" fillId="5" borderId="1" xfId="1" applyNumberFormat="1" applyFont="1" applyFill="1" applyBorder="1" applyAlignment="1" applyProtection="1">
      <alignment horizontal="center" vertical="center"/>
      <protection locked="0"/>
    </xf>
    <xf numFmtId="164" fontId="1" fillId="5" borderId="7" xfId="1" applyNumberFormat="1" applyFont="1" applyFill="1" applyBorder="1" applyAlignment="1" applyProtection="1">
      <alignment horizontal="center" vertical="center"/>
      <protection locked="0"/>
    </xf>
    <xf numFmtId="164" fontId="1" fillId="0" borderId="1" xfId="1" applyNumberFormat="1" applyFont="1" applyFill="1" applyBorder="1" applyAlignment="1" applyProtection="1">
      <alignment horizontal="center" vertical="center"/>
      <protection locked="0"/>
    </xf>
    <xf numFmtId="164" fontId="1" fillId="0" borderId="7" xfId="1" applyNumberFormat="1" applyFont="1" applyFill="1" applyBorder="1" applyAlignment="1" applyProtection="1">
      <alignment horizontal="center" vertical="center"/>
      <protection locked="0"/>
    </xf>
    <xf numFmtId="164" fontId="1" fillId="0" borderId="9" xfId="1" applyNumberFormat="1" applyFont="1" applyBorder="1" applyAlignment="1" applyProtection="1">
      <alignment horizontal="center" vertical="center"/>
      <protection locked="0"/>
    </xf>
    <xf numFmtId="0" fontId="1" fillId="0" borderId="0" xfId="2" applyFont="1" applyAlignment="1" applyProtection="1">
      <alignment vertical="center" wrapText="1"/>
      <protection locked="0"/>
    </xf>
    <xf numFmtId="0" fontId="4" fillId="0" borderId="4" xfId="2" applyFont="1" applyBorder="1" applyAlignment="1" applyProtection="1">
      <alignment vertical="center" wrapText="1"/>
      <protection locked="0"/>
    </xf>
    <xf numFmtId="0" fontId="1" fillId="0" borderId="1" xfId="2" applyFont="1" applyBorder="1" applyAlignment="1" applyProtection="1">
      <alignment vertical="center" wrapText="1"/>
    </xf>
    <xf numFmtId="0" fontId="4" fillId="6" borderId="1" xfId="2" applyFont="1" applyFill="1" applyBorder="1" applyAlignment="1" applyProtection="1">
      <alignment vertical="center" wrapText="1"/>
    </xf>
    <xf numFmtId="0" fontId="4" fillId="0" borderId="1" xfId="2" applyFont="1" applyBorder="1" applyAlignment="1" applyProtection="1">
      <alignment vertical="center" wrapText="1"/>
    </xf>
    <xf numFmtId="0" fontId="1" fillId="5" borderId="1" xfId="2" applyFont="1" applyFill="1" applyBorder="1" applyAlignment="1" applyProtection="1">
      <alignment vertical="center" wrapText="1"/>
    </xf>
    <xf numFmtId="0" fontId="4" fillId="5" borderId="1" xfId="2" applyFont="1" applyFill="1" applyBorder="1" applyAlignment="1" applyProtection="1">
      <alignment vertical="center" wrapText="1"/>
    </xf>
    <xf numFmtId="0" fontId="1" fillId="0" borderId="1" xfId="2" applyFont="1" applyFill="1" applyBorder="1" applyAlignment="1" applyProtection="1">
      <alignment vertical="center" wrapText="1"/>
    </xf>
    <xf numFmtId="0" fontId="4" fillId="0" borderId="1" xfId="2" applyFont="1" applyBorder="1" applyAlignment="1" applyProtection="1">
      <alignment vertical="center" wrapText="1"/>
      <protection locked="0"/>
    </xf>
    <xf numFmtId="0" fontId="6" fillId="5" borderId="1" xfId="2" applyNumberFormat="1" applyFont="1" applyFill="1" applyBorder="1" applyAlignment="1" applyProtection="1">
      <alignment vertical="center" wrapText="1"/>
    </xf>
    <xf numFmtId="0" fontId="4" fillId="0" borderId="9" xfId="2" applyFont="1" applyBorder="1" applyAlignment="1" applyProtection="1">
      <alignment vertical="center" wrapText="1"/>
    </xf>
    <xf numFmtId="0" fontId="5" fillId="0" borderId="0" xfId="3" applyFont="1" applyFill="1" applyBorder="1" applyAlignment="1">
      <alignment horizontal="center" vertical="top" wrapText="1"/>
    </xf>
    <xf numFmtId="0" fontId="11" fillId="0" borderId="0" xfId="3" applyFont="1" applyFill="1" applyBorder="1" applyAlignment="1">
      <alignment horizontal="left" vertical="top"/>
    </xf>
    <xf numFmtId="0" fontId="12" fillId="0" borderId="0" xfId="3" applyFont="1" applyFill="1" applyBorder="1" applyAlignment="1">
      <alignment horizontal="left" vertical="top"/>
    </xf>
    <xf numFmtId="164" fontId="9" fillId="4" borderId="17" xfId="1" applyNumberFormat="1" applyFont="1" applyFill="1" applyBorder="1" applyAlignment="1">
      <alignment horizontal="right" vertical="top" shrinkToFit="1"/>
    </xf>
    <xf numFmtId="164" fontId="3" fillId="7" borderId="2" xfId="1" applyNumberFormat="1" applyFont="1" applyFill="1" applyBorder="1" applyAlignment="1">
      <alignment horizontal="center" vertical="center" wrapText="1"/>
    </xf>
    <xf numFmtId="0" fontId="6" fillId="0" borderId="0" xfId="0" applyFont="1" applyFill="1" applyBorder="1" applyAlignment="1">
      <alignment horizontal="left" vertical="top"/>
    </xf>
    <xf numFmtId="0" fontId="6" fillId="4" borderId="1" xfId="2" applyNumberFormat="1" applyFont="1" applyFill="1" applyBorder="1" applyAlignment="1" applyProtection="1">
      <alignment horizontal="justify" vertical="center" wrapText="1"/>
    </xf>
    <xf numFmtId="49" fontId="6" fillId="4" borderId="1" xfId="2" applyNumberFormat="1" applyFont="1" applyFill="1" applyBorder="1" applyAlignment="1" applyProtection="1">
      <alignment horizontal="center" vertical="center"/>
    </xf>
    <xf numFmtId="0" fontId="6" fillId="4" borderId="1" xfId="2" applyFont="1" applyFill="1" applyBorder="1" applyAlignment="1" applyProtection="1">
      <alignment horizontal="center" vertical="center"/>
    </xf>
    <xf numFmtId="164" fontId="9" fillId="4" borderId="15" xfId="1" applyNumberFormat="1" applyFont="1" applyFill="1" applyBorder="1" applyAlignment="1">
      <alignment horizontal="right" vertical="top" shrinkToFit="1"/>
    </xf>
    <xf numFmtId="164" fontId="1" fillId="4" borderId="1" xfId="1" applyNumberFormat="1" applyFont="1" applyFill="1" applyBorder="1" applyAlignment="1" applyProtection="1">
      <alignment vertical="center"/>
      <protection locked="0"/>
    </xf>
    <xf numFmtId="164" fontId="1" fillId="4" borderId="7" xfId="1" applyNumberFormat="1" applyFont="1" applyFill="1" applyBorder="1" applyAlignment="1" applyProtection="1">
      <alignment vertical="center"/>
      <protection locked="0"/>
    </xf>
    <xf numFmtId="164" fontId="4" fillId="0" borderId="9" xfId="1" applyNumberFormat="1" applyFont="1" applyFill="1" applyBorder="1" applyAlignment="1" applyProtection="1">
      <alignment vertical="center"/>
      <protection locked="0"/>
    </xf>
    <xf numFmtId="164" fontId="4" fillId="0" borderId="10" xfId="1" applyNumberFormat="1" applyFont="1" applyFill="1" applyBorder="1" applyAlignment="1" applyProtection="1">
      <alignment vertical="center"/>
      <protection locked="0"/>
    </xf>
    <xf numFmtId="164" fontId="4" fillId="0" borderId="9" xfId="1" applyNumberFormat="1" applyFont="1" applyBorder="1" applyAlignment="1" applyProtection="1">
      <alignment horizontal="center" vertical="center"/>
      <protection locked="0"/>
    </xf>
    <xf numFmtId="164" fontId="4" fillId="0" borderId="10" xfId="1" applyNumberFormat="1" applyFont="1" applyBorder="1" applyAlignment="1" applyProtection="1">
      <alignment horizontal="center" vertical="center"/>
      <protection locked="0"/>
    </xf>
    <xf numFmtId="0" fontId="4" fillId="0" borderId="8" xfId="2" applyFont="1" applyBorder="1" applyAlignment="1" applyProtection="1">
      <alignment horizontal="left" vertical="center"/>
    </xf>
    <xf numFmtId="0" fontId="5" fillId="0" borderId="8" xfId="2" applyFont="1" applyFill="1" applyBorder="1" applyAlignment="1" applyProtection="1">
      <alignment horizontal="left" vertical="center"/>
    </xf>
    <xf numFmtId="164" fontId="6" fillId="0" borderId="0" xfId="1" applyNumberFormat="1" applyFont="1" applyFill="1" applyBorder="1" applyAlignment="1">
      <alignment horizontal="left" vertical="top"/>
    </xf>
    <xf numFmtId="1" fontId="9" fillId="0" borderId="18" xfId="0" applyNumberFormat="1" applyFont="1" applyFill="1" applyBorder="1" applyAlignment="1">
      <alignment horizontal="center" vertical="center" shrinkToFit="1"/>
    </xf>
    <xf numFmtId="0" fontId="5" fillId="0" borderId="18" xfId="0" applyFont="1" applyFill="1" applyBorder="1" applyAlignment="1">
      <alignment horizontal="left" vertical="top" wrapText="1"/>
    </xf>
    <xf numFmtId="164" fontId="8" fillId="0" borderId="18" xfId="1" applyNumberFormat="1" applyFont="1" applyFill="1" applyBorder="1" applyAlignment="1">
      <alignment horizontal="right" vertical="top" shrinkToFit="1"/>
    </xf>
    <xf numFmtId="1" fontId="9" fillId="0" borderId="18" xfId="0" applyNumberFormat="1" applyFont="1" applyFill="1" applyBorder="1" applyAlignment="1">
      <alignment horizontal="left" vertical="top" shrinkToFit="1"/>
    </xf>
    <xf numFmtId="0" fontId="6" fillId="0" borderId="18" xfId="0" applyFont="1" applyFill="1" applyBorder="1" applyAlignment="1">
      <alignment horizontal="left" vertical="top" wrapText="1" indent="67"/>
    </xf>
    <xf numFmtId="0" fontId="5" fillId="9" borderId="18" xfId="0" applyFont="1" applyFill="1" applyBorder="1" applyAlignment="1">
      <alignment horizontal="left" vertical="top" wrapText="1"/>
    </xf>
    <xf numFmtId="164" fontId="8" fillId="9" borderId="18" xfId="1" applyNumberFormat="1" applyFont="1" applyFill="1" applyBorder="1" applyAlignment="1">
      <alignment horizontal="right" vertical="top" shrinkToFit="1"/>
    </xf>
    <xf numFmtId="164" fontId="9" fillId="9" borderId="18" xfId="1" applyNumberFormat="1" applyFont="1" applyFill="1" applyBorder="1" applyAlignment="1">
      <alignment horizontal="right" vertical="top" shrinkToFit="1"/>
    </xf>
    <xf numFmtId="164" fontId="9" fillId="0" borderId="18" xfId="1" applyNumberFormat="1" applyFont="1" applyFill="1" applyBorder="1" applyAlignment="1">
      <alignment horizontal="right" vertical="top" shrinkToFit="1"/>
    </xf>
    <xf numFmtId="0" fontId="6" fillId="0" borderId="18" xfId="0" applyFont="1" applyFill="1" applyBorder="1" applyAlignment="1">
      <alignment horizontal="left" vertical="top" wrapText="1"/>
    </xf>
    <xf numFmtId="164" fontId="1" fillId="0" borderId="0" xfId="1" applyNumberFormat="1" applyFont="1" applyFill="1" applyAlignment="1" applyProtection="1">
      <alignment horizontal="center" vertical="center" wrapText="1"/>
      <protection locked="0"/>
    </xf>
    <xf numFmtId="164" fontId="4" fillId="0" borderId="0" xfId="1" applyNumberFormat="1" applyFont="1" applyFill="1" applyAlignment="1" applyProtection="1">
      <alignment vertical="center"/>
      <protection locked="0"/>
    </xf>
    <xf numFmtId="43" fontId="1" fillId="0" borderId="0" xfId="1" applyNumberFormat="1" applyFont="1" applyFill="1" applyAlignment="1" applyProtection="1">
      <alignment vertical="center"/>
      <protection locked="0"/>
    </xf>
    <xf numFmtId="164" fontId="1" fillId="5" borderId="0" xfId="1" applyNumberFormat="1" applyFont="1" applyFill="1" applyAlignment="1" applyProtection="1">
      <alignment horizontal="center" vertical="center"/>
      <protection locked="0"/>
    </xf>
    <xf numFmtId="164" fontId="1" fillId="0" borderId="0" xfId="1" applyNumberFormat="1" applyFont="1" applyFill="1" applyAlignment="1" applyProtection="1">
      <alignment horizontal="center" vertical="center"/>
      <protection locked="0"/>
    </xf>
    <xf numFmtId="164" fontId="1" fillId="0" borderId="0" xfId="2" applyNumberFormat="1" applyFont="1" applyAlignment="1" applyProtection="1">
      <alignment horizontal="center" vertical="center"/>
      <protection locked="0"/>
    </xf>
    <xf numFmtId="43" fontId="1" fillId="0" borderId="0" xfId="2" applyNumberFormat="1" applyFont="1" applyAlignment="1" applyProtection="1">
      <alignment horizontal="center" vertical="center"/>
      <protection locked="0"/>
    </xf>
    <xf numFmtId="0" fontId="3" fillId="7" borderId="2" xfId="0" applyFont="1" applyFill="1" applyBorder="1" applyAlignment="1">
      <alignment horizontal="center" vertical="center" wrapText="1"/>
    </xf>
    <xf numFmtId="164" fontId="3" fillId="8" borderId="2" xfId="1" applyNumberFormat="1" applyFont="1" applyFill="1" applyBorder="1" applyAlignment="1">
      <alignment horizontal="center" vertical="center" wrapText="1"/>
    </xf>
    <xf numFmtId="0" fontId="6" fillId="0" borderId="0" xfId="0" applyFont="1" applyFill="1" applyBorder="1" applyAlignment="1">
      <alignment horizontal="left" vertical="top" wrapText="1" indent="67"/>
    </xf>
    <xf numFmtId="164" fontId="3" fillId="8" borderId="11" xfId="1" applyNumberFormat="1" applyFont="1" applyFill="1" applyBorder="1" applyAlignment="1">
      <alignment horizontal="center" vertical="center" wrapText="1"/>
    </xf>
    <xf numFmtId="0" fontId="3" fillId="3" borderId="11" xfId="0" applyFont="1" applyFill="1" applyBorder="1" applyAlignment="1">
      <alignment horizontal="center" vertical="center" wrapText="1"/>
    </xf>
    <xf numFmtId="0" fontId="1" fillId="0" borderId="19" xfId="2" applyFont="1" applyBorder="1" applyAlignment="1" applyProtection="1">
      <alignment horizontal="center" vertical="center" wrapText="1"/>
    </xf>
    <xf numFmtId="0" fontId="1" fillId="0" borderId="19" xfId="2" applyFont="1" applyBorder="1" applyAlignment="1" applyProtection="1">
      <alignment vertical="center" wrapText="1"/>
    </xf>
    <xf numFmtId="0" fontId="5" fillId="0" borderId="1" xfId="2" applyFont="1" applyFill="1" applyBorder="1" applyAlignment="1" applyProtection="1">
      <alignment horizontal="center" vertical="center" wrapText="1"/>
    </xf>
    <xf numFmtId="164" fontId="5" fillId="0" borderId="1" xfId="1" applyNumberFormat="1" applyFont="1" applyFill="1" applyBorder="1" applyAlignment="1">
      <alignment horizontal="center" vertical="top" wrapText="1"/>
    </xf>
    <xf numFmtId="164" fontId="5" fillId="0" borderId="1" xfId="1" applyNumberFormat="1" applyFont="1" applyFill="1" applyBorder="1" applyAlignment="1" applyProtection="1">
      <alignment horizontal="center" vertical="center" wrapText="1"/>
    </xf>
    <xf numFmtId="164" fontId="5" fillId="0" borderId="1" xfId="1" applyNumberFormat="1" applyFont="1" applyFill="1" applyBorder="1" applyAlignment="1" applyProtection="1">
      <alignment horizontal="center" vertical="center" wrapText="1"/>
    </xf>
    <xf numFmtId="0" fontId="4" fillId="0" borderId="20" xfId="2" applyFont="1" applyFill="1" applyBorder="1" applyAlignment="1" applyProtection="1">
      <alignment horizontal="center" vertical="center" wrapText="1"/>
    </xf>
    <xf numFmtId="0" fontId="4" fillId="0" borderId="21" xfId="2" applyFont="1" applyFill="1" applyBorder="1" applyAlignment="1" applyProtection="1">
      <alignment horizontal="center" vertical="center" wrapText="1"/>
    </xf>
    <xf numFmtId="164" fontId="1" fillId="0" borderId="21" xfId="1" applyNumberFormat="1" applyFont="1" applyFill="1" applyBorder="1" applyAlignment="1" applyProtection="1">
      <alignment horizontal="center" vertical="center" wrapText="1"/>
      <protection locked="0"/>
    </xf>
    <xf numFmtId="164" fontId="1" fillId="0" borderId="22" xfId="1" applyNumberFormat="1" applyFont="1" applyFill="1" applyBorder="1" applyAlignment="1" applyProtection="1">
      <alignment horizontal="center" vertical="center" wrapText="1"/>
      <protection locked="0"/>
    </xf>
  </cellXfs>
  <cellStyles count="4">
    <cellStyle name="Comma" xfId="1" builtinId="3"/>
    <cellStyle name="Normal" xfId="0" builtinId="0"/>
    <cellStyle name="Normal 2" xfId="2"/>
    <cellStyle name="Normal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4"/>
  <sheetViews>
    <sheetView showGridLines="0" zoomScale="130" zoomScaleNormal="130" zoomScaleSheetLayoutView="130" workbookViewId="0">
      <pane xSplit="3" ySplit="7" topLeftCell="D8" activePane="bottomRight" state="frozen"/>
      <selection pane="topRight" activeCell="D1" sqref="D1"/>
      <selection pane="bottomLeft" activeCell="A9" sqref="A9"/>
      <selection pane="bottomRight" activeCell="B4" sqref="B4"/>
    </sheetView>
  </sheetViews>
  <sheetFormatPr defaultRowHeight="15" x14ac:dyDescent="0.2"/>
  <cols>
    <col min="1" max="1" width="1.5" style="63" customWidth="1"/>
    <col min="2" max="2" width="8.6640625" style="63" customWidth="1"/>
    <col min="3" max="3" width="40.83203125" style="63" customWidth="1"/>
    <col min="4" max="4" width="16" style="64" customWidth="1"/>
    <col min="5" max="5" width="16.5" style="64" customWidth="1"/>
    <col min="6" max="6" width="13.5" style="64" customWidth="1"/>
    <col min="7" max="16384" width="9.33203125" style="63"/>
  </cols>
  <sheetData>
    <row r="1" spans="2:6" ht="5.25" customHeight="1" x14ac:dyDescent="0.2"/>
    <row r="2" spans="2:6" ht="21" x14ac:dyDescent="0.2">
      <c r="B2" s="137" t="s">
        <v>199</v>
      </c>
      <c r="C2" s="135"/>
      <c r="D2" s="67"/>
      <c r="E2" s="67"/>
      <c r="F2" s="67"/>
    </row>
    <row r="3" spans="2:6" ht="15.75" x14ac:dyDescent="0.2">
      <c r="B3" s="136" t="s">
        <v>280</v>
      </c>
      <c r="D3" s="67"/>
      <c r="E3" s="67"/>
      <c r="F3" s="67"/>
    </row>
    <row r="4" spans="2:6" ht="15.75" x14ac:dyDescent="0.2">
      <c r="B4" s="136" t="s">
        <v>276</v>
      </c>
      <c r="C4" s="135"/>
      <c r="D4" s="67"/>
      <c r="E4" s="67"/>
      <c r="F4" s="67"/>
    </row>
    <row r="5" spans="2:6" ht="6.75" customHeight="1" thickBot="1" x14ac:dyDescent="0.25">
      <c r="B5" s="65"/>
      <c r="C5" s="66"/>
      <c r="D5" s="67"/>
      <c r="E5" s="67"/>
      <c r="F5" s="67"/>
    </row>
    <row r="6" spans="2:6" s="85" customFormat="1" ht="15.75" customHeight="1" thickBot="1" x14ac:dyDescent="0.25">
      <c r="B6" s="171" t="s">
        <v>277</v>
      </c>
      <c r="C6" s="171" t="s">
        <v>207</v>
      </c>
      <c r="D6" s="172" t="s">
        <v>200</v>
      </c>
      <c r="E6" s="172"/>
      <c r="F6" s="172"/>
    </row>
    <row r="7" spans="2:6" s="85" customFormat="1" ht="15.75" thickBot="1" x14ac:dyDescent="0.25">
      <c r="B7" s="171"/>
      <c r="C7" s="171"/>
      <c r="D7" s="139" t="s">
        <v>204</v>
      </c>
      <c r="E7" s="139" t="s">
        <v>10</v>
      </c>
      <c r="F7" s="139" t="s">
        <v>205</v>
      </c>
    </row>
    <row r="8" spans="2:6" ht="6" customHeight="1" thickBot="1" x14ac:dyDescent="0.25">
      <c r="B8" s="69"/>
      <c r="C8" s="69"/>
      <c r="D8" s="70"/>
      <c r="E8" s="70"/>
      <c r="F8" s="71"/>
    </row>
    <row r="9" spans="2:6" ht="20.25" customHeight="1" thickBot="1" x14ac:dyDescent="0.25">
      <c r="B9" s="154">
        <v>1</v>
      </c>
      <c r="C9" s="163" t="s">
        <v>278</v>
      </c>
      <c r="D9" s="156">
        <f>'HVAC-Summary'!D23</f>
        <v>14881305.6</v>
      </c>
      <c r="E9" s="156">
        <f>'HVAC-Summary'!E23</f>
        <v>3109386</v>
      </c>
      <c r="F9" s="162">
        <f>SUM(D9:E9)</f>
        <v>17990691.600000001</v>
      </c>
    </row>
    <row r="10" spans="2:6" ht="15.75" thickBot="1" x14ac:dyDescent="0.25">
      <c r="B10" s="154">
        <v>2</v>
      </c>
      <c r="C10" s="163" t="s">
        <v>279</v>
      </c>
      <c r="D10" s="156">
        <f>'FSS - Summary'!D15</f>
        <v>4777983</v>
      </c>
      <c r="E10" s="156">
        <f>'FSS - Summary'!E15</f>
        <v>817572</v>
      </c>
      <c r="F10" s="162">
        <f>SUM(D10:E10)</f>
        <v>5595555</v>
      </c>
    </row>
    <row r="11" spans="2:6" ht="15.75" thickBot="1" x14ac:dyDescent="0.25">
      <c r="B11" s="157"/>
      <c r="C11" s="155" t="s">
        <v>284</v>
      </c>
      <c r="D11" s="156">
        <f t="shared" ref="D11:F11" si="0">SUM(D9:D10)</f>
        <v>19659288.600000001</v>
      </c>
      <c r="E11" s="156">
        <f t="shared" si="0"/>
        <v>3926958</v>
      </c>
      <c r="F11" s="162">
        <f t="shared" si="0"/>
        <v>23586246.600000001</v>
      </c>
    </row>
    <row r="12" spans="2:6" s="140" customFormat="1" ht="15.75" thickBot="1" x14ac:dyDescent="0.25">
      <c r="B12" s="158"/>
      <c r="C12" s="163" t="s">
        <v>283</v>
      </c>
      <c r="D12" s="156">
        <f>D11*0.07403666</f>
        <v>1455508.0659200761</v>
      </c>
      <c r="E12" s="156">
        <f t="shared" ref="E12:F12" si="1">E11*0.07403666</f>
        <v>290738.85428028001</v>
      </c>
      <c r="F12" s="156">
        <f t="shared" si="1"/>
        <v>1746246.9202003563</v>
      </c>
    </row>
    <row r="13" spans="2:6" s="140" customFormat="1" ht="15.75" thickBot="1" x14ac:dyDescent="0.25">
      <c r="B13" s="158"/>
      <c r="C13" s="159" t="s">
        <v>285</v>
      </c>
      <c r="D13" s="160">
        <f>D11-D12</f>
        <v>18203780.534079924</v>
      </c>
      <c r="E13" s="160">
        <f t="shared" ref="E13:F13" si="2">E11-E12</f>
        <v>3636219.1457197201</v>
      </c>
      <c r="F13" s="161">
        <f t="shared" si="2"/>
        <v>21839999.679799646</v>
      </c>
    </row>
    <row r="14" spans="2:6" s="140" customFormat="1" x14ac:dyDescent="0.2">
      <c r="D14" s="153"/>
      <c r="E14" s="153"/>
      <c r="F14" s="153"/>
    </row>
  </sheetData>
  <mergeCells count="3">
    <mergeCell ref="B6:B7"/>
    <mergeCell ref="C6:C7"/>
    <mergeCell ref="D6:F6"/>
  </mergeCells>
  <pageMargins left="0.7" right="0.7" top="0.75" bottom="0.75" header="0.3" footer="0.3"/>
  <pageSetup scale="57"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4"/>
  <sheetViews>
    <sheetView showGridLines="0" zoomScale="120" zoomScaleNormal="120" workbookViewId="0">
      <pane xSplit="3" ySplit="3" topLeftCell="D4" activePane="bottomRight" state="frozen"/>
      <selection pane="topRight" activeCell="D1" sqref="D1"/>
      <selection pane="bottomLeft" activeCell="A5" sqref="A5"/>
      <selection pane="bottomRight" activeCell="H19" sqref="H19"/>
    </sheetView>
  </sheetViews>
  <sheetFormatPr defaultRowHeight="15" x14ac:dyDescent="0.2"/>
  <cols>
    <col min="1" max="1" width="1.5" style="63" customWidth="1"/>
    <col min="2" max="2" width="8.6640625" style="63" customWidth="1"/>
    <col min="3" max="3" width="87.83203125" style="63" customWidth="1"/>
    <col min="4" max="6" width="13.5" style="64" customWidth="1"/>
    <col min="7" max="16384" width="9.33203125" style="63"/>
  </cols>
  <sheetData>
    <row r="1" spans="2:6" ht="4.5" customHeight="1" thickBot="1" x14ac:dyDescent="0.25">
      <c r="B1" s="65"/>
      <c r="C1" s="66"/>
      <c r="D1" s="67"/>
      <c r="E1" s="67"/>
      <c r="F1" s="67"/>
    </row>
    <row r="2" spans="2:6" s="85" customFormat="1" ht="15.75" thickBot="1" x14ac:dyDescent="0.25">
      <c r="B2" s="175" t="s">
        <v>206</v>
      </c>
      <c r="C2" s="175" t="s">
        <v>207</v>
      </c>
      <c r="D2" s="174" t="s">
        <v>200</v>
      </c>
      <c r="E2" s="174"/>
      <c r="F2" s="174"/>
    </row>
    <row r="3" spans="2:6" s="85" customFormat="1" ht="15.75" thickBot="1" x14ac:dyDescent="0.25">
      <c r="B3" s="175"/>
      <c r="C3" s="175"/>
      <c r="D3" s="68" t="s">
        <v>204</v>
      </c>
      <c r="E3" s="68" t="s">
        <v>10</v>
      </c>
      <c r="F3" s="68" t="s">
        <v>205</v>
      </c>
    </row>
    <row r="4" spans="2:6" ht="5.25" customHeight="1" thickBot="1" x14ac:dyDescent="0.25">
      <c r="B4" s="69"/>
      <c r="C4" s="69"/>
      <c r="D4" s="70"/>
      <c r="E4" s="70"/>
      <c r="F4" s="71"/>
    </row>
    <row r="5" spans="2:6" ht="16.5" thickTop="1" thickBot="1" x14ac:dyDescent="0.25">
      <c r="B5" s="72">
        <v>230010</v>
      </c>
      <c r="C5" s="73" t="s">
        <v>11</v>
      </c>
      <c r="D5" s="75">
        <f>'HVAC-BOQ'!H11</f>
        <v>33600</v>
      </c>
      <c r="E5" s="75">
        <f>'HVAC-BOQ'!I11</f>
        <v>10080</v>
      </c>
      <c r="F5" s="74">
        <f>'HVAC-BOQ'!J11</f>
        <v>43680</v>
      </c>
    </row>
    <row r="6" spans="2:6" ht="16.5" thickTop="1" thickBot="1" x14ac:dyDescent="0.25">
      <c r="B6" s="76">
        <v>230100</v>
      </c>
      <c r="C6" s="77" t="s">
        <v>20</v>
      </c>
      <c r="D6" s="79">
        <f>'HVAC-BOQ'!H17</f>
        <v>0</v>
      </c>
      <c r="E6" s="79">
        <f>'HVAC-BOQ'!I17</f>
        <v>0</v>
      </c>
      <c r="F6" s="78">
        <f>'HVAC-BOQ'!J17</f>
        <v>0</v>
      </c>
    </row>
    <row r="7" spans="2:6" ht="16.5" thickTop="1" thickBot="1" x14ac:dyDescent="0.25">
      <c r="B7" s="76">
        <v>230500</v>
      </c>
      <c r="C7" s="77" t="s">
        <v>208</v>
      </c>
      <c r="D7" s="79">
        <f>'HVAC-BOQ'!H69</f>
        <v>3532704</v>
      </c>
      <c r="E7" s="79">
        <f>'HVAC-BOQ'!I69</f>
        <v>452928</v>
      </c>
      <c r="F7" s="78">
        <f>'HVAC-BOQ'!J69</f>
        <v>3985632</v>
      </c>
    </row>
    <row r="8" spans="2:6" ht="16.5" thickTop="1" thickBot="1" x14ac:dyDescent="0.25">
      <c r="B8" s="76">
        <v>230700</v>
      </c>
      <c r="C8" s="77" t="s">
        <v>209</v>
      </c>
      <c r="D8" s="79">
        <f>'HVAC-BOQ'!H96</f>
        <v>2532373.1999999997</v>
      </c>
      <c r="E8" s="79">
        <f>'HVAC-BOQ'!I96</f>
        <v>736848</v>
      </c>
      <c r="F8" s="78">
        <f>'HVAC-BOQ'!J96</f>
        <v>3269221.1999999997</v>
      </c>
    </row>
    <row r="9" spans="2:6" ht="16.5" thickTop="1" thickBot="1" x14ac:dyDescent="0.25">
      <c r="B9" s="76">
        <v>230800</v>
      </c>
      <c r="C9" s="77" t="s">
        <v>210</v>
      </c>
      <c r="D9" s="79">
        <f>'HVAC-BOQ'!H101</f>
        <v>168000</v>
      </c>
      <c r="E9" s="79">
        <f>'HVAC-BOQ'!I101</f>
        <v>22680</v>
      </c>
      <c r="F9" s="78">
        <f>'HVAC-BOQ'!J101</f>
        <v>190680</v>
      </c>
    </row>
    <row r="10" spans="2:6" ht="16.5" thickTop="1" thickBot="1" x14ac:dyDescent="0.25">
      <c r="B10" s="76">
        <v>230900</v>
      </c>
      <c r="C10" s="77" t="s">
        <v>211</v>
      </c>
      <c r="D10" s="79">
        <f>'HVAC-BOQ'!H107</f>
        <v>651000</v>
      </c>
      <c r="E10" s="79">
        <f>'HVAC-BOQ'!I107</f>
        <v>104159.99999999999</v>
      </c>
      <c r="F10" s="78">
        <f>'HVAC-BOQ'!J107</f>
        <v>755160</v>
      </c>
    </row>
    <row r="11" spans="2:6" ht="16.5" thickTop="1" thickBot="1" x14ac:dyDescent="0.25">
      <c r="B11" s="76">
        <v>232100</v>
      </c>
      <c r="C11" s="77" t="s">
        <v>212</v>
      </c>
      <c r="D11" s="79">
        <f>'HVAC-BOQ'!H138</f>
        <v>3206540.4</v>
      </c>
      <c r="E11" s="79">
        <f>'HVAC-BOQ'!I138</f>
        <v>746340</v>
      </c>
      <c r="F11" s="78">
        <f>'HVAC-BOQ'!J138</f>
        <v>3952880.4</v>
      </c>
    </row>
    <row r="12" spans="2:6" ht="16.5" thickTop="1" thickBot="1" x14ac:dyDescent="0.25">
      <c r="B12" s="76">
        <v>232300</v>
      </c>
      <c r="C12" s="77" t="s">
        <v>131</v>
      </c>
      <c r="D12" s="79">
        <f>'HVAC-BOQ'!H142</f>
        <v>75600</v>
      </c>
      <c r="E12" s="79">
        <f>'HVAC-BOQ'!I142</f>
        <v>20160</v>
      </c>
      <c r="F12" s="78">
        <f>'HVAC-BOQ'!J142</f>
        <v>95760</v>
      </c>
    </row>
    <row r="13" spans="2:6" ht="16.5" thickTop="1" thickBot="1" x14ac:dyDescent="0.25">
      <c r="B13" s="76">
        <v>233100</v>
      </c>
      <c r="C13" s="77" t="s">
        <v>135</v>
      </c>
      <c r="D13" s="79">
        <f>'HVAC-BOQ'!H149</f>
        <v>2890440</v>
      </c>
      <c r="E13" s="79">
        <f>'HVAC-BOQ'!I149</f>
        <v>617400</v>
      </c>
      <c r="F13" s="78">
        <f>'HVAC-BOQ'!J149</f>
        <v>3507840</v>
      </c>
    </row>
    <row r="14" spans="2:6" ht="16.5" thickTop="1" thickBot="1" x14ac:dyDescent="0.25">
      <c r="B14" s="76">
        <v>233300</v>
      </c>
      <c r="C14" s="77" t="s">
        <v>213</v>
      </c>
      <c r="D14" s="79">
        <f>'HVAC-BOQ'!H160</f>
        <v>246120</v>
      </c>
      <c r="E14" s="79">
        <f>'HVAC-BOQ'!I160</f>
        <v>70140</v>
      </c>
      <c r="F14" s="78">
        <f>'HVAC-BOQ'!J160</f>
        <v>316260</v>
      </c>
    </row>
    <row r="15" spans="2:6" ht="16.5" thickTop="1" thickBot="1" x14ac:dyDescent="0.25">
      <c r="B15" s="76">
        <v>233400</v>
      </c>
      <c r="C15" s="77" t="s">
        <v>153</v>
      </c>
      <c r="D15" s="79">
        <f>'HVAC-BOQ'!H170</f>
        <v>217980</v>
      </c>
      <c r="E15" s="79">
        <f>'HVAC-BOQ'!I170</f>
        <v>34020</v>
      </c>
      <c r="F15" s="78">
        <f>'HVAC-BOQ'!J170</f>
        <v>252000</v>
      </c>
    </row>
    <row r="16" spans="2:6" ht="16.5" thickTop="1" thickBot="1" x14ac:dyDescent="0.25">
      <c r="B16" s="76">
        <v>233700</v>
      </c>
      <c r="C16" s="77" t="s">
        <v>162</v>
      </c>
      <c r="D16" s="79">
        <f>'HVAC-BOQ'!H187</f>
        <v>1089648</v>
      </c>
      <c r="E16" s="79">
        <f>'HVAC-BOQ'!I187</f>
        <v>164850</v>
      </c>
      <c r="F16" s="78">
        <f>'HVAC-BOQ'!J187</f>
        <v>1254498</v>
      </c>
    </row>
    <row r="17" spans="2:6" ht="16.5" thickTop="1" thickBot="1" x14ac:dyDescent="0.25">
      <c r="B17" s="76">
        <v>234100</v>
      </c>
      <c r="C17" s="77" t="s">
        <v>182</v>
      </c>
      <c r="D17" s="79">
        <f>'HVAC-BOQ'!H192</f>
        <v>0</v>
      </c>
      <c r="E17" s="79">
        <f>'HVAC-BOQ'!I192</f>
        <v>0</v>
      </c>
      <c r="F17" s="78">
        <f>'HVAC-BOQ'!J192</f>
        <v>0</v>
      </c>
    </row>
    <row r="18" spans="2:6" ht="16.5" thickTop="1" thickBot="1" x14ac:dyDescent="0.25">
      <c r="B18" s="76">
        <v>237400</v>
      </c>
      <c r="C18" s="77" t="s">
        <v>186</v>
      </c>
      <c r="D18" s="79">
        <f>'HVAC-BOQ'!H196</f>
        <v>0</v>
      </c>
      <c r="E18" s="79">
        <f>'HVAC-BOQ'!I196</f>
        <v>12600</v>
      </c>
      <c r="F18" s="78">
        <f>'HVAC-BOQ'!J196</f>
        <v>12600</v>
      </c>
    </row>
    <row r="19" spans="2:6" ht="16.5" thickTop="1" thickBot="1" x14ac:dyDescent="0.25">
      <c r="B19" s="76">
        <v>238100</v>
      </c>
      <c r="C19" s="77" t="s">
        <v>189</v>
      </c>
      <c r="D19" s="79">
        <f>SUM('HVAC-BOQ'!H198:H203)</f>
        <v>216300</v>
      </c>
      <c r="E19" s="79">
        <f>SUM('HVAC-BOQ'!I198:I203)</f>
        <v>112980</v>
      </c>
      <c r="F19" s="78">
        <f>SUM('HVAC-BOQ'!J198:J203)</f>
        <v>329280</v>
      </c>
    </row>
    <row r="20" spans="2:6" ht="16.5" thickTop="1" thickBot="1" x14ac:dyDescent="0.25">
      <c r="B20" s="76" t="s">
        <v>216</v>
      </c>
      <c r="C20" s="77" t="s">
        <v>196</v>
      </c>
      <c r="D20" s="79">
        <f>'HVAC-BOQ'!H205</f>
        <v>21000</v>
      </c>
      <c r="E20" s="79">
        <f>'HVAC-BOQ'!I205</f>
        <v>4200</v>
      </c>
      <c r="F20" s="78">
        <f>'HVAC-BOQ'!J205</f>
        <v>25200</v>
      </c>
    </row>
    <row r="21" spans="2:6" ht="16.5" thickTop="1" thickBot="1" x14ac:dyDescent="0.25">
      <c r="B21" s="80"/>
      <c r="C21" s="77" t="s">
        <v>198</v>
      </c>
      <c r="D21" s="78">
        <f t="shared" ref="D21:F21" si="0">SUM(D5:D20)</f>
        <v>14881305.6</v>
      </c>
      <c r="E21" s="78">
        <f t="shared" si="0"/>
        <v>3109386</v>
      </c>
      <c r="F21" s="78">
        <f t="shared" si="0"/>
        <v>17990691.600000001</v>
      </c>
    </row>
    <row r="22" spans="2:6" ht="16.5" thickTop="1" thickBot="1" x14ac:dyDescent="0.25">
      <c r="B22" s="80"/>
      <c r="C22" s="77" t="s">
        <v>214</v>
      </c>
      <c r="D22" s="81">
        <v>0</v>
      </c>
      <c r="E22" s="81">
        <v>0</v>
      </c>
      <c r="F22" s="86">
        <f>SUM(D22:E22)</f>
        <v>0</v>
      </c>
    </row>
    <row r="23" spans="2:6" ht="16.5" thickTop="1" thickBot="1" x14ac:dyDescent="0.25">
      <c r="B23" s="82"/>
      <c r="C23" s="83" t="s">
        <v>215</v>
      </c>
      <c r="D23" s="84">
        <f t="shared" ref="D23:F23" si="1">D21+D22</f>
        <v>14881305.6</v>
      </c>
      <c r="E23" s="84">
        <f t="shared" si="1"/>
        <v>3109386</v>
      </c>
      <c r="F23" s="138">
        <f t="shared" si="1"/>
        <v>17990691.600000001</v>
      </c>
    </row>
    <row r="24" spans="2:6" ht="15.75" thickTop="1" x14ac:dyDescent="0.2">
      <c r="B24" s="173"/>
      <c r="C24" s="173"/>
      <c r="D24" s="173"/>
      <c r="E24" s="173"/>
      <c r="F24" s="173"/>
    </row>
  </sheetData>
  <mergeCells count="4">
    <mergeCell ref="B24:F24"/>
    <mergeCell ref="D2:F2"/>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15"/>
  <sheetViews>
    <sheetView showGridLines="0" tabSelected="1" view="pageBreakPreview" zoomScaleNormal="100" zoomScaleSheetLayoutView="100" workbookViewId="0">
      <pane xSplit="5" ySplit="4" topLeftCell="F5" activePane="bottomRight" state="frozen"/>
      <selection pane="topRight" activeCell="E1" sqref="E1"/>
      <selection pane="bottomLeft" activeCell="A6" sqref="A6"/>
      <selection pane="bottomRight" activeCell="H9" sqref="H9"/>
    </sheetView>
  </sheetViews>
  <sheetFormatPr defaultRowHeight="15" x14ac:dyDescent="0.2"/>
  <cols>
    <col min="1" max="1" width="1.5" style="2" customWidth="1"/>
    <col min="2" max="2" width="8.83203125" style="2" customWidth="1"/>
    <col min="3" max="3" width="52.1640625" style="31" customWidth="1"/>
    <col min="4" max="4" width="8.33203125" style="32" customWidth="1"/>
    <col min="5" max="5" width="9.1640625" style="32" customWidth="1"/>
    <col min="6" max="6" width="12.5" style="55" customWidth="1"/>
    <col min="7" max="8" width="14.33203125" style="55" customWidth="1"/>
    <col min="9" max="9" width="14.1640625" style="55" customWidth="1"/>
    <col min="10" max="10" width="17" style="55" customWidth="1"/>
    <col min="11" max="16" width="9.33203125" style="55"/>
    <col min="17" max="18" width="11.5" style="55" customWidth="1"/>
    <col min="19" max="19" width="9.33203125" style="55"/>
    <col min="20" max="16384" width="9.33203125" style="2"/>
  </cols>
  <sheetData>
    <row r="1" spans="2:19" x14ac:dyDescent="0.2">
      <c r="B1" s="1"/>
      <c r="C1" s="33"/>
      <c r="D1" s="33"/>
      <c r="E1" s="33"/>
    </row>
    <row r="2" spans="2:19" ht="15.75" customHeight="1" x14ac:dyDescent="0.2">
      <c r="B2" s="178" t="s">
        <v>2</v>
      </c>
      <c r="C2" s="178" t="s">
        <v>3</v>
      </c>
      <c r="D2" s="178" t="s">
        <v>4</v>
      </c>
      <c r="E2" s="178" t="s">
        <v>5</v>
      </c>
      <c r="F2" s="179" t="s">
        <v>200</v>
      </c>
      <c r="G2" s="179"/>
      <c r="H2" s="179"/>
      <c r="I2" s="179"/>
      <c r="J2" s="179"/>
    </row>
    <row r="3" spans="2:19" s="3" customFormat="1" x14ac:dyDescent="0.2">
      <c r="B3" s="178"/>
      <c r="C3" s="178"/>
      <c r="D3" s="178"/>
      <c r="E3" s="178"/>
      <c r="F3" s="180" t="s">
        <v>6</v>
      </c>
      <c r="G3" s="180"/>
      <c r="H3" s="180" t="s">
        <v>7</v>
      </c>
      <c r="I3" s="180"/>
      <c r="J3" s="180" t="s">
        <v>8</v>
      </c>
      <c r="K3" s="164"/>
      <c r="L3" s="164"/>
      <c r="M3" s="164"/>
      <c r="N3" s="164"/>
      <c r="O3" s="164"/>
      <c r="P3" s="164"/>
      <c r="Q3" s="164"/>
      <c r="R3" s="164"/>
      <c r="S3" s="164"/>
    </row>
    <row r="4" spans="2:19" s="3" customFormat="1" x14ac:dyDescent="0.2">
      <c r="B4" s="178"/>
      <c r="C4" s="178"/>
      <c r="D4" s="178"/>
      <c r="E4" s="178"/>
      <c r="F4" s="181" t="s">
        <v>9</v>
      </c>
      <c r="G4" s="181" t="s">
        <v>10</v>
      </c>
      <c r="H4" s="181" t="s">
        <v>9</v>
      </c>
      <c r="I4" s="181" t="s">
        <v>10</v>
      </c>
      <c r="J4" s="180"/>
      <c r="K4" s="164"/>
      <c r="L4" s="164"/>
      <c r="M4" s="164"/>
      <c r="N4" s="164"/>
      <c r="O4" s="164"/>
      <c r="P4" s="164"/>
      <c r="Q4" s="164"/>
      <c r="R4" s="164"/>
      <c r="S4" s="164"/>
    </row>
    <row r="5" spans="2:19" s="3" customFormat="1" x14ac:dyDescent="0.2">
      <c r="B5" s="182">
        <v>1</v>
      </c>
      <c r="C5" s="183">
        <v>2</v>
      </c>
      <c r="D5" s="183">
        <v>3</v>
      </c>
      <c r="E5" s="183">
        <v>4</v>
      </c>
      <c r="F5" s="184"/>
      <c r="G5" s="184"/>
      <c r="H5" s="184"/>
      <c r="I5" s="184"/>
      <c r="J5" s="185"/>
      <c r="K5" s="164"/>
      <c r="L5" s="164"/>
      <c r="M5" s="164"/>
      <c r="N5" s="164"/>
      <c r="O5" s="164"/>
      <c r="P5" s="164"/>
      <c r="Q5" s="164"/>
      <c r="R5" s="164"/>
      <c r="S5" s="164"/>
    </row>
    <row r="6" spans="2:19" x14ac:dyDescent="0.2">
      <c r="B6" s="38">
        <v>230010</v>
      </c>
      <c r="C6" s="5" t="s">
        <v>11</v>
      </c>
      <c r="D6" s="5"/>
      <c r="E6" s="5"/>
      <c r="F6" s="56"/>
      <c r="G6" s="56"/>
      <c r="H6" s="56"/>
      <c r="I6" s="56"/>
      <c r="J6" s="57"/>
    </row>
    <row r="7" spans="2:19" ht="45" x14ac:dyDescent="0.2">
      <c r="B7" s="39" t="s">
        <v>12</v>
      </c>
      <c r="C7" s="7" t="s">
        <v>13</v>
      </c>
      <c r="D7" s="8">
        <v>1</v>
      </c>
      <c r="E7" s="9" t="s">
        <v>14</v>
      </c>
      <c r="F7" s="56">
        <v>21000</v>
      </c>
      <c r="G7" s="56">
        <v>5880</v>
      </c>
      <c r="H7" s="56">
        <f>F7*D7</f>
        <v>21000</v>
      </c>
      <c r="I7" s="56">
        <f>G7*D7</f>
        <v>5880</v>
      </c>
      <c r="J7" s="57">
        <f>H7+I7</f>
        <v>26880</v>
      </c>
      <c r="M7" s="55">
        <v>25000</v>
      </c>
      <c r="N7" s="55">
        <v>7000</v>
      </c>
      <c r="O7" s="55">
        <f>M7*16%</f>
        <v>4000</v>
      </c>
      <c r="P7" s="55">
        <f>N7*16%</f>
        <v>1120</v>
      </c>
      <c r="Q7" s="55">
        <f>M7-O7</f>
        <v>21000</v>
      </c>
      <c r="R7" s="55">
        <f>N7-P7</f>
        <v>5880</v>
      </c>
    </row>
    <row r="8" spans="2:19" ht="45" x14ac:dyDescent="0.2">
      <c r="B8" s="39" t="s">
        <v>15</v>
      </c>
      <c r="C8" s="7" t="s">
        <v>16</v>
      </c>
      <c r="D8" s="8">
        <v>1</v>
      </c>
      <c r="E8" s="9" t="s">
        <v>14</v>
      </c>
      <c r="F8" s="56">
        <v>12600</v>
      </c>
      <c r="G8" s="56">
        <v>4200</v>
      </c>
      <c r="H8" s="56">
        <f>F8*D8</f>
        <v>12600</v>
      </c>
      <c r="I8" s="56">
        <f>G8*D8</f>
        <v>4200</v>
      </c>
      <c r="J8" s="57">
        <f>H8+I8</f>
        <v>16800</v>
      </c>
      <c r="M8" s="55">
        <v>15000</v>
      </c>
      <c r="N8" s="55">
        <v>5000</v>
      </c>
      <c r="O8" s="55">
        <f t="shared" ref="O8:O71" si="0">M8*16%</f>
        <v>2400</v>
      </c>
      <c r="P8" s="55">
        <f t="shared" ref="P8:P71" si="1">N8*16%</f>
        <v>800</v>
      </c>
      <c r="Q8" s="55">
        <f t="shared" ref="Q8:Q68" si="2">M8-O8</f>
        <v>12600</v>
      </c>
      <c r="R8" s="55">
        <f t="shared" ref="R8:R68" si="3">N8-P8</f>
        <v>4200</v>
      </c>
    </row>
    <row r="9" spans="2:19" ht="173.25" customHeight="1" x14ac:dyDescent="0.2">
      <c r="B9" s="39" t="s">
        <v>17</v>
      </c>
      <c r="C9" s="7" t="s">
        <v>18</v>
      </c>
      <c r="D9" s="8"/>
      <c r="E9" s="9"/>
      <c r="F9" s="56"/>
      <c r="G9" s="56"/>
      <c r="H9" s="56"/>
      <c r="I9" s="56"/>
      <c r="J9" s="57"/>
      <c r="O9" s="55">
        <f t="shared" si="0"/>
        <v>0</v>
      </c>
      <c r="P9" s="55">
        <f t="shared" si="1"/>
        <v>0</v>
      </c>
    </row>
    <row r="10" spans="2:19" x14ac:dyDescent="0.2">
      <c r="B10" s="40"/>
      <c r="C10" s="7"/>
      <c r="D10" s="8"/>
      <c r="E10" s="9"/>
      <c r="F10" s="56"/>
      <c r="G10" s="56"/>
      <c r="H10" s="56"/>
      <c r="I10" s="56"/>
      <c r="J10" s="57"/>
      <c r="O10" s="55">
        <f t="shared" si="0"/>
        <v>0</v>
      </c>
      <c r="P10" s="55">
        <f t="shared" si="1"/>
        <v>0</v>
      </c>
    </row>
    <row r="11" spans="2:19" x14ac:dyDescent="0.2">
      <c r="B11" s="40"/>
      <c r="C11" s="4" t="s">
        <v>19</v>
      </c>
      <c r="D11" s="4"/>
      <c r="E11" s="4"/>
      <c r="F11" s="56"/>
      <c r="G11" s="56"/>
      <c r="H11" s="58">
        <f>SUM(H7:H10)</f>
        <v>33600</v>
      </c>
      <c r="I11" s="58">
        <f t="shared" ref="I11:J11" si="4">SUM(I7:I10)</f>
        <v>10080</v>
      </c>
      <c r="J11" s="59">
        <f t="shared" si="4"/>
        <v>43680</v>
      </c>
      <c r="O11" s="55">
        <f t="shared" si="0"/>
        <v>0</v>
      </c>
      <c r="P11" s="55">
        <f t="shared" si="1"/>
        <v>0</v>
      </c>
    </row>
    <row r="12" spans="2:19" x14ac:dyDescent="0.2">
      <c r="B12" s="38">
        <v>230100</v>
      </c>
      <c r="C12" s="5" t="s">
        <v>20</v>
      </c>
      <c r="D12" s="5"/>
      <c r="E12" s="5"/>
      <c r="F12" s="56"/>
      <c r="G12" s="56"/>
      <c r="H12" s="56"/>
      <c r="I12" s="56"/>
      <c r="J12" s="57"/>
      <c r="O12" s="55">
        <f t="shared" si="0"/>
        <v>0</v>
      </c>
      <c r="P12" s="55">
        <f t="shared" si="1"/>
        <v>0</v>
      </c>
    </row>
    <row r="13" spans="2:19" x14ac:dyDescent="0.2">
      <c r="B13" s="40">
        <v>230113</v>
      </c>
      <c r="C13" s="7" t="s">
        <v>20</v>
      </c>
      <c r="D13" s="8"/>
      <c r="E13" s="9"/>
      <c r="F13" s="56"/>
      <c r="G13" s="56"/>
      <c r="H13" s="56"/>
      <c r="I13" s="56"/>
      <c r="J13" s="57"/>
      <c r="O13" s="55">
        <f t="shared" si="0"/>
        <v>0</v>
      </c>
      <c r="P13" s="55">
        <f t="shared" si="1"/>
        <v>0</v>
      </c>
    </row>
    <row r="14" spans="2:19" x14ac:dyDescent="0.2">
      <c r="B14" s="40" t="s">
        <v>12</v>
      </c>
      <c r="C14" s="7" t="s">
        <v>21</v>
      </c>
      <c r="D14" s="8">
        <v>1</v>
      </c>
      <c r="E14" s="9" t="s">
        <v>14</v>
      </c>
      <c r="F14" s="56"/>
      <c r="G14" s="56"/>
      <c r="H14" s="56">
        <f>F14*D14</f>
        <v>0</v>
      </c>
      <c r="I14" s="56">
        <f>G14*D14</f>
        <v>0</v>
      </c>
      <c r="J14" s="57">
        <f t="shared" ref="J14:J16" si="5">H14+I14</f>
        <v>0</v>
      </c>
      <c r="M14" s="55">
        <v>0</v>
      </c>
      <c r="N14" s="55">
        <v>0</v>
      </c>
      <c r="O14" s="55">
        <f t="shared" si="0"/>
        <v>0</v>
      </c>
      <c r="P14" s="55">
        <f t="shared" si="1"/>
        <v>0</v>
      </c>
    </row>
    <row r="15" spans="2:19" ht="45" x14ac:dyDescent="0.2">
      <c r="B15" s="40" t="s">
        <v>15</v>
      </c>
      <c r="C15" s="7" t="s">
        <v>22</v>
      </c>
      <c r="D15" s="8">
        <v>1</v>
      </c>
      <c r="E15" s="9" t="s">
        <v>14</v>
      </c>
      <c r="F15" s="56"/>
      <c r="G15" s="56"/>
      <c r="H15" s="56">
        <f>F15*D15</f>
        <v>0</v>
      </c>
      <c r="I15" s="56">
        <f>G15*D15</f>
        <v>0</v>
      </c>
      <c r="J15" s="57">
        <f t="shared" si="5"/>
        <v>0</v>
      </c>
      <c r="M15" s="55">
        <v>0</v>
      </c>
      <c r="N15" s="55">
        <v>0</v>
      </c>
      <c r="O15" s="55">
        <f t="shared" si="0"/>
        <v>0</v>
      </c>
      <c r="P15" s="55">
        <f t="shared" si="1"/>
        <v>0</v>
      </c>
    </row>
    <row r="16" spans="2:19" ht="30" x14ac:dyDescent="0.2">
      <c r="B16" s="40" t="s">
        <v>23</v>
      </c>
      <c r="C16" s="7" t="s">
        <v>24</v>
      </c>
      <c r="D16" s="8">
        <v>1</v>
      </c>
      <c r="E16" s="9" t="s">
        <v>14</v>
      </c>
      <c r="F16" s="56"/>
      <c r="G16" s="56"/>
      <c r="H16" s="56">
        <f>F16*D16</f>
        <v>0</v>
      </c>
      <c r="I16" s="56">
        <f>G16*D16</f>
        <v>0</v>
      </c>
      <c r="J16" s="57">
        <f t="shared" si="5"/>
        <v>0</v>
      </c>
      <c r="M16" s="55">
        <v>0</v>
      </c>
      <c r="N16" s="55">
        <v>0</v>
      </c>
      <c r="O16" s="55">
        <f t="shared" si="0"/>
        <v>0</v>
      </c>
      <c r="P16" s="55">
        <f t="shared" si="1"/>
        <v>0</v>
      </c>
    </row>
    <row r="17" spans="2:18" x14ac:dyDescent="0.2">
      <c r="B17" s="40"/>
      <c r="C17" s="4" t="s">
        <v>19</v>
      </c>
      <c r="D17" s="4"/>
      <c r="E17" s="4"/>
      <c r="F17" s="56"/>
      <c r="G17" s="56"/>
      <c r="H17" s="58">
        <f>SUM(H14:H16)</f>
        <v>0</v>
      </c>
      <c r="I17" s="58">
        <f t="shared" ref="I17:J17" si="6">SUM(I14:I16)</f>
        <v>0</v>
      </c>
      <c r="J17" s="59">
        <f t="shared" si="6"/>
        <v>0</v>
      </c>
      <c r="O17" s="55">
        <f t="shared" si="0"/>
        <v>0</v>
      </c>
      <c r="P17" s="55">
        <f t="shared" si="1"/>
        <v>0</v>
      </c>
    </row>
    <row r="18" spans="2:18" x14ac:dyDescent="0.2">
      <c r="B18" s="38">
        <v>230500</v>
      </c>
      <c r="C18" s="5" t="s">
        <v>25</v>
      </c>
      <c r="D18" s="5"/>
      <c r="E18" s="5"/>
      <c r="F18" s="56"/>
      <c r="G18" s="56"/>
      <c r="H18" s="56"/>
      <c r="I18" s="56"/>
      <c r="J18" s="57"/>
      <c r="O18" s="55">
        <f t="shared" si="0"/>
        <v>0</v>
      </c>
      <c r="P18" s="55">
        <f t="shared" si="1"/>
        <v>0</v>
      </c>
    </row>
    <row r="19" spans="2:18" x14ac:dyDescent="0.2">
      <c r="B19" s="41">
        <v>230513.16</v>
      </c>
      <c r="C19" s="10" t="s">
        <v>26</v>
      </c>
      <c r="D19" s="11"/>
      <c r="E19" s="12"/>
      <c r="F19" s="56"/>
      <c r="G19" s="56"/>
      <c r="H19" s="56"/>
      <c r="I19" s="56"/>
      <c r="J19" s="57"/>
      <c r="O19" s="55">
        <f t="shared" si="0"/>
        <v>0</v>
      </c>
      <c r="P19" s="55">
        <f t="shared" si="1"/>
        <v>0</v>
      </c>
    </row>
    <row r="20" spans="2:18" ht="60" x14ac:dyDescent="0.2">
      <c r="B20" s="42" t="s">
        <v>12</v>
      </c>
      <c r="C20" s="7" t="s">
        <v>27</v>
      </c>
      <c r="D20" s="8">
        <v>1</v>
      </c>
      <c r="E20" s="9" t="s">
        <v>14</v>
      </c>
      <c r="F20" s="56">
        <v>336000</v>
      </c>
      <c r="G20" s="56">
        <v>100800</v>
      </c>
      <c r="H20" s="56">
        <f>F20*D20</f>
        <v>336000</v>
      </c>
      <c r="I20" s="56">
        <f>G20*D20</f>
        <v>100800</v>
      </c>
      <c r="J20" s="57">
        <f>H20+I20</f>
        <v>436800</v>
      </c>
      <c r="M20" s="55">
        <v>400000</v>
      </c>
      <c r="N20" s="55">
        <v>120000</v>
      </c>
      <c r="O20" s="55">
        <f t="shared" si="0"/>
        <v>64000</v>
      </c>
      <c r="P20" s="55">
        <f t="shared" si="1"/>
        <v>19200</v>
      </c>
      <c r="Q20" s="55">
        <f t="shared" si="2"/>
        <v>336000</v>
      </c>
      <c r="R20" s="55">
        <f t="shared" si="3"/>
        <v>100800</v>
      </c>
    </row>
    <row r="21" spans="2:18" x14ac:dyDescent="0.2">
      <c r="B21" s="43">
        <v>230519</v>
      </c>
      <c r="C21" s="10" t="s">
        <v>28</v>
      </c>
      <c r="D21" s="11"/>
      <c r="E21" s="12"/>
      <c r="F21" s="56"/>
      <c r="G21" s="56"/>
      <c r="H21" s="56"/>
      <c r="I21" s="56"/>
      <c r="J21" s="57"/>
      <c r="O21" s="55">
        <f t="shared" si="0"/>
        <v>0</v>
      </c>
      <c r="P21" s="55">
        <f t="shared" si="1"/>
        <v>0</v>
      </c>
    </row>
    <row r="22" spans="2:18" ht="45" x14ac:dyDescent="0.2">
      <c r="B22" s="44" t="s">
        <v>12</v>
      </c>
      <c r="C22" s="14" t="s">
        <v>29</v>
      </c>
      <c r="D22" s="15"/>
      <c r="E22" s="16"/>
      <c r="F22" s="56"/>
      <c r="G22" s="56"/>
      <c r="H22" s="56"/>
      <c r="I22" s="56"/>
      <c r="J22" s="57"/>
      <c r="O22" s="55">
        <f t="shared" si="0"/>
        <v>0</v>
      </c>
      <c r="P22" s="55">
        <f t="shared" si="1"/>
        <v>0</v>
      </c>
    </row>
    <row r="23" spans="2:18" x14ac:dyDescent="0.2">
      <c r="B23" s="43"/>
      <c r="C23" s="17" t="s">
        <v>30</v>
      </c>
      <c r="D23" s="15"/>
      <c r="E23" s="16"/>
      <c r="F23" s="56"/>
      <c r="G23" s="56"/>
      <c r="H23" s="56"/>
      <c r="I23" s="56"/>
      <c r="J23" s="57"/>
      <c r="O23" s="55">
        <f t="shared" si="0"/>
        <v>0</v>
      </c>
      <c r="P23" s="55">
        <f t="shared" si="1"/>
        <v>0</v>
      </c>
    </row>
    <row r="24" spans="2:18" x14ac:dyDescent="0.2">
      <c r="B24" s="45" t="s">
        <v>31</v>
      </c>
      <c r="C24" s="14" t="s">
        <v>32</v>
      </c>
      <c r="D24" s="15" t="s">
        <v>33</v>
      </c>
      <c r="E24" s="16" t="s">
        <v>34</v>
      </c>
      <c r="F24" s="56">
        <v>4200</v>
      </c>
      <c r="G24" s="56">
        <v>420</v>
      </c>
      <c r="H24" s="56">
        <f>F24*D24</f>
        <v>25200</v>
      </c>
      <c r="I24" s="56">
        <f>G24*D24</f>
        <v>2520</v>
      </c>
      <c r="J24" s="57">
        <f t="shared" ref="J24:J27" si="7">H24+I24</f>
        <v>27720</v>
      </c>
      <c r="M24" s="55">
        <v>5000</v>
      </c>
      <c r="N24" s="55">
        <v>500</v>
      </c>
      <c r="O24" s="55">
        <f t="shared" si="0"/>
        <v>800</v>
      </c>
      <c r="P24" s="55">
        <f t="shared" si="1"/>
        <v>80</v>
      </c>
      <c r="Q24" s="55">
        <f t="shared" si="2"/>
        <v>4200</v>
      </c>
      <c r="R24" s="55">
        <f t="shared" si="3"/>
        <v>420</v>
      </c>
    </row>
    <row r="25" spans="2:18" x14ac:dyDescent="0.2">
      <c r="B25" s="45" t="s">
        <v>35</v>
      </c>
      <c r="C25" s="18" t="s">
        <v>36</v>
      </c>
      <c r="D25" s="15" t="s">
        <v>33</v>
      </c>
      <c r="E25" s="16" t="s">
        <v>34</v>
      </c>
      <c r="F25" s="56">
        <v>4032</v>
      </c>
      <c r="G25" s="56">
        <v>420</v>
      </c>
      <c r="H25" s="56">
        <f>F25*D25</f>
        <v>24192</v>
      </c>
      <c r="I25" s="56">
        <f>G25*D25</f>
        <v>2520</v>
      </c>
      <c r="J25" s="57">
        <f t="shared" si="7"/>
        <v>26712</v>
      </c>
      <c r="M25" s="55">
        <v>4800</v>
      </c>
      <c r="N25" s="55">
        <v>500</v>
      </c>
      <c r="O25" s="55">
        <f t="shared" si="0"/>
        <v>768</v>
      </c>
      <c r="P25" s="55">
        <f t="shared" si="1"/>
        <v>80</v>
      </c>
      <c r="Q25" s="55">
        <f t="shared" si="2"/>
        <v>4032</v>
      </c>
      <c r="R25" s="55">
        <f t="shared" si="3"/>
        <v>420</v>
      </c>
    </row>
    <row r="26" spans="2:18" x14ac:dyDescent="0.2">
      <c r="B26" s="45" t="s">
        <v>37</v>
      </c>
      <c r="C26" s="18" t="s">
        <v>38</v>
      </c>
      <c r="D26" s="15" t="s">
        <v>33</v>
      </c>
      <c r="E26" s="16" t="s">
        <v>34</v>
      </c>
      <c r="F26" s="56">
        <v>672</v>
      </c>
      <c r="G26" s="56">
        <v>252</v>
      </c>
      <c r="H26" s="56">
        <f>F26*D26</f>
        <v>4032</v>
      </c>
      <c r="I26" s="56">
        <f>G26*D26</f>
        <v>1512</v>
      </c>
      <c r="J26" s="57">
        <f t="shared" si="7"/>
        <v>5544</v>
      </c>
      <c r="M26" s="55">
        <v>800</v>
      </c>
      <c r="N26" s="55">
        <v>300</v>
      </c>
      <c r="O26" s="55">
        <f t="shared" si="0"/>
        <v>128</v>
      </c>
      <c r="P26" s="55">
        <f t="shared" si="1"/>
        <v>48</v>
      </c>
      <c r="Q26" s="55">
        <f t="shared" si="2"/>
        <v>672</v>
      </c>
      <c r="R26" s="55">
        <f t="shared" si="3"/>
        <v>252</v>
      </c>
    </row>
    <row r="27" spans="2:18" x14ac:dyDescent="0.2">
      <c r="B27" s="45" t="s">
        <v>39</v>
      </c>
      <c r="C27" s="18" t="s">
        <v>40</v>
      </c>
      <c r="D27" s="15" t="s">
        <v>33</v>
      </c>
      <c r="E27" s="16" t="s">
        <v>34</v>
      </c>
      <c r="F27" s="56">
        <v>672</v>
      </c>
      <c r="G27" s="56">
        <v>252</v>
      </c>
      <c r="H27" s="56">
        <f>F27*D27</f>
        <v>4032</v>
      </c>
      <c r="I27" s="56">
        <f>G27*D27</f>
        <v>1512</v>
      </c>
      <c r="J27" s="57">
        <f t="shared" si="7"/>
        <v>5544</v>
      </c>
      <c r="M27" s="55">
        <v>800</v>
      </c>
      <c r="N27" s="55">
        <v>300</v>
      </c>
      <c r="O27" s="55">
        <f t="shared" si="0"/>
        <v>128</v>
      </c>
      <c r="P27" s="55">
        <f t="shared" si="1"/>
        <v>48</v>
      </c>
      <c r="Q27" s="55">
        <f t="shared" si="2"/>
        <v>672</v>
      </c>
      <c r="R27" s="55">
        <f t="shared" si="3"/>
        <v>252</v>
      </c>
    </row>
    <row r="28" spans="2:18" x14ac:dyDescent="0.2">
      <c r="B28" s="43">
        <v>230523</v>
      </c>
      <c r="C28" s="10" t="s">
        <v>41</v>
      </c>
      <c r="D28" s="19"/>
      <c r="E28" s="16"/>
      <c r="F28" s="56"/>
      <c r="G28" s="56"/>
      <c r="H28" s="56"/>
      <c r="I28" s="56"/>
      <c r="J28" s="57"/>
      <c r="O28" s="55">
        <f t="shared" si="0"/>
        <v>0</v>
      </c>
      <c r="P28" s="55">
        <f t="shared" si="1"/>
        <v>0</v>
      </c>
    </row>
    <row r="29" spans="2:18" ht="60" x14ac:dyDescent="0.2">
      <c r="B29" s="46"/>
      <c r="C29" s="14" t="s">
        <v>42</v>
      </c>
      <c r="D29" s="15"/>
      <c r="E29" s="16"/>
      <c r="F29" s="56"/>
      <c r="G29" s="56"/>
      <c r="H29" s="56"/>
      <c r="I29" s="56"/>
      <c r="J29" s="57"/>
      <c r="O29" s="55">
        <f t="shared" si="0"/>
        <v>0</v>
      </c>
      <c r="P29" s="55">
        <f t="shared" si="1"/>
        <v>0</v>
      </c>
    </row>
    <row r="30" spans="2:18" x14ac:dyDescent="0.2">
      <c r="B30" s="46" t="s">
        <v>0</v>
      </c>
      <c r="C30" s="17" t="s">
        <v>43</v>
      </c>
      <c r="D30" s="15"/>
      <c r="E30" s="16"/>
      <c r="F30" s="56"/>
      <c r="G30" s="56"/>
      <c r="H30" s="56"/>
      <c r="I30" s="56"/>
      <c r="J30" s="57"/>
      <c r="O30" s="55">
        <f t="shared" si="0"/>
        <v>0</v>
      </c>
      <c r="P30" s="55">
        <f t="shared" si="1"/>
        <v>0</v>
      </c>
    </row>
    <row r="31" spans="2:18" x14ac:dyDescent="0.2">
      <c r="B31" s="46" t="s">
        <v>12</v>
      </c>
      <c r="C31" s="14" t="s">
        <v>44</v>
      </c>
      <c r="D31" s="15"/>
      <c r="E31" s="16"/>
      <c r="F31" s="56"/>
      <c r="G31" s="56"/>
      <c r="H31" s="56"/>
      <c r="I31" s="56"/>
      <c r="J31" s="57"/>
      <c r="O31" s="55">
        <f t="shared" si="0"/>
        <v>0</v>
      </c>
      <c r="P31" s="55">
        <f t="shared" si="1"/>
        <v>0</v>
      </c>
    </row>
    <row r="32" spans="2:18" x14ac:dyDescent="0.2">
      <c r="B32" s="46"/>
      <c r="C32" s="14" t="s">
        <v>45</v>
      </c>
      <c r="D32" s="15" t="s">
        <v>33</v>
      </c>
      <c r="E32" s="16" t="s">
        <v>34</v>
      </c>
      <c r="F32" s="56">
        <v>7140</v>
      </c>
      <c r="G32" s="56">
        <v>1260</v>
      </c>
      <c r="H32" s="56">
        <f>F32*D32</f>
        <v>42840</v>
      </c>
      <c r="I32" s="56">
        <f>G32*D32</f>
        <v>7560</v>
      </c>
      <c r="J32" s="57">
        <f>H32+I32</f>
        <v>50400</v>
      </c>
      <c r="M32" s="55">
        <v>8500</v>
      </c>
      <c r="N32" s="55">
        <v>1500</v>
      </c>
      <c r="O32" s="55">
        <f t="shared" si="0"/>
        <v>1360</v>
      </c>
      <c r="P32" s="55">
        <f t="shared" si="1"/>
        <v>240</v>
      </c>
      <c r="Q32" s="55">
        <f t="shared" si="2"/>
        <v>7140</v>
      </c>
      <c r="R32" s="55">
        <f t="shared" si="3"/>
        <v>1260</v>
      </c>
    </row>
    <row r="33" spans="2:18" x14ac:dyDescent="0.2">
      <c r="B33" s="46" t="s">
        <v>15</v>
      </c>
      <c r="C33" s="14" t="s">
        <v>46</v>
      </c>
      <c r="D33" s="15"/>
      <c r="E33" s="16"/>
      <c r="F33" s="56"/>
      <c r="G33" s="56"/>
      <c r="H33" s="56"/>
      <c r="I33" s="56"/>
      <c r="J33" s="57"/>
      <c r="O33" s="55">
        <f t="shared" si="0"/>
        <v>0</v>
      </c>
      <c r="P33" s="55">
        <f t="shared" si="1"/>
        <v>0</v>
      </c>
    </row>
    <row r="34" spans="2:18" x14ac:dyDescent="0.2">
      <c r="B34" s="46"/>
      <c r="C34" s="14" t="s">
        <v>45</v>
      </c>
      <c r="D34" s="15" t="s">
        <v>47</v>
      </c>
      <c r="E34" s="16" t="s">
        <v>34</v>
      </c>
      <c r="F34" s="56">
        <v>13860</v>
      </c>
      <c r="G34" s="56">
        <v>1260</v>
      </c>
      <c r="H34" s="56">
        <f>F34*D34</f>
        <v>41580</v>
      </c>
      <c r="I34" s="56">
        <f>G34*D34</f>
        <v>3780</v>
      </c>
      <c r="J34" s="57">
        <f>H34+I34</f>
        <v>45360</v>
      </c>
      <c r="M34" s="55">
        <v>16500</v>
      </c>
      <c r="N34" s="55">
        <v>1500</v>
      </c>
      <c r="O34" s="55">
        <f t="shared" si="0"/>
        <v>2640</v>
      </c>
      <c r="P34" s="55">
        <f t="shared" si="1"/>
        <v>240</v>
      </c>
      <c r="Q34" s="55">
        <f t="shared" si="2"/>
        <v>13860</v>
      </c>
      <c r="R34" s="55">
        <f t="shared" si="3"/>
        <v>1260</v>
      </c>
    </row>
    <row r="35" spans="2:18" x14ac:dyDescent="0.2">
      <c r="B35" s="46" t="s">
        <v>23</v>
      </c>
      <c r="C35" s="14" t="s">
        <v>48</v>
      </c>
      <c r="D35" s="15"/>
      <c r="E35" s="16"/>
      <c r="F35" s="56"/>
      <c r="G35" s="56"/>
      <c r="H35" s="56"/>
      <c r="I35" s="56"/>
      <c r="J35" s="57"/>
      <c r="O35" s="55">
        <f t="shared" si="0"/>
        <v>0</v>
      </c>
      <c r="P35" s="55">
        <f t="shared" si="1"/>
        <v>0</v>
      </c>
    </row>
    <row r="36" spans="2:18" x14ac:dyDescent="0.2">
      <c r="B36" s="46"/>
      <c r="C36" s="14" t="s">
        <v>45</v>
      </c>
      <c r="D36" s="15" t="s">
        <v>47</v>
      </c>
      <c r="E36" s="16" t="s">
        <v>34</v>
      </c>
      <c r="F36" s="56">
        <v>71400</v>
      </c>
      <c r="G36" s="56">
        <v>1260</v>
      </c>
      <c r="H36" s="56">
        <f>F36*D36</f>
        <v>214200</v>
      </c>
      <c r="I36" s="56">
        <f>G36*D36</f>
        <v>3780</v>
      </c>
      <c r="J36" s="57">
        <f t="shared" ref="J36:J37" si="8">H36+I36</f>
        <v>217980</v>
      </c>
      <c r="M36" s="55">
        <v>85000</v>
      </c>
      <c r="N36" s="55">
        <v>1500</v>
      </c>
      <c r="O36" s="55">
        <f t="shared" si="0"/>
        <v>13600</v>
      </c>
      <c r="P36" s="55">
        <f t="shared" si="1"/>
        <v>240</v>
      </c>
      <c r="Q36" s="55">
        <f t="shared" si="2"/>
        <v>71400</v>
      </c>
      <c r="R36" s="55">
        <f t="shared" si="3"/>
        <v>1260</v>
      </c>
    </row>
    <row r="37" spans="2:18" x14ac:dyDescent="0.2">
      <c r="B37" s="46"/>
      <c r="C37" s="141" t="s">
        <v>201</v>
      </c>
      <c r="D37" s="142" t="s">
        <v>47</v>
      </c>
      <c r="E37" s="143" t="s">
        <v>34</v>
      </c>
      <c r="F37" s="56"/>
      <c r="G37" s="56"/>
      <c r="H37" s="56">
        <f>F37*D37</f>
        <v>0</v>
      </c>
      <c r="I37" s="56">
        <f>G37*D37</f>
        <v>0</v>
      </c>
      <c r="J37" s="57">
        <f t="shared" si="8"/>
        <v>0</v>
      </c>
      <c r="M37" s="55">
        <v>0</v>
      </c>
      <c r="N37" s="55">
        <v>0</v>
      </c>
      <c r="O37" s="55">
        <f t="shared" si="0"/>
        <v>0</v>
      </c>
      <c r="P37" s="55">
        <f t="shared" si="1"/>
        <v>0</v>
      </c>
    </row>
    <row r="38" spans="2:18" x14ac:dyDescent="0.2">
      <c r="B38" s="46"/>
      <c r="C38" s="17" t="s">
        <v>49</v>
      </c>
      <c r="D38" s="15"/>
      <c r="E38" s="16"/>
      <c r="F38" s="56"/>
      <c r="G38" s="56"/>
      <c r="H38" s="56"/>
      <c r="I38" s="56"/>
      <c r="J38" s="57"/>
      <c r="O38" s="55">
        <f t="shared" si="0"/>
        <v>0</v>
      </c>
      <c r="P38" s="55">
        <f t="shared" si="1"/>
        <v>0</v>
      </c>
    </row>
    <row r="39" spans="2:18" x14ac:dyDescent="0.2">
      <c r="B39" s="45" t="s">
        <v>12</v>
      </c>
      <c r="C39" s="14" t="s">
        <v>44</v>
      </c>
      <c r="D39" s="15"/>
      <c r="E39" s="16"/>
      <c r="F39" s="56"/>
      <c r="G39" s="56"/>
      <c r="H39" s="56"/>
      <c r="I39" s="56"/>
      <c r="J39" s="57"/>
      <c r="O39" s="55">
        <f t="shared" si="0"/>
        <v>0</v>
      </c>
      <c r="P39" s="55">
        <f t="shared" si="1"/>
        <v>0</v>
      </c>
    </row>
    <row r="40" spans="2:18" x14ac:dyDescent="0.2">
      <c r="B40" s="45"/>
      <c r="C40" s="14" t="s">
        <v>50</v>
      </c>
      <c r="D40" s="15" t="s">
        <v>51</v>
      </c>
      <c r="E40" s="16" t="s">
        <v>34</v>
      </c>
      <c r="F40" s="56">
        <v>2142</v>
      </c>
      <c r="G40" s="56">
        <v>672</v>
      </c>
      <c r="H40" s="56">
        <f>F40*D40</f>
        <v>77112</v>
      </c>
      <c r="I40" s="56">
        <f>G40*D40</f>
        <v>24192</v>
      </c>
      <c r="J40" s="57">
        <f t="shared" ref="J40:J41" si="9">H40+I40</f>
        <v>101304</v>
      </c>
      <c r="M40" s="55">
        <v>2550</v>
      </c>
      <c r="N40" s="55">
        <v>800</v>
      </c>
      <c r="O40" s="55">
        <f t="shared" si="0"/>
        <v>408</v>
      </c>
      <c r="P40" s="55">
        <f t="shared" si="1"/>
        <v>128</v>
      </c>
      <c r="Q40" s="55">
        <f t="shared" si="2"/>
        <v>2142</v>
      </c>
      <c r="R40" s="55">
        <f t="shared" si="3"/>
        <v>672</v>
      </c>
    </row>
    <row r="41" spans="2:18" x14ac:dyDescent="0.2">
      <c r="B41" s="45"/>
      <c r="C41" s="14" t="s">
        <v>52</v>
      </c>
      <c r="D41" s="15" t="s">
        <v>53</v>
      </c>
      <c r="E41" s="16" t="s">
        <v>34</v>
      </c>
      <c r="F41" s="56">
        <v>3192</v>
      </c>
      <c r="G41" s="56">
        <v>672</v>
      </c>
      <c r="H41" s="56">
        <f>F41*D41</f>
        <v>280896</v>
      </c>
      <c r="I41" s="56">
        <f>G41*D41</f>
        <v>59136</v>
      </c>
      <c r="J41" s="57">
        <f t="shared" si="9"/>
        <v>340032</v>
      </c>
      <c r="M41" s="55">
        <v>3800</v>
      </c>
      <c r="N41" s="55">
        <v>800</v>
      </c>
      <c r="O41" s="55">
        <f t="shared" si="0"/>
        <v>608</v>
      </c>
      <c r="P41" s="55">
        <f t="shared" si="1"/>
        <v>128</v>
      </c>
      <c r="Q41" s="55">
        <f t="shared" si="2"/>
        <v>3192</v>
      </c>
      <c r="R41" s="55">
        <f t="shared" si="3"/>
        <v>672</v>
      </c>
    </row>
    <row r="42" spans="2:18" x14ac:dyDescent="0.2">
      <c r="B42" s="45" t="s">
        <v>15</v>
      </c>
      <c r="C42" s="14" t="s">
        <v>46</v>
      </c>
      <c r="D42" s="15"/>
      <c r="E42" s="16"/>
      <c r="F42" s="56"/>
      <c r="G42" s="56"/>
      <c r="H42" s="56"/>
      <c r="I42" s="56"/>
      <c r="J42" s="57"/>
      <c r="O42" s="55">
        <f t="shared" si="0"/>
        <v>0</v>
      </c>
      <c r="P42" s="55">
        <f t="shared" si="1"/>
        <v>0</v>
      </c>
    </row>
    <row r="43" spans="2:18" x14ac:dyDescent="0.2">
      <c r="B43" s="45"/>
      <c r="C43" s="14" t="s">
        <v>50</v>
      </c>
      <c r="D43" s="15" t="s">
        <v>54</v>
      </c>
      <c r="E43" s="16" t="s">
        <v>55</v>
      </c>
      <c r="F43" s="56">
        <v>5754</v>
      </c>
      <c r="G43" s="56">
        <v>672</v>
      </c>
      <c r="H43" s="56">
        <f>F43*D43</f>
        <v>103572</v>
      </c>
      <c r="I43" s="56">
        <f>G43*D43</f>
        <v>12096</v>
      </c>
      <c r="J43" s="57">
        <f t="shared" ref="J43:J44" si="10">H43+I43</f>
        <v>115668</v>
      </c>
      <c r="M43" s="55">
        <v>6850</v>
      </c>
      <c r="N43" s="55">
        <v>800</v>
      </c>
      <c r="O43" s="55">
        <f t="shared" si="0"/>
        <v>1096</v>
      </c>
      <c r="P43" s="55">
        <f t="shared" si="1"/>
        <v>128</v>
      </c>
      <c r="Q43" s="55">
        <f t="shared" si="2"/>
        <v>5754</v>
      </c>
      <c r="R43" s="55">
        <f t="shared" si="3"/>
        <v>672</v>
      </c>
    </row>
    <row r="44" spans="2:18" x14ac:dyDescent="0.2">
      <c r="B44" s="45"/>
      <c r="C44" s="14" t="s">
        <v>52</v>
      </c>
      <c r="D44" s="15" t="s">
        <v>56</v>
      </c>
      <c r="E44" s="16" t="s">
        <v>34</v>
      </c>
      <c r="F44" s="56">
        <v>6300</v>
      </c>
      <c r="G44" s="56">
        <v>672</v>
      </c>
      <c r="H44" s="56">
        <f>F44*D44</f>
        <v>277200</v>
      </c>
      <c r="I44" s="56">
        <f>G44*D44</f>
        <v>29568</v>
      </c>
      <c r="J44" s="57">
        <f t="shared" si="10"/>
        <v>306768</v>
      </c>
      <c r="M44" s="55">
        <v>7500</v>
      </c>
      <c r="N44" s="55">
        <v>800</v>
      </c>
      <c r="O44" s="55">
        <f t="shared" si="0"/>
        <v>1200</v>
      </c>
      <c r="P44" s="55">
        <f t="shared" si="1"/>
        <v>128</v>
      </c>
      <c r="Q44" s="55">
        <f t="shared" si="2"/>
        <v>6300</v>
      </c>
      <c r="R44" s="55">
        <f t="shared" si="3"/>
        <v>672</v>
      </c>
    </row>
    <row r="45" spans="2:18" x14ac:dyDescent="0.2">
      <c r="B45" s="45" t="s">
        <v>23</v>
      </c>
      <c r="C45" s="14" t="s">
        <v>57</v>
      </c>
      <c r="D45" s="15"/>
      <c r="E45" s="16"/>
      <c r="F45" s="56"/>
      <c r="G45" s="56"/>
      <c r="H45" s="56"/>
      <c r="I45" s="56"/>
      <c r="J45" s="57"/>
      <c r="O45" s="55">
        <f t="shared" si="0"/>
        <v>0</v>
      </c>
      <c r="P45" s="55">
        <f t="shared" si="1"/>
        <v>0</v>
      </c>
    </row>
    <row r="46" spans="2:18" x14ac:dyDescent="0.2">
      <c r="B46" s="45"/>
      <c r="C46" s="141" t="s">
        <v>202</v>
      </c>
      <c r="D46" s="142" t="s">
        <v>203</v>
      </c>
      <c r="E46" s="143" t="s">
        <v>34</v>
      </c>
      <c r="F46" s="56">
        <v>7980</v>
      </c>
      <c r="G46" s="56">
        <v>840</v>
      </c>
      <c r="H46" s="56">
        <f>F46*D46</f>
        <v>31920</v>
      </c>
      <c r="I46" s="56">
        <f>G46*D46</f>
        <v>3360</v>
      </c>
      <c r="J46" s="57">
        <f t="shared" ref="J46:J48" si="11">H46+I46</f>
        <v>35280</v>
      </c>
      <c r="M46" s="55">
        <v>9500</v>
      </c>
      <c r="N46" s="55">
        <v>1000</v>
      </c>
      <c r="O46" s="55">
        <f t="shared" si="0"/>
        <v>1520</v>
      </c>
      <c r="P46" s="55">
        <f t="shared" si="1"/>
        <v>160</v>
      </c>
      <c r="Q46" s="55">
        <f t="shared" si="2"/>
        <v>7980</v>
      </c>
      <c r="R46" s="55">
        <f t="shared" si="3"/>
        <v>840</v>
      </c>
    </row>
    <row r="47" spans="2:18" x14ac:dyDescent="0.2">
      <c r="B47" s="45"/>
      <c r="C47" s="14" t="s">
        <v>50</v>
      </c>
      <c r="D47" s="15" t="s">
        <v>54</v>
      </c>
      <c r="E47" s="16" t="s">
        <v>34</v>
      </c>
      <c r="F47" s="56">
        <v>8820</v>
      </c>
      <c r="G47" s="56">
        <v>840</v>
      </c>
      <c r="H47" s="56">
        <f>F47*D47</f>
        <v>158760</v>
      </c>
      <c r="I47" s="56">
        <f>G47*D47</f>
        <v>15120</v>
      </c>
      <c r="J47" s="57">
        <f t="shared" si="11"/>
        <v>173880</v>
      </c>
      <c r="M47" s="55">
        <v>10500</v>
      </c>
      <c r="N47" s="55">
        <v>1000</v>
      </c>
      <c r="O47" s="55">
        <f t="shared" si="0"/>
        <v>1680</v>
      </c>
      <c r="P47" s="55">
        <f t="shared" si="1"/>
        <v>160</v>
      </c>
      <c r="Q47" s="55">
        <f t="shared" si="2"/>
        <v>8820</v>
      </c>
      <c r="R47" s="55">
        <f t="shared" si="3"/>
        <v>840</v>
      </c>
    </row>
    <row r="48" spans="2:18" x14ac:dyDescent="0.2">
      <c r="B48" s="45"/>
      <c r="C48" s="141" t="s">
        <v>52</v>
      </c>
      <c r="D48" s="142" t="s">
        <v>56</v>
      </c>
      <c r="E48" s="143" t="s">
        <v>34</v>
      </c>
      <c r="F48" s="56">
        <v>13440</v>
      </c>
      <c r="G48" s="56">
        <v>840</v>
      </c>
      <c r="H48" s="56">
        <f>F48*D48</f>
        <v>591360</v>
      </c>
      <c r="I48" s="56">
        <f>G48*D48</f>
        <v>36960</v>
      </c>
      <c r="J48" s="57">
        <f t="shared" si="11"/>
        <v>628320</v>
      </c>
      <c r="M48" s="55">
        <v>16000</v>
      </c>
      <c r="N48" s="55">
        <v>1000</v>
      </c>
      <c r="O48" s="55">
        <f t="shared" si="0"/>
        <v>2560</v>
      </c>
      <c r="P48" s="55">
        <f t="shared" si="1"/>
        <v>160</v>
      </c>
      <c r="Q48" s="55">
        <f t="shared" si="2"/>
        <v>13440</v>
      </c>
      <c r="R48" s="55">
        <f t="shared" si="3"/>
        <v>840</v>
      </c>
    </row>
    <row r="49" spans="2:18" x14ac:dyDescent="0.2">
      <c r="B49" s="45"/>
      <c r="C49" s="17" t="s">
        <v>58</v>
      </c>
      <c r="D49" s="15"/>
      <c r="E49" s="16"/>
      <c r="F49" s="56"/>
      <c r="G49" s="56"/>
      <c r="H49" s="56"/>
      <c r="I49" s="56"/>
      <c r="J49" s="57"/>
      <c r="O49" s="55">
        <f t="shared" si="0"/>
        <v>0</v>
      </c>
      <c r="P49" s="55">
        <f t="shared" si="1"/>
        <v>0</v>
      </c>
    </row>
    <row r="50" spans="2:18" ht="30" x14ac:dyDescent="0.2">
      <c r="B50" s="45"/>
      <c r="C50" s="14" t="s">
        <v>59</v>
      </c>
      <c r="D50" s="15" t="s">
        <v>60</v>
      </c>
      <c r="E50" s="16" t="s">
        <v>55</v>
      </c>
      <c r="F50" s="56">
        <v>0</v>
      </c>
      <c r="G50" s="56">
        <v>6720</v>
      </c>
      <c r="H50" s="56">
        <f>F50*D50</f>
        <v>0</v>
      </c>
      <c r="I50" s="56">
        <f>G50*D50</f>
        <v>6720</v>
      </c>
      <c r="J50" s="57">
        <f t="shared" ref="J50:J51" si="12">H50+I50</f>
        <v>6720</v>
      </c>
      <c r="M50" s="55">
        <v>0</v>
      </c>
      <c r="N50" s="55">
        <v>8000</v>
      </c>
      <c r="O50" s="55">
        <f t="shared" si="0"/>
        <v>0</v>
      </c>
      <c r="P50" s="55">
        <f t="shared" si="1"/>
        <v>1280</v>
      </c>
      <c r="Q50" s="55">
        <f t="shared" si="2"/>
        <v>0</v>
      </c>
      <c r="R50" s="55">
        <f t="shared" si="3"/>
        <v>6720</v>
      </c>
    </row>
    <row r="51" spans="2:18" ht="30" x14ac:dyDescent="0.2">
      <c r="B51" s="45"/>
      <c r="C51" s="14" t="s">
        <v>61</v>
      </c>
      <c r="D51" s="15" t="s">
        <v>60</v>
      </c>
      <c r="E51" s="16" t="s">
        <v>55</v>
      </c>
      <c r="F51" s="56">
        <v>0</v>
      </c>
      <c r="G51" s="56">
        <v>8400</v>
      </c>
      <c r="H51" s="56">
        <f>F51*D51</f>
        <v>0</v>
      </c>
      <c r="I51" s="56">
        <f>G51*D51</f>
        <v>8400</v>
      </c>
      <c r="J51" s="57">
        <f t="shared" si="12"/>
        <v>8400</v>
      </c>
      <c r="M51" s="55">
        <v>0</v>
      </c>
      <c r="N51" s="55">
        <v>10000</v>
      </c>
      <c r="O51" s="55">
        <f t="shared" si="0"/>
        <v>0</v>
      </c>
      <c r="P51" s="55">
        <f t="shared" si="1"/>
        <v>1600</v>
      </c>
      <c r="Q51" s="55">
        <f t="shared" si="2"/>
        <v>0</v>
      </c>
      <c r="R51" s="55">
        <f t="shared" si="3"/>
        <v>8400</v>
      </c>
    </row>
    <row r="52" spans="2:18" x14ac:dyDescent="0.2">
      <c r="B52" s="46"/>
      <c r="C52" s="17" t="s">
        <v>62</v>
      </c>
      <c r="D52" s="15"/>
      <c r="E52" s="16"/>
      <c r="F52" s="56"/>
      <c r="G52" s="56"/>
      <c r="H52" s="56"/>
      <c r="I52" s="56"/>
      <c r="J52" s="57"/>
      <c r="O52" s="55">
        <f t="shared" si="0"/>
        <v>0</v>
      </c>
      <c r="P52" s="55">
        <f t="shared" si="1"/>
        <v>0</v>
      </c>
    </row>
    <row r="53" spans="2:18" x14ac:dyDescent="0.2">
      <c r="B53" s="46" t="s">
        <v>12</v>
      </c>
      <c r="C53" s="14" t="s">
        <v>63</v>
      </c>
      <c r="D53" s="15"/>
      <c r="E53" s="16"/>
      <c r="F53" s="56"/>
      <c r="G53" s="56"/>
      <c r="H53" s="56"/>
      <c r="I53" s="56"/>
      <c r="J53" s="57"/>
      <c r="O53" s="55">
        <f t="shared" si="0"/>
        <v>0</v>
      </c>
      <c r="P53" s="55">
        <f t="shared" si="1"/>
        <v>0</v>
      </c>
    </row>
    <row r="54" spans="2:18" x14ac:dyDescent="0.2">
      <c r="B54" s="46"/>
      <c r="C54" s="14" t="s">
        <v>64</v>
      </c>
      <c r="D54" s="15" t="s">
        <v>65</v>
      </c>
      <c r="E54" s="16" t="s">
        <v>34</v>
      </c>
      <c r="F54" s="56">
        <v>39900</v>
      </c>
      <c r="G54" s="56">
        <v>2100</v>
      </c>
      <c r="H54" s="56">
        <f>F54*D54</f>
        <v>199500</v>
      </c>
      <c r="I54" s="56">
        <f>G54*D54</f>
        <v>10500</v>
      </c>
      <c r="J54" s="57">
        <f t="shared" ref="J54:J55" si="13">H54+I54</f>
        <v>210000</v>
      </c>
      <c r="M54" s="55">
        <v>47500</v>
      </c>
      <c r="N54" s="55">
        <v>2500</v>
      </c>
      <c r="O54" s="55">
        <f t="shared" si="0"/>
        <v>7600</v>
      </c>
      <c r="P54" s="55">
        <f t="shared" si="1"/>
        <v>400</v>
      </c>
      <c r="Q54" s="55">
        <f t="shared" si="2"/>
        <v>39900</v>
      </c>
      <c r="R54" s="55">
        <f t="shared" si="3"/>
        <v>2100</v>
      </c>
    </row>
    <row r="55" spans="2:18" x14ac:dyDescent="0.2">
      <c r="B55" s="46"/>
      <c r="C55" s="14" t="s">
        <v>66</v>
      </c>
      <c r="D55" s="15" t="s">
        <v>47</v>
      </c>
      <c r="E55" s="16" t="s">
        <v>34</v>
      </c>
      <c r="F55" s="56">
        <v>25116</v>
      </c>
      <c r="G55" s="56">
        <v>1848</v>
      </c>
      <c r="H55" s="56">
        <f>F55*D55</f>
        <v>75348</v>
      </c>
      <c r="I55" s="56">
        <f>G55*D55</f>
        <v>5544</v>
      </c>
      <c r="J55" s="57">
        <f t="shared" si="13"/>
        <v>80892</v>
      </c>
      <c r="M55" s="55">
        <v>29900</v>
      </c>
      <c r="N55" s="55">
        <v>2200</v>
      </c>
      <c r="O55" s="55">
        <f t="shared" si="0"/>
        <v>4784</v>
      </c>
      <c r="P55" s="55">
        <f t="shared" si="1"/>
        <v>352</v>
      </c>
      <c r="Q55" s="55">
        <f t="shared" si="2"/>
        <v>25116</v>
      </c>
      <c r="R55" s="55">
        <f t="shared" si="3"/>
        <v>1848</v>
      </c>
    </row>
    <row r="56" spans="2:18" x14ac:dyDescent="0.2">
      <c r="B56" s="46" t="s">
        <v>15</v>
      </c>
      <c r="C56" s="14" t="s">
        <v>67</v>
      </c>
      <c r="D56" s="15"/>
      <c r="E56" s="16"/>
      <c r="F56" s="56"/>
      <c r="G56" s="56"/>
      <c r="H56" s="56"/>
      <c r="I56" s="56"/>
      <c r="J56" s="57"/>
      <c r="O56" s="55">
        <f t="shared" si="0"/>
        <v>0</v>
      </c>
      <c r="P56" s="55">
        <f t="shared" si="1"/>
        <v>0</v>
      </c>
    </row>
    <row r="57" spans="2:18" x14ac:dyDescent="0.2">
      <c r="B57" s="46"/>
      <c r="C57" s="14" t="s">
        <v>66</v>
      </c>
      <c r="D57" s="15" t="s">
        <v>60</v>
      </c>
      <c r="E57" s="16" t="s">
        <v>55</v>
      </c>
      <c r="F57" s="56">
        <v>22680</v>
      </c>
      <c r="G57" s="56">
        <v>1848</v>
      </c>
      <c r="H57" s="56">
        <f>F57*D57</f>
        <v>22680</v>
      </c>
      <c r="I57" s="56">
        <f>G57*D57</f>
        <v>1848</v>
      </c>
      <c r="J57" s="57">
        <f t="shared" ref="J57:J58" si="14">H57+I57</f>
        <v>24528</v>
      </c>
      <c r="M57" s="55">
        <v>27000</v>
      </c>
      <c r="N57" s="55">
        <v>2200</v>
      </c>
      <c r="O57" s="55">
        <f t="shared" si="0"/>
        <v>4320</v>
      </c>
      <c r="P57" s="55">
        <f t="shared" si="1"/>
        <v>352</v>
      </c>
      <c r="Q57" s="55">
        <f t="shared" si="2"/>
        <v>22680</v>
      </c>
      <c r="R57" s="55">
        <f t="shared" si="3"/>
        <v>1848</v>
      </c>
    </row>
    <row r="58" spans="2:18" x14ac:dyDescent="0.2">
      <c r="B58" s="46"/>
      <c r="C58" s="14" t="s">
        <v>64</v>
      </c>
      <c r="D58" s="15" t="s">
        <v>60</v>
      </c>
      <c r="E58" s="16" t="s">
        <v>55</v>
      </c>
      <c r="F58" s="56">
        <v>47880</v>
      </c>
      <c r="G58" s="56">
        <v>2100</v>
      </c>
      <c r="H58" s="56">
        <f>F58*D58</f>
        <v>47880</v>
      </c>
      <c r="I58" s="56">
        <f>G58*D58</f>
        <v>2100</v>
      </c>
      <c r="J58" s="57">
        <f t="shared" si="14"/>
        <v>49980</v>
      </c>
      <c r="M58" s="55">
        <v>57000</v>
      </c>
      <c r="N58" s="55">
        <v>2500</v>
      </c>
      <c r="O58" s="55">
        <f t="shared" si="0"/>
        <v>9120</v>
      </c>
      <c r="P58" s="55">
        <f t="shared" si="1"/>
        <v>400</v>
      </c>
      <c r="Q58" s="55">
        <f t="shared" si="2"/>
        <v>47880</v>
      </c>
      <c r="R58" s="55">
        <f t="shared" si="3"/>
        <v>2100</v>
      </c>
    </row>
    <row r="59" spans="2:18" x14ac:dyDescent="0.2">
      <c r="B59" s="43">
        <v>230526</v>
      </c>
      <c r="C59" s="10" t="s">
        <v>68</v>
      </c>
      <c r="D59" s="15"/>
      <c r="E59" s="16"/>
      <c r="F59" s="56"/>
      <c r="G59" s="56"/>
      <c r="H59" s="56"/>
      <c r="I59" s="56"/>
      <c r="J59" s="57"/>
      <c r="O59" s="55">
        <f t="shared" si="0"/>
        <v>0</v>
      </c>
      <c r="P59" s="55">
        <f t="shared" si="1"/>
        <v>0</v>
      </c>
    </row>
    <row r="60" spans="2:18" ht="45" x14ac:dyDescent="0.2">
      <c r="B60" s="45" t="s">
        <v>12</v>
      </c>
      <c r="C60" s="14" t="s">
        <v>69</v>
      </c>
      <c r="D60" s="15" t="s">
        <v>60</v>
      </c>
      <c r="E60" s="16" t="s">
        <v>14</v>
      </c>
      <c r="F60" s="56">
        <v>428400</v>
      </c>
      <c r="G60" s="56">
        <v>21000</v>
      </c>
      <c r="H60" s="56">
        <f>F60*D60</f>
        <v>428400</v>
      </c>
      <c r="I60" s="56">
        <f>G60*D60</f>
        <v>21000</v>
      </c>
      <c r="J60" s="57">
        <f>H60+I60</f>
        <v>449400</v>
      </c>
      <c r="M60" s="55">
        <v>510000</v>
      </c>
      <c r="N60" s="55">
        <v>25000</v>
      </c>
      <c r="O60" s="55">
        <f t="shared" si="0"/>
        <v>81600</v>
      </c>
      <c r="P60" s="55">
        <f t="shared" si="1"/>
        <v>4000</v>
      </c>
      <c r="Q60" s="55">
        <f t="shared" si="2"/>
        <v>428400</v>
      </c>
      <c r="R60" s="55">
        <f t="shared" si="3"/>
        <v>21000</v>
      </c>
    </row>
    <row r="61" spans="2:18" x14ac:dyDescent="0.2">
      <c r="B61" s="43">
        <v>230529.13</v>
      </c>
      <c r="C61" s="10" t="s">
        <v>70</v>
      </c>
      <c r="D61" s="15"/>
      <c r="E61" s="16"/>
      <c r="F61" s="56"/>
      <c r="G61" s="56"/>
      <c r="H61" s="56"/>
      <c r="I61" s="56"/>
      <c r="J61" s="57"/>
      <c r="O61" s="55">
        <f t="shared" si="0"/>
        <v>0</v>
      </c>
      <c r="P61" s="55">
        <f t="shared" si="1"/>
        <v>0</v>
      </c>
    </row>
    <row r="62" spans="2:18" ht="45" x14ac:dyDescent="0.2">
      <c r="B62" s="45" t="s">
        <v>12</v>
      </c>
      <c r="C62" s="14" t="s">
        <v>71</v>
      </c>
      <c r="D62" s="15" t="s">
        <v>60</v>
      </c>
      <c r="E62" s="16" t="s">
        <v>14</v>
      </c>
      <c r="F62" s="56">
        <v>399000</v>
      </c>
      <c r="G62" s="56">
        <v>58800</v>
      </c>
      <c r="H62" s="56">
        <f>F62*D62</f>
        <v>399000</v>
      </c>
      <c r="I62" s="56">
        <f>G62*D62</f>
        <v>58800</v>
      </c>
      <c r="J62" s="57">
        <f>H62+I62</f>
        <v>457800</v>
      </c>
      <c r="M62" s="55">
        <v>475000</v>
      </c>
      <c r="N62" s="55">
        <v>70000</v>
      </c>
      <c r="O62" s="55">
        <f t="shared" si="0"/>
        <v>76000</v>
      </c>
      <c r="P62" s="55">
        <f t="shared" si="1"/>
        <v>11200</v>
      </c>
      <c r="Q62" s="55">
        <f t="shared" si="2"/>
        <v>399000</v>
      </c>
      <c r="R62" s="55">
        <f t="shared" si="3"/>
        <v>58800</v>
      </c>
    </row>
    <row r="63" spans="2:18" x14ac:dyDescent="0.2">
      <c r="B63" s="43">
        <v>230529.16</v>
      </c>
      <c r="C63" s="10" t="s">
        <v>72</v>
      </c>
      <c r="D63" s="15"/>
      <c r="E63" s="16"/>
      <c r="F63" s="56"/>
      <c r="G63" s="56"/>
      <c r="H63" s="56"/>
      <c r="I63" s="56"/>
      <c r="J63" s="57"/>
      <c r="O63" s="55">
        <f t="shared" si="0"/>
        <v>0</v>
      </c>
      <c r="P63" s="55">
        <f t="shared" si="1"/>
        <v>0</v>
      </c>
    </row>
    <row r="64" spans="2:18" ht="45" x14ac:dyDescent="0.2">
      <c r="B64" s="45" t="s">
        <v>12</v>
      </c>
      <c r="C64" s="14" t="s">
        <v>73</v>
      </c>
      <c r="D64" s="15" t="s">
        <v>60</v>
      </c>
      <c r="E64" s="16" t="s">
        <v>14</v>
      </c>
      <c r="F64" s="56">
        <v>100800</v>
      </c>
      <c r="G64" s="56">
        <v>16800</v>
      </c>
      <c r="H64" s="56">
        <f>F64*D64</f>
        <v>100800</v>
      </c>
      <c r="I64" s="56">
        <f>G64*D64</f>
        <v>16800</v>
      </c>
      <c r="J64" s="57">
        <f>H64+I64</f>
        <v>117600</v>
      </c>
      <c r="M64" s="55">
        <v>120000</v>
      </c>
      <c r="N64" s="55">
        <v>20000</v>
      </c>
      <c r="O64" s="55">
        <f t="shared" si="0"/>
        <v>19200</v>
      </c>
      <c r="P64" s="55">
        <f t="shared" si="1"/>
        <v>3200</v>
      </c>
      <c r="Q64" s="55">
        <f t="shared" si="2"/>
        <v>100800</v>
      </c>
      <c r="R64" s="55">
        <f t="shared" si="3"/>
        <v>16800</v>
      </c>
    </row>
    <row r="65" spans="2:18" x14ac:dyDescent="0.2">
      <c r="B65" s="43">
        <v>230553</v>
      </c>
      <c r="C65" s="20" t="s">
        <v>74</v>
      </c>
      <c r="D65" s="15"/>
      <c r="E65" s="16"/>
      <c r="F65" s="56"/>
      <c r="G65" s="56"/>
      <c r="H65" s="56"/>
      <c r="I65" s="56"/>
      <c r="J65" s="57"/>
      <c r="O65" s="55">
        <f t="shared" si="0"/>
        <v>0</v>
      </c>
      <c r="P65" s="55">
        <f t="shared" si="1"/>
        <v>0</v>
      </c>
    </row>
    <row r="66" spans="2:18" ht="45" x14ac:dyDescent="0.2">
      <c r="B66" s="45" t="s">
        <v>12</v>
      </c>
      <c r="C66" s="14" t="s">
        <v>75</v>
      </c>
      <c r="D66" s="15" t="s">
        <v>60</v>
      </c>
      <c r="E66" s="16" t="s">
        <v>14</v>
      </c>
      <c r="F66" s="56">
        <v>29400</v>
      </c>
      <c r="G66" s="56">
        <v>12600</v>
      </c>
      <c r="H66" s="56">
        <f>F66*D66</f>
        <v>29400</v>
      </c>
      <c r="I66" s="56">
        <f>G66*D66</f>
        <v>12600</v>
      </c>
      <c r="J66" s="57">
        <f>H66+I66</f>
        <v>42000</v>
      </c>
      <c r="M66" s="55">
        <v>35000</v>
      </c>
      <c r="N66" s="55">
        <v>15000</v>
      </c>
      <c r="O66" s="55">
        <f t="shared" si="0"/>
        <v>5600</v>
      </c>
      <c r="P66" s="55">
        <f t="shared" si="1"/>
        <v>2400</v>
      </c>
      <c r="Q66" s="55">
        <f t="shared" si="2"/>
        <v>29400</v>
      </c>
      <c r="R66" s="55">
        <f t="shared" si="3"/>
        <v>12600</v>
      </c>
    </row>
    <row r="67" spans="2:18" x14ac:dyDescent="0.2">
      <c r="B67" s="43">
        <v>230579</v>
      </c>
      <c r="C67" s="10" t="s">
        <v>76</v>
      </c>
      <c r="D67" s="15"/>
      <c r="E67" s="16"/>
      <c r="F67" s="56"/>
      <c r="G67" s="56"/>
      <c r="H67" s="56"/>
      <c r="I67" s="56"/>
      <c r="J67" s="57"/>
      <c r="O67" s="55">
        <f t="shared" si="0"/>
        <v>0</v>
      </c>
      <c r="P67" s="55">
        <f t="shared" si="1"/>
        <v>0</v>
      </c>
    </row>
    <row r="68" spans="2:18" ht="45" x14ac:dyDescent="0.2">
      <c r="B68" s="45" t="s">
        <v>12</v>
      </c>
      <c r="C68" s="14" t="s">
        <v>77</v>
      </c>
      <c r="D68" s="15" t="s">
        <v>60</v>
      </c>
      <c r="E68" s="16" t="s">
        <v>14</v>
      </c>
      <c r="F68" s="145">
        <v>16800</v>
      </c>
      <c r="G68" s="145">
        <v>4200</v>
      </c>
      <c r="H68" s="145">
        <f>F68*D68</f>
        <v>16800</v>
      </c>
      <c r="I68" s="145">
        <f>G68*D68</f>
        <v>4200</v>
      </c>
      <c r="J68" s="146">
        <f>H68+I68</f>
        <v>21000</v>
      </c>
      <c r="M68" s="55">
        <v>20000</v>
      </c>
      <c r="N68" s="55">
        <v>5000</v>
      </c>
      <c r="O68" s="55">
        <f t="shared" si="0"/>
        <v>3200</v>
      </c>
      <c r="P68" s="55">
        <f t="shared" si="1"/>
        <v>800</v>
      </c>
      <c r="Q68" s="55">
        <f t="shared" si="2"/>
        <v>16800</v>
      </c>
      <c r="R68" s="55">
        <f t="shared" si="3"/>
        <v>4200</v>
      </c>
    </row>
    <row r="69" spans="2:18" x14ac:dyDescent="0.2">
      <c r="B69" s="40"/>
      <c r="C69" s="4" t="s">
        <v>19</v>
      </c>
      <c r="D69" s="4"/>
      <c r="E69" s="4"/>
      <c r="F69" s="56"/>
      <c r="G69" s="56"/>
      <c r="H69" s="58">
        <f>SUM(H19:H68)</f>
        <v>3532704</v>
      </c>
      <c r="I69" s="58">
        <f>SUM(I19:I68)</f>
        <v>452928</v>
      </c>
      <c r="J69" s="59">
        <f>SUM(J19:J68)</f>
        <v>3985632</v>
      </c>
      <c r="O69" s="55">
        <f t="shared" si="0"/>
        <v>0</v>
      </c>
      <c r="P69" s="55">
        <f t="shared" si="1"/>
        <v>0</v>
      </c>
    </row>
    <row r="70" spans="2:18" x14ac:dyDescent="0.2">
      <c r="B70" s="47">
        <v>230700</v>
      </c>
      <c r="C70" s="36" t="s">
        <v>78</v>
      </c>
      <c r="D70" s="36"/>
      <c r="E70" s="36"/>
      <c r="F70" s="56"/>
      <c r="G70" s="56"/>
      <c r="H70" s="56"/>
      <c r="I70" s="56"/>
      <c r="J70" s="57"/>
      <c r="O70" s="55">
        <f t="shared" si="0"/>
        <v>0</v>
      </c>
      <c r="P70" s="55">
        <f t="shared" si="1"/>
        <v>0</v>
      </c>
    </row>
    <row r="71" spans="2:18" x14ac:dyDescent="0.2">
      <c r="B71" s="43">
        <v>230716</v>
      </c>
      <c r="C71" s="10" t="s">
        <v>79</v>
      </c>
      <c r="D71" s="15"/>
      <c r="E71" s="16"/>
      <c r="F71" s="56"/>
      <c r="G71" s="56"/>
      <c r="H71" s="56"/>
      <c r="I71" s="56"/>
      <c r="J71" s="57"/>
      <c r="O71" s="55">
        <f t="shared" si="0"/>
        <v>0</v>
      </c>
      <c r="P71" s="55">
        <f t="shared" si="1"/>
        <v>0</v>
      </c>
    </row>
    <row r="72" spans="2:18" ht="45" x14ac:dyDescent="0.2">
      <c r="B72" s="45" t="s">
        <v>12</v>
      </c>
      <c r="C72" s="18" t="s">
        <v>80</v>
      </c>
      <c r="D72" s="15" t="s">
        <v>60</v>
      </c>
      <c r="E72" s="16" t="s">
        <v>81</v>
      </c>
      <c r="F72" s="56"/>
      <c r="G72" s="56"/>
      <c r="H72" s="56">
        <f>F72*D72</f>
        <v>0</v>
      </c>
      <c r="I72" s="56">
        <f>G72*D72</f>
        <v>0</v>
      </c>
      <c r="J72" s="57">
        <f>H72+I72</f>
        <v>0</v>
      </c>
      <c r="N72" s="55">
        <v>0</v>
      </c>
      <c r="O72" s="55">
        <f t="shared" ref="O72:O135" si="15">M72*16%</f>
        <v>0</v>
      </c>
      <c r="P72" s="55">
        <f t="shared" ref="P72:P135" si="16">N72*16%</f>
        <v>0</v>
      </c>
    </row>
    <row r="73" spans="2:18" x14ac:dyDescent="0.2">
      <c r="B73" s="43">
        <v>230719.13</v>
      </c>
      <c r="C73" s="17" t="s">
        <v>82</v>
      </c>
      <c r="D73" s="15"/>
      <c r="E73" s="16"/>
      <c r="F73" s="56"/>
      <c r="G73" s="56"/>
      <c r="H73" s="56"/>
      <c r="I73" s="56"/>
      <c r="J73" s="57"/>
      <c r="O73" s="55">
        <f t="shared" si="15"/>
        <v>0</v>
      </c>
      <c r="P73" s="55">
        <f t="shared" si="16"/>
        <v>0</v>
      </c>
    </row>
    <row r="74" spans="2:18" ht="120" x14ac:dyDescent="0.2">
      <c r="B74" s="45" t="s">
        <v>12</v>
      </c>
      <c r="C74" s="18" t="s">
        <v>83</v>
      </c>
      <c r="D74" s="15"/>
      <c r="E74" s="16"/>
      <c r="F74" s="56"/>
      <c r="G74" s="56"/>
      <c r="H74" s="56"/>
      <c r="I74" s="56"/>
      <c r="J74" s="57"/>
      <c r="O74" s="55">
        <f t="shared" si="15"/>
        <v>0</v>
      </c>
      <c r="P74" s="55">
        <f t="shared" si="16"/>
        <v>0</v>
      </c>
    </row>
    <row r="75" spans="2:18" x14ac:dyDescent="0.2">
      <c r="B75" s="48" t="s">
        <v>84</v>
      </c>
      <c r="C75" s="17" t="s">
        <v>85</v>
      </c>
      <c r="D75" s="15"/>
      <c r="E75" s="16"/>
      <c r="F75" s="56"/>
      <c r="G75" s="56"/>
      <c r="H75" s="56"/>
      <c r="I75" s="56"/>
      <c r="J75" s="57"/>
      <c r="O75" s="55">
        <f t="shared" si="15"/>
        <v>0</v>
      </c>
      <c r="P75" s="55">
        <f t="shared" si="16"/>
        <v>0</v>
      </c>
    </row>
    <row r="76" spans="2:18" x14ac:dyDescent="0.2">
      <c r="B76" s="48"/>
      <c r="C76" s="14" t="s">
        <v>50</v>
      </c>
      <c r="D76" s="15" t="s">
        <v>86</v>
      </c>
      <c r="E76" s="16" t="s">
        <v>87</v>
      </c>
      <c r="F76" s="56">
        <v>378</v>
      </c>
      <c r="G76" s="56">
        <v>109.2</v>
      </c>
      <c r="H76" s="56">
        <f>F76*D76</f>
        <v>98280</v>
      </c>
      <c r="I76" s="56">
        <f>G76*D76</f>
        <v>28392</v>
      </c>
      <c r="J76" s="57">
        <f t="shared" ref="J76:J79" si="17">H76+I76</f>
        <v>126672</v>
      </c>
      <c r="M76" s="55">
        <v>450</v>
      </c>
      <c r="N76" s="55">
        <v>130</v>
      </c>
      <c r="O76" s="55">
        <f t="shared" si="15"/>
        <v>72</v>
      </c>
      <c r="P76" s="55">
        <f t="shared" si="16"/>
        <v>20.8</v>
      </c>
      <c r="Q76" s="55">
        <f t="shared" ref="Q76:Q133" si="18">M76-O76</f>
        <v>378</v>
      </c>
      <c r="R76" s="55">
        <f t="shared" ref="R76:R133" si="19">N76-P76</f>
        <v>109.2</v>
      </c>
    </row>
    <row r="77" spans="2:18" x14ac:dyDescent="0.2">
      <c r="B77" s="48"/>
      <c r="C77" s="14" t="s">
        <v>52</v>
      </c>
      <c r="D77" s="15" t="s">
        <v>88</v>
      </c>
      <c r="E77" s="16" t="s">
        <v>87</v>
      </c>
      <c r="F77" s="56">
        <v>420</v>
      </c>
      <c r="G77" s="56">
        <v>126</v>
      </c>
      <c r="H77" s="56">
        <f>F77*D77</f>
        <v>483000</v>
      </c>
      <c r="I77" s="56">
        <f>G77*D77</f>
        <v>144900</v>
      </c>
      <c r="J77" s="57">
        <f t="shared" si="17"/>
        <v>627900</v>
      </c>
      <c r="M77" s="55">
        <v>500</v>
      </c>
      <c r="N77" s="55">
        <v>150</v>
      </c>
      <c r="O77" s="55">
        <f t="shared" si="15"/>
        <v>80</v>
      </c>
      <c r="P77" s="55">
        <f t="shared" si="16"/>
        <v>24</v>
      </c>
      <c r="Q77" s="55">
        <f t="shared" si="18"/>
        <v>420</v>
      </c>
      <c r="R77" s="55">
        <f t="shared" si="19"/>
        <v>126</v>
      </c>
    </row>
    <row r="78" spans="2:18" x14ac:dyDescent="0.2">
      <c r="B78" s="48"/>
      <c r="C78" s="14" t="s">
        <v>89</v>
      </c>
      <c r="D78" s="15" t="s">
        <v>90</v>
      </c>
      <c r="E78" s="16" t="s">
        <v>87</v>
      </c>
      <c r="F78" s="56">
        <v>495.6</v>
      </c>
      <c r="G78" s="56">
        <v>134.4</v>
      </c>
      <c r="H78" s="56">
        <f>F78*D78</f>
        <v>213108</v>
      </c>
      <c r="I78" s="56">
        <f>G78*D78</f>
        <v>57792</v>
      </c>
      <c r="J78" s="57">
        <f t="shared" si="17"/>
        <v>270900</v>
      </c>
      <c r="M78" s="55">
        <v>590</v>
      </c>
      <c r="N78" s="55">
        <v>160</v>
      </c>
      <c r="O78" s="55">
        <f t="shared" si="15"/>
        <v>94.4</v>
      </c>
      <c r="P78" s="55">
        <f t="shared" si="16"/>
        <v>25.6</v>
      </c>
      <c r="Q78" s="55">
        <f t="shared" si="18"/>
        <v>495.6</v>
      </c>
      <c r="R78" s="55">
        <f t="shared" si="19"/>
        <v>134.4</v>
      </c>
    </row>
    <row r="79" spans="2:18" x14ac:dyDescent="0.2">
      <c r="B79" s="48"/>
      <c r="C79" s="14" t="s">
        <v>45</v>
      </c>
      <c r="D79" s="15" t="s">
        <v>91</v>
      </c>
      <c r="E79" s="16" t="s">
        <v>87</v>
      </c>
      <c r="F79" s="56">
        <v>571.20000000000005</v>
      </c>
      <c r="G79" s="56">
        <v>142.80000000000001</v>
      </c>
      <c r="H79" s="56">
        <f>F79*D79</f>
        <v>331296</v>
      </c>
      <c r="I79" s="56">
        <f>G79*D79</f>
        <v>82824</v>
      </c>
      <c r="J79" s="57">
        <f t="shared" si="17"/>
        <v>414120</v>
      </c>
      <c r="M79" s="55">
        <v>680</v>
      </c>
      <c r="N79" s="55">
        <v>170</v>
      </c>
      <c r="O79" s="55">
        <f t="shared" si="15"/>
        <v>108.8</v>
      </c>
      <c r="P79" s="55">
        <f t="shared" si="16"/>
        <v>27.2</v>
      </c>
      <c r="Q79" s="55">
        <f t="shared" si="18"/>
        <v>571.20000000000005</v>
      </c>
      <c r="R79" s="55">
        <f t="shared" si="19"/>
        <v>142.80000000000001</v>
      </c>
    </row>
    <row r="80" spans="2:18" x14ac:dyDescent="0.2">
      <c r="B80" s="48" t="s">
        <v>92</v>
      </c>
      <c r="C80" s="17" t="s">
        <v>93</v>
      </c>
      <c r="D80" s="15"/>
      <c r="E80" s="16"/>
      <c r="F80" s="56"/>
      <c r="G80" s="56"/>
      <c r="H80" s="56"/>
      <c r="I80" s="56"/>
      <c r="J80" s="57"/>
      <c r="O80" s="55">
        <f t="shared" si="15"/>
        <v>0</v>
      </c>
      <c r="P80" s="55">
        <f t="shared" si="16"/>
        <v>0</v>
      </c>
    </row>
    <row r="81" spans="2:18" x14ac:dyDescent="0.2">
      <c r="B81" s="48"/>
      <c r="C81" s="14" t="s">
        <v>94</v>
      </c>
      <c r="D81" s="15" t="s">
        <v>95</v>
      </c>
      <c r="E81" s="16" t="s">
        <v>87</v>
      </c>
      <c r="F81" s="56">
        <v>630</v>
      </c>
      <c r="G81" s="56">
        <v>168</v>
      </c>
      <c r="H81" s="56">
        <f>F81*D81</f>
        <v>390600</v>
      </c>
      <c r="I81" s="56">
        <f>G81*D81</f>
        <v>104160</v>
      </c>
      <c r="J81" s="57">
        <f t="shared" ref="J81:J85" si="20">H81+I81</f>
        <v>494760</v>
      </c>
      <c r="M81" s="55">
        <v>750</v>
      </c>
      <c r="N81" s="55">
        <v>200</v>
      </c>
      <c r="O81" s="55">
        <f t="shared" si="15"/>
        <v>120</v>
      </c>
      <c r="P81" s="55">
        <f t="shared" si="16"/>
        <v>32</v>
      </c>
      <c r="Q81" s="55">
        <f t="shared" si="18"/>
        <v>630</v>
      </c>
      <c r="R81" s="55">
        <f t="shared" si="19"/>
        <v>168</v>
      </c>
    </row>
    <row r="82" spans="2:18" x14ac:dyDescent="0.2">
      <c r="B82" s="48"/>
      <c r="C82" s="14" t="s">
        <v>96</v>
      </c>
      <c r="D82" s="15" t="s">
        <v>97</v>
      </c>
      <c r="E82" s="16" t="s">
        <v>87</v>
      </c>
      <c r="F82" s="56">
        <v>701.4</v>
      </c>
      <c r="G82" s="56">
        <v>176.4</v>
      </c>
      <c r="H82" s="56">
        <f>F82*D82</f>
        <v>175350</v>
      </c>
      <c r="I82" s="56">
        <f>G82*D82</f>
        <v>44100</v>
      </c>
      <c r="J82" s="57">
        <f t="shared" si="20"/>
        <v>219450</v>
      </c>
      <c r="M82" s="55">
        <v>835</v>
      </c>
      <c r="N82" s="55">
        <v>210</v>
      </c>
      <c r="O82" s="55">
        <f t="shared" si="15"/>
        <v>133.6</v>
      </c>
      <c r="P82" s="55">
        <f t="shared" si="16"/>
        <v>33.6</v>
      </c>
      <c r="Q82" s="55">
        <f t="shared" si="18"/>
        <v>701.4</v>
      </c>
      <c r="R82" s="55">
        <f t="shared" si="19"/>
        <v>176.4</v>
      </c>
    </row>
    <row r="83" spans="2:18" x14ac:dyDescent="0.2">
      <c r="B83" s="48"/>
      <c r="C83" s="14" t="s">
        <v>66</v>
      </c>
      <c r="D83" s="15" t="s">
        <v>98</v>
      </c>
      <c r="E83" s="16" t="s">
        <v>87</v>
      </c>
      <c r="F83" s="56">
        <v>777</v>
      </c>
      <c r="G83" s="56">
        <v>210</v>
      </c>
      <c r="H83" s="56">
        <f>F83*D83</f>
        <v>287490</v>
      </c>
      <c r="I83" s="56">
        <f>G83*D83</f>
        <v>77700</v>
      </c>
      <c r="J83" s="57">
        <f t="shared" si="20"/>
        <v>365190</v>
      </c>
      <c r="M83" s="55">
        <v>925</v>
      </c>
      <c r="N83" s="55">
        <v>250</v>
      </c>
      <c r="O83" s="55">
        <f t="shared" si="15"/>
        <v>148</v>
      </c>
      <c r="P83" s="55">
        <f t="shared" si="16"/>
        <v>40</v>
      </c>
      <c r="Q83" s="55">
        <f t="shared" si="18"/>
        <v>777</v>
      </c>
      <c r="R83" s="55">
        <f t="shared" si="19"/>
        <v>210</v>
      </c>
    </row>
    <row r="84" spans="2:18" x14ac:dyDescent="0.2">
      <c r="B84" s="48"/>
      <c r="C84" s="14" t="s">
        <v>64</v>
      </c>
      <c r="D84" s="15" t="s">
        <v>99</v>
      </c>
      <c r="E84" s="16" t="s">
        <v>87</v>
      </c>
      <c r="F84" s="56">
        <v>966</v>
      </c>
      <c r="G84" s="56">
        <v>327.60000000000002</v>
      </c>
      <c r="H84" s="56">
        <f>F84*D84</f>
        <v>222180</v>
      </c>
      <c r="I84" s="56">
        <f>G84*D84</f>
        <v>75348</v>
      </c>
      <c r="J84" s="57">
        <f t="shared" si="20"/>
        <v>297528</v>
      </c>
      <c r="M84" s="55">
        <v>1150</v>
      </c>
      <c r="N84" s="55">
        <v>390</v>
      </c>
      <c r="O84" s="55">
        <f t="shared" si="15"/>
        <v>184</v>
      </c>
      <c r="P84" s="55">
        <f t="shared" si="16"/>
        <v>62.4</v>
      </c>
      <c r="Q84" s="55">
        <f t="shared" si="18"/>
        <v>966</v>
      </c>
      <c r="R84" s="55">
        <f t="shared" si="19"/>
        <v>327.60000000000002</v>
      </c>
    </row>
    <row r="85" spans="2:18" ht="45" x14ac:dyDescent="0.2">
      <c r="B85" s="45" t="s">
        <v>15</v>
      </c>
      <c r="C85" s="14" t="s">
        <v>100</v>
      </c>
      <c r="D85" s="15" t="s">
        <v>60</v>
      </c>
      <c r="E85" s="16" t="s">
        <v>81</v>
      </c>
      <c r="F85" s="56">
        <v>75600</v>
      </c>
      <c r="G85" s="56">
        <v>46200</v>
      </c>
      <c r="H85" s="56">
        <f>F85*D85</f>
        <v>75600</v>
      </c>
      <c r="I85" s="56">
        <f>G85*D85</f>
        <v>46200</v>
      </c>
      <c r="J85" s="57">
        <f t="shared" si="20"/>
        <v>121800</v>
      </c>
      <c r="M85" s="55">
        <v>90000</v>
      </c>
      <c r="N85" s="55">
        <v>55000</v>
      </c>
      <c r="O85" s="55">
        <f t="shared" si="15"/>
        <v>14400</v>
      </c>
      <c r="P85" s="55">
        <f t="shared" si="16"/>
        <v>8800</v>
      </c>
      <c r="Q85" s="55">
        <f t="shared" si="18"/>
        <v>75600</v>
      </c>
      <c r="R85" s="55">
        <f t="shared" si="19"/>
        <v>46200</v>
      </c>
    </row>
    <row r="86" spans="2:18" x14ac:dyDescent="0.2">
      <c r="B86" s="49">
        <v>230719.23</v>
      </c>
      <c r="C86" s="17" t="s">
        <v>101</v>
      </c>
      <c r="D86" s="15"/>
      <c r="E86" s="16"/>
      <c r="F86" s="56"/>
      <c r="G86" s="56"/>
      <c r="H86" s="56"/>
      <c r="I86" s="56"/>
      <c r="J86" s="57"/>
      <c r="O86" s="55">
        <f t="shared" si="15"/>
        <v>0</v>
      </c>
      <c r="P86" s="55">
        <f t="shared" si="16"/>
        <v>0</v>
      </c>
    </row>
    <row r="87" spans="2:18" ht="45" x14ac:dyDescent="0.2">
      <c r="B87" s="45" t="s">
        <v>12</v>
      </c>
      <c r="C87" s="14" t="s">
        <v>102</v>
      </c>
      <c r="D87" s="15" t="s">
        <v>60</v>
      </c>
      <c r="E87" s="16" t="s">
        <v>81</v>
      </c>
      <c r="F87" s="56">
        <v>58800</v>
      </c>
      <c r="G87" s="56">
        <v>25200</v>
      </c>
      <c r="H87" s="56">
        <f>F87*D87</f>
        <v>58800</v>
      </c>
      <c r="I87" s="56">
        <f>G87*D87</f>
        <v>25200</v>
      </c>
      <c r="J87" s="57">
        <f>H87+I87</f>
        <v>84000</v>
      </c>
      <c r="M87" s="55">
        <v>70000</v>
      </c>
      <c r="N87" s="55">
        <v>30000</v>
      </c>
      <c r="O87" s="55">
        <f t="shared" si="15"/>
        <v>11200</v>
      </c>
      <c r="P87" s="55">
        <f t="shared" si="16"/>
        <v>4800</v>
      </c>
      <c r="Q87" s="55">
        <f t="shared" si="18"/>
        <v>58800</v>
      </c>
      <c r="R87" s="55">
        <f t="shared" si="19"/>
        <v>25200</v>
      </c>
    </row>
    <row r="88" spans="2:18" x14ac:dyDescent="0.2">
      <c r="B88" s="43">
        <v>230719.26</v>
      </c>
      <c r="C88" s="17" t="s">
        <v>103</v>
      </c>
      <c r="D88" s="15"/>
      <c r="E88" s="16"/>
      <c r="F88" s="56"/>
      <c r="G88" s="56"/>
      <c r="H88" s="56"/>
      <c r="I88" s="56"/>
      <c r="J88" s="57"/>
      <c r="O88" s="55">
        <f t="shared" si="15"/>
        <v>0</v>
      </c>
      <c r="P88" s="55">
        <f t="shared" si="16"/>
        <v>0</v>
      </c>
    </row>
    <row r="89" spans="2:18" ht="60" x14ac:dyDescent="0.2">
      <c r="B89" s="45" t="s">
        <v>12</v>
      </c>
      <c r="C89" s="18" t="s">
        <v>104</v>
      </c>
      <c r="D89" s="15"/>
      <c r="E89" s="16"/>
      <c r="F89" s="56"/>
      <c r="G89" s="56"/>
      <c r="H89" s="56"/>
      <c r="I89" s="56"/>
      <c r="J89" s="57"/>
      <c r="O89" s="55">
        <f t="shared" si="15"/>
        <v>0</v>
      </c>
      <c r="P89" s="55">
        <f t="shared" si="16"/>
        <v>0</v>
      </c>
    </row>
    <row r="90" spans="2:18" x14ac:dyDescent="0.2">
      <c r="B90" s="46"/>
      <c r="C90" s="14" t="s">
        <v>50</v>
      </c>
      <c r="D90" s="15" t="s">
        <v>105</v>
      </c>
      <c r="E90" s="16" t="s">
        <v>87</v>
      </c>
      <c r="F90" s="56">
        <v>75.599999999999994</v>
      </c>
      <c r="G90" s="56">
        <v>16.8</v>
      </c>
      <c r="H90" s="56">
        <f t="shared" ref="H90:H95" si="21">F90*D90</f>
        <v>55943.999999999993</v>
      </c>
      <c r="I90" s="56">
        <f t="shared" ref="I90:I95" si="22">G90*D90</f>
        <v>12432</v>
      </c>
      <c r="J90" s="57">
        <f t="shared" ref="J90:J95" si="23">H90+I90</f>
        <v>68376</v>
      </c>
      <c r="M90" s="55">
        <v>90</v>
      </c>
      <c r="N90" s="55">
        <v>20</v>
      </c>
      <c r="O90" s="55">
        <f t="shared" si="15"/>
        <v>14.4</v>
      </c>
      <c r="P90" s="55">
        <f t="shared" si="16"/>
        <v>3.2</v>
      </c>
      <c r="Q90" s="55">
        <f t="shared" si="18"/>
        <v>75.599999999999994</v>
      </c>
      <c r="R90" s="55">
        <f t="shared" si="19"/>
        <v>16.8</v>
      </c>
    </row>
    <row r="91" spans="2:18" x14ac:dyDescent="0.2">
      <c r="B91" s="43"/>
      <c r="C91" s="14" t="s">
        <v>52</v>
      </c>
      <c r="D91" s="15" t="s">
        <v>106</v>
      </c>
      <c r="E91" s="16" t="s">
        <v>87</v>
      </c>
      <c r="F91" s="56">
        <v>84</v>
      </c>
      <c r="G91" s="56">
        <v>21</v>
      </c>
      <c r="H91" s="56">
        <f t="shared" si="21"/>
        <v>26880</v>
      </c>
      <c r="I91" s="56">
        <f t="shared" si="22"/>
        <v>6720</v>
      </c>
      <c r="J91" s="57">
        <f t="shared" si="23"/>
        <v>33600</v>
      </c>
      <c r="M91" s="55">
        <v>100</v>
      </c>
      <c r="N91" s="55">
        <v>25</v>
      </c>
      <c r="O91" s="55">
        <f t="shared" si="15"/>
        <v>16</v>
      </c>
      <c r="P91" s="55">
        <f t="shared" si="16"/>
        <v>4</v>
      </c>
      <c r="Q91" s="55">
        <f t="shared" si="18"/>
        <v>84</v>
      </c>
      <c r="R91" s="55">
        <f t="shared" si="19"/>
        <v>21</v>
      </c>
    </row>
    <row r="92" spans="2:18" x14ac:dyDescent="0.2">
      <c r="B92" s="43"/>
      <c r="C92" s="14" t="s">
        <v>89</v>
      </c>
      <c r="D92" s="15" t="s">
        <v>107</v>
      </c>
      <c r="E92" s="16" t="s">
        <v>87</v>
      </c>
      <c r="F92" s="56">
        <v>89.88</v>
      </c>
      <c r="G92" s="56">
        <v>25.2</v>
      </c>
      <c r="H92" s="56">
        <f t="shared" si="21"/>
        <v>34154.400000000001</v>
      </c>
      <c r="I92" s="56">
        <f t="shared" si="22"/>
        <v>9576</v>
      </c>
      <c r="J92" s="57">
        <f t="shared" si="23"/>
        <v>43730.400000000001</v>
      </c>
      <c r="M92" s="55">
        <v>107</v>
      </c>
      <c r="N92" s="55">
        <v>30</v>
      </c>
      <c r="O92" s="55">
        <f t="shared" si="15"/>
        <v>17.12</v>
      </c>
      <c r="P92" s="55">
        <f t="shared" si="16"/>
        <v>4.8</v>
      </c>
      <c r="Q92" s="55">
        <f t="shared" si="18"/>
        <v>89.88</v>
      </c>
      <c r="R92" s="55">
        <f t="shared" si="19"/>
        <v>25.2</v>
      </c>
    </row>
    <row r="93" spans="2:18" x14ac:dyDescent="0.2">
      <c r="B93" s="43"/>
      <c r="C93" s="14" t="s">
        <v>45</v>
      </c>
      <c r="D93" s="15" t="s">
        <v>108</v>
      </c>
      <c r="E93" s="16" t="s">
        <v>87</v>
      </c>
      <c r="F93" s="56">
        <v>106.68</v>
      </c>
      <c r="G93" s="56">
        <v>29.4</v>
      </c>
      <c r="H93" s="56">
        <f t="shared" si="21"/>
        <v>33070.800000000003</v>
      </c>
      <c r="I93" s="56">
        <f t="shared" si="22"/>
        <v>9114</v>
      </c>
      <c r="J93" s="57">
        <f t="shared" si="23"/>
        <v>42184.800000000003</v>
      </c>
      <c r="M93" s="55">
        <v>127</v>
      </c>
      <c r="N93" s="55">
        <v>35</v>
      </c>
      <c r="O93" s="55">
        <f t="shared" si="15"/>
        <v>20.32</v>
      </c>
      <c r="P93" s="55">
        <f t="shared" si="16"/>
        <v>5.6000000000000005</v>
      </c>
      <c r="Q93" s="55">
        <f t="shared" si="18"/>
        <v>106.68</v>
      </c>
      <c r="R93" s="55">
        <f t="shared" si="19"/>
        <v>29.4</v>
      </c>
    </row>
    <row r="94" spans="2:18" x14ac:dyDescent="0.2">
      <c r="B94" s="43"/>
      <c r="C94" s="14" t="s">
        <v>94</v>
      </c>
      <c r="D94" s="15" t="s">
        <v>109</v>
      </c>
      <c r="E94" s="16" t="s">
        <v>87</v>
      </c>
      <c r="F94" s="56">
        <v>113.4</v>
      </c>
      <c r="G94" s="56">
        <v>33.6</v>
      </c>
      <c r="H94" s="56">
        <f t="shared" si="21"/>
        <v>22680</v>
      </c>
      <c r="I94" s="56">
        <f t="shared" si="22"/>
        <v>6720</v>
      </c>
      <c r="J94" s="57">
        <f t="shared" si="23"/>
        <v>29400</v>
      </c>
      <c r="M94" s="55">
        <v>135</v>
      </c>
      <c r="N94" s="55">
        <v>40</v>
      </c>
      <c r="O94" s="55">
        <f t="shared" si="15"/>
        <v>21.6</v>
      </c>
      <c r="P94" s="55">
        <f t="shared" si="16"/>
        <v>6.4</v>
      </c>
      <c r="Q94" s="55">
        <f t="shared" si="18"/>
        <v>113.4</v>
      </c>
      <c r="R94" s="55">
        <f t="shared" si="19"/>
        <v>33.6</v>
      </c>
    </row>
    <row r="95" spans="2:18" x14ac:dyDescent="0.2">
      <c r="B95" s="43"/>
      <c r="C95" s="14" t="s">
        <v>96</v>
      </c>
      <c r="D95" s="15" t="s">
        <v>110</v>
      </c>
      <c r="E95" s="16" t="s">
        <v>87</v>
      </c>
      <c r="F95" s="56">
        <v>159.6</v>
      </c>
      <c r="G95" s="56">
        <v>37.799999999999997</v>
      </c>
      <c r="H95" s="56">
        <f t="shared" si="21"/>
        <v>23940</v>
      </c>
      <c r="I95" s="56">
        <f t="shared" si="22"/>
        <v>5670</v>
      </c>
      <c r="J95" s="57">
        <f t="shared" si="23"/>
        <v>29610</v>
      </c>
      <c r="M95" s="55">
        <v>190</v>
      </c>
      <c r="N95" s="55">
        <v>45</v>
      </c>
      <c r="O95" s="55">
        <f t="shared" si="15"/>
        <v>30.400000000000002</v>
      </c>
      <c r="P95" s="55">
        <f t="shared" si="16"/>
        <v>7.2</v>
      </c>
      <c r="Q95" s="55">
        <f t="shared" si="18"/>
        <v>159.6</v>
      </c>
      <c r="R95" s="55">
        <f t="shared" si="19"/>
        <v>37.799999999999997</v>
      </c>
    </row>
    <row r="96" spans="2:18" x14ac:dyDescent="0.2">
      <c r="B96" s="40"/>
      <c r="C96" s="4" t="s">
        <v>19</v>
      </c>
      <c r="D96" s="4"/>
      <c r="E96" s="4"/>
      <c r="F96" s="60"/>
      <c r="G96" s="60"/>
      <c r="H96" s="58">
        <f>SUM(H72:H95)</f>
        <v>2532373.1999999997</v>
      </c>
      <c r="I96" s="58">
        <f t="shared" ref="I96:J96" si="24">SUM(I72:I95)</f>
        <v>736848</v>
      </c>
      <c r="J96" s="59">
        <f t="shared" si="24"/>
        <v>3269221.1999999997</v>
      </c>
      <c r="O96" s="55">
        <f t="shared" si="15"/>
        <v>0</v>
      </c>
      <c r="P96" s="55">
        <f t="shared" si="16"/>
        <v>0</v>
      </c>
    </row>
    <row r="97" spans="2:19" x14ac:dyDescent="0.2">
      <c r="B97" s="47">
        <v>230800</v>
      </c>
      <c r="C97" s="36" t="s">
        <v>111</v>
      </c>
      <c r="D97" s="36"/>
      <c r="E97" s="36"/>
      <c r="F97" s="56"/>
      <c r="G97" s="56"/>
      <c r="H97" s="56"/>
      <c r="I97" s="56"/>
      <c r="J97" s="57"/>
      <c r="O97" s="55">
        <f t="shared" si="15"/>
        <v>0</v>
      </c>
      <c r="P97" s="55">
        <f t="shared" si="16"/>
        <v>0</v>
      </c>
    </row>
    <row r="98" spans="2:19" s="22" customFormat="1" x14ac:dyDescent="0.2">
      <c r="B98" s="43">
        <v>230813</v>
      </c>
      <c r="C98" s="17" t="s">
        <v>112</v>
      </c>
      <c r="D98" s="19"/>
      <c r="E98" s="21"/>
      <c r="F98" s="56"/>
      <c r="G98" s="56"/>
      <c r="H98" s="60"/>
      <c r="I98" s="60"/>
      <c r="J98" s="61"/>
      <c r="K98" s="165"/>
      <c r="L98" s="165"/>
      <c r="M98" s="165"/>
      <c r="N98" s="165"/>
      <c r="O98" s="55">
        <f t="shared" si="15"/>
        <v>0</v>
      </c>
      <c r="P98" s="55">
        <f t="shared" si="16"/>
        <v>0</v>
      </c>
      <c r="Q98" s="55"/>
      <c r="R98" s="55"/>
      <c r="S98" s="165"/>
    </row>
    <row r="99" spans="2:19" ht="90" x14ac:dyDescent="0.2">
      <c r="B99" s="48" t="s">
        <v>12</v>
      </c>
      <c r="C99" s="7" t="s">
        <v>113</v>
      </c>
      <c r="D99" s="8">
        <v>1</v>
      </c>
      <c r="E99" s="9" t="s">
        <v>14</v>
      </c>
      <c r="F99" s="56">
        <v>147000</v>
      </c>
      <c r="G99" s="56">
        <v>21000</v>
      </c>
      <c r="H99" s="56">
        <f>F99*D99</f>
        <v>147000</v>
      </c>
      <c r="I99" s="56">
        <f>G99*D99</f>
        <v>21000</v>
      </c>
      <c r="J99" s="57">
        <f t="shared" ref="J99:J100" si="25">H99+I99</f>
        <v>168000</v>
      </c>
      <c r="M99" s="55">
        <v>175000</v>
      </c>
      <c r="N99" s="55">
        <v>25000</v>
      </c>
      <c r="O99" s="55">
        <f t="shared" si="15"/>
        <v>28000</v>
      </c>
      <c r="P99" s="55">
        <f t="shared" si="16"/>
        <v>4000</v>
      </c>
      <c r="Q99" s="55">
        <f t="shared" si="18"/>
        <v>147000</v>
      </c>
      <c r="R99" s="55">
        <f t="shared" si="19"/>
        <v>21000</v>
      </c>
    </row>
    <row r="100" spans="2:19" ht="30" x14ac:dyDescent="0.2">
      <c r="B100" s="48" t="s">
        <v>15</v>
      </c>
      <c r="C100" s="7" t="s">
        <v>114</v>
      </c>
      <c r="D100" s="8">
        <v>1</v>
      </c>
      <c r="E100" s="9" t="s">
        <v>14</v>
      </c>
      <c r="F100" s="56">
        <v>21000</v>
      </c>
      <c r="G100" s="56">
        <v>1680</v>
      </c>
      <c r="H100" s="56">
        <f>F100*D100</f>
        <v>21000</v>
      </c>
      <c r="I100" s="56">
        <f>G100*D100</f>
        <v>1680</v>
      </c>
      <c r="J100" s="57">
        <f t="shared" si="25"/>
        <v>22680</v>
      </c>
      <c r="M100" s="55">
        <v>25000</v>
      </c>
      <c r="N100" s="55">
        <v>2000</v>
      </c>
      <c r="O100" s="55">
        <f t="shared" si="15"/>
        <v>4000</v>
      </c>
      <c r="P100" s="55">
        <f t="shared" si="16"/>
        <v>320</v>
      </c>
      <c r="Q100" s="55">
        <f t="shared" si="18"/>
        <v>21000</v>
      </c>
      <c r="R100" s="55">
        <f t="shared" si="19"/>
        <v>1680</v>
      </c>
    </row>
    <row r="101" spans="2:19" x14ac:dyDescent="0.2">
      <c r="B101" s="40"/>
      <c r="C101" s="4" t="s">
        <v>19</v>
      </c>
      <c r="D101" s="4"/>
      <c r="E101" s="4"/>
      <c r="F101" s="56"/>
      <c r="G101" s="56"/>
      <c r="H101" s="58">
        <f>SUM(H99:H100)</f>
        <v>168000</v>
      </c>
      <c r="I101" s="58">
        <f>SUM(I99:I100)</f>
        <v>22680</v>
      </c>
      <c r="J101" s="59">
        <f>SUM(J99:J100)</f>
        <v>190680</v>
      </c>
      <c r="O101" s="55">
        <f t="shared" si="15"/>
        <v>0</v>
      </c>
      <c r="P101" s="55">
        <f t="shared" si="16"/>
        <v>0</v>
      </c>
    </row>
    <row r="102" spans="2:19" x14ac:dyDescent="0.2">
      <c r="B102" s="47">
        <v>230900</v>
      </c>
      <c r="C102" s="5" t="s">
        <v>115</v>
      </c>
      <c r="D102" s="5"/>
      <c r="E102" s="5"/>
      <c r="F102" s="56"/>
      <c r="G102" s="56"/>
      <c r="H102" s="56"/>
      <c r="I102" s="56"/>
      <c r="J102" s="57"/>
      <c r="O102" s="55">
        <f t="shared" si="15"/>
        <v>0</v>
      </c>
      <c r="P102" s="55">
        <f t="shared" si="16"/>
        <v>0</v>
      </c>
    </row>
    <row r="103" spans="2:19" x14ac:dyDescent="0.2">
      <c r="B103" s="50">
        <v>230923</v>
      </c>
      <c r="C103" s="23" t="s">
        <v>116</v>
      </c>
      <c r="D103" s="13"/>
      <c r="E103" s="13"/>
      <c r="F103" s="56"/>
      <c r="G103" s="56"/>
      <c r="H103" s="56"/>
      <c r="I103" s="56"/>
      <c r="J103" s="57"/>
      <c r="O103" s="55">
        <f t="shared" si="15"/>
        <v>0</v>
      </c>
      <c r="P103" s="55">
        <f t="shared" si="16"/>
        <v>0</v>
      </c>
    </row>
    <row r="104" spans="2:19" ht="75" x14ac:dyDescent="0.2">
      <c r="B104" s="45" t="s">
        <v>12</v>
      </c>
      <c r="C104" s="14" t="s">
        <v>1</v>
      </c>
      <c r="D104" s="142" t="s">
        <v>281</v>
      </c>
      <c r="E104" s="16" t="s">
        <v>55</v>
      </c>
      <c r="F104" s="145">
        <v>10015.384615384615</v>
      </c>
      <c r="G104" s="145">
        <v>1602.4615384615383</v>
      </c>
      <c r="H104" s="145">
        <f>F104*D104</f>
        <v>651000</v>
      </c>
      <c r="I104" s="145">
        <f>G104*D104</f>
        <v>104159.99999999999</v>
      </c>
      <c r="J104" s="146">
        <f>H104+I104</f>
        <v>755160</v>
      </c>
      <c r="M104" s="55">
        <v>11923.076923076924</v>
      </c>
      <c r="N104" s="55">
        <v>1907.6923076923076</v>
      </c>
      <c r="O104" s="55">
        <f t="shared" si="15"/>
        <v>1907.6923076923078</v>
      </c>
      <c r="P104" s="55">
        <f t="shared" si="16"/>
        <v>305.23076923076923</v>
      </c>
      <c r="Q104" s="55">
        <f t="shared" si="18"/>
        <v>10015.384615384615</v>
      </c>
      <c r="R104" s="55">
        <f t="shared" si="19"/>
        <v>1602.4615384615383</v>
      </c>
    </row>
    <row r="105" spans="2:19" x14ac:dyDescent="0.2">
      <c r="B105" s="50">
        <v>230926</v>
      </c>
      <c r="C105" s="23" t="s">
        <v>117</v>
      </c>
      <c r="D105" s="13"/>
      <c r="E105" s="13"/>
      <c r="F105" s="56"/>
      <c r="G105" s="56"/>
      <c r="H105" s="56"/>
      <c r="I105" s="56"/>
      <c r="J105" s="57"/>
      <c r="O105" s="55">
        <f t="shared" si="15"/>
        <v>0</v>
      </c>
      <c r="P105" s="55">
        <f t="shared" si="16"/>
        <v>0</v>
      </c>
    </row>
    <row r="106" spans="2:19" ht="45" x14ac:dyDescent="0.2">
      <c r="B106" s="45" t="s">
        <v>12</v>
      </c>
      <c r="C106" s="14" t="s">
        <v>118</v>
      </c>
      <c r="D106" s="15" t="s">
        <v>60</v>
      </c>
      <c r="E106" s="16" t="s">
        <v>14</v>
      </c>
      <c r="F106" s="56"/>
      <c r="G106" s="56"/>
      <c r="H106" s="56">
        <f>F106*D106</f>
        <v>0</v>
      </c>
      <c r="I106" s="56">
        <f>G106*D106</f>
        <v>0</v>
      </c>
      <c r="J106" s="57">
        <f>H106+I106</f>
        <v>0</v>
      </c>
      <c r="M106" s="55">
        <v>0</v>
      </c>
      <c r="N106" s="55">
        <v>0</v>
      </c>
      <c r="O106" s="55">
        <f t="shared" si="15"/>
        <v>0</v>
      </c>
      <c r="P106" s="55">
        <f t="shared" si="16"/>
        <v>0</v>
      </c>
    </row>
    <row r="107" spans="2:19" x14ac:dyDescent="0.2">
      <c r="B107" s="40"/>
      <c r="C107" s="4" t="s">
        <v>19</v>
      </c>
      <c r="D107" s="4"/>
      <c r="E107" s="4"/>
      <c r="F107" s="56"/>
      <c r="G107" s="56"/>
      <c r="H107" s="58">
        <f>SUM(H104:H106)</f>
        <v>651000</v>
      </c>
      <c r="I107" s="58">
        <f t="shared" ref="I107:J107" si="26">SUM(I104:I106)</f>
        <v>104159.99999999999</v>
      </c>
      <c r="J107" s="59">
        <f t="shared" si="26"/>
        <v>755160</v>
      </c>
      <c r="O107" s="55">
        <f t="shared" si="15"/>
        <v>0</v>
      </c>
      <c r="P107" s="55">
        <f t="shared" si="16"/>
        <v>0</v>
      </c>
    </row>
    <row r="108" spans="2:19" x14ac:dyDescent="0.2">
      <c r="B108" s="47">
        <v>232100</v>
      </c>
      <c r="C108" s="37" t="s">
        <v>119</v>
      </c>
      <c r="D108" s="37"/>
      <c r="E108" s="37"/>
      <c r="F108" s="56"/>
      <c r="G108" s="56"/>
      <c r="H108" s="56"/>
      <c r="I108" s="56"/>
      <c r="J108" s="57"/>
      <c r="O108" s="55">
        <f t="shared" si="15"/>
        <v>0</v>
      </c>
      <c r="P108" s="55">
        <f t="shared" si="16"/>
        <v>0</v>
      </c>
    </row>
    <row r="109" spans="2:19" x14ac:dyDescent="0.2">
      <c r="B109" s="43">
        <v>232113.23</v>
      </c>
      <c r="C109" s="10" t="s">
        <v>120</v>
      </c>
      <c r="D109" s="15"/>
      <c r="E109" s="16"/>
      <c r="F109" s="56"/>
      <c r="G109" s="56"/>
      <c r="H109" s="56"/>
      <c r="I109" s="56"/>
      <c r="J109" s="57"/>
      <c r="O109" s="55">
        <f t="shared" si="15"/>
        <v>0</v>
      </c>
      <c r="P109" s="55">
        <f t="shared" si="16"/>
        <v>0</v>
      </c>
    </row>
    <row r="110" spans="2:19" ht="105" x14ac:dyDescent="0.2">
      <c r="B110" s="45" t="s">
        <v>12</v>
      </c>
      <c r="C110" s="14" t="s">
        <v>121</v>
      </c>
      <c r="D110" s="15"/>
      <c r="E110" s="16"/>
      <c r="F110" s="56"/>
      <c r="G110" s="56"/>
      <c r="H110" s="56"/>
      <c r="I110" s="56"/>
      <c r="J110" s="57"/>
      <c r="O110" s="55">
        <f t="shared" si="15"/>
        <v>0</v>
      </c>
      <c r="P110" s="55">
        <f t="shared" si="16"/>
        <v>0</v>
      </c>
    </row>
    <row r="111" spans="2:19" x14ac:dyDescent="0.2">
      <c r="B111" s="43"/>
      <c r="C111" s="14" t="s">
        <v>50</v>
      </c>
      <c r="D111" s="15" t="s">
        <v>86</v>
      </c>
      <c r="E111" s="16" t="s">
        <v>87</v>
      </c>
      <c r="F111" s="56">
        <v>252</v>
      </c>
      <c r="G111" s="56">
        <v>100.8</v>
      </c>
      <c r="H111" s="56">
        <f t="shared" ref="H111:H118" si="27">F111*D111</f>
        <v>65520</v>
      </c>
      <c r="I111" s="56">
        <f t="shared" ref="I111:I118" si="28">G111*D111</f>
        <v>26208</v>
      </c>
      <c r="J111" s="57">
        <f t="shared" ref="J111:J118" si="29">H111+I111</f>
        <v>91728</v>
      </c>
      <c r="M111" s="55">
        <v>300</v>
      </c>
      <c r="N111" s="55">
        <v>120</v>
      </c>
      <c r="O111" s="55">
        <f t="shared" si="15"/>
        <v>48</v>
      </c>
      <c r="P111" s="55">
        <f t="shared" si="16"/>
        <v>19.2</v>
      </c>
      <c r="Q111" s="55">
        <f t="shared" si="18"/>
        <v>252</v>
      </c>
      <c r="R111" s="55">
        <f t="shared" si="19"/>
        <v>100.8</v>
      </c>
    </row>
    <row r="112" spans="2:19" x14ac:dyDescent="0.2">
      <c r="B112" s="43"/>
      <c r="C112" s="14" t="s">
        <v>52</v>
      </c>
      <c r="D112" s="15" t="s">
        <v>88</v>
      </c>
      <c r="E112" s="16" t="s">
        <v>87</v>
      </c>
      <c r="F112" s="56">
        <v>331.8</v>
      </c>
      <c r="G112" s="56">
        <v>109.2</v>
      </c>
      <c r="H112" s="56">
        <f t="shared" si="27"/>
        <v>381570</v>
      </c>
      <c r="I112" s="56">
        <f t="shared" si="28"/>
        <v>125580</v>
      </c>
      <c r="J112" s="57">
        <f t="shared" si="29"/>
        <v>507150</v>
      </c>
      <c r="M112" s="55">
        <v>395</v>
      </c>
      <c r="N112" s="55">
        <v>130</v>
      </c>
      <c r="O112" s="55">
        <f t="shared" si="15"/>
        <v>63.2</v>
      </c>
      <c r="P112" s="55">
        <f t="shared" si="16"/>
        <v>20.8</v>
      </c>
      <c r="Q112" s="55">
        <f t="shared" si="18"/>
        <v>331.8</v>
      </c>
      <c r="R112" s="55">
        <f t="shared" si="19"/>
        <v>109.2</v>
      </c>
    </row>
    <row r="113" spans="2:18" x14ac:dyDescent="0.2">
      <c r="B113" s="43"/>
      <c r="C113" s="14" t="s">
        <v>89</v>
      </c>
      <c r="D113" s="15" t="s">
        <v>90</v>
      </c>
      <c r="E113" s="16" t="s">
        <v>87</v>
      </c>
      <c r="F113" s="56">
        <v>399</v>
      </c>
      <c r="G113" s="56">
        <v>117.6</v>
      </c>
      <c r="H113" s="56">
        <f t="shared" si="27"/>
        <v>171570</v>
      </c>
      <c r="I113" s="56">
        <f t="shared" si="28"/>
        <v>50568</v>
      </c>
      <c r="J113" s="57">
        <f t="shared" si="29"/>
        <v>222138</v>
      </c>
      <c r="M113" s="55">
        <v>475</v>
      </c>
      <c r="N113" s="55">
        <v>140</v>
      </c>
      <c r="O113" s="55">
        <f t="shared" si="15"/>
        <v>76</v>
      </c>
      <c r="P113" s="55">
        <f t="shared" si="16"/>
        <v>22.400000000000002</v>
      </c>
      <c r="Q113" s="55">
        <f t="shared" si="18"/>
        <v>399</v>
      </c>
      <c r="R113" s="55">
        <f t="shared" si="19"/>
        <v>117.6</v>
      </c>
    </row>
    <row r="114" spans="2:18" x14ac:dyDescent="0.2">
      <c r="B114" s="43"/>
      <c r="C114" s="14" t="s">
        <v>45</v>
      </c>
      <c r="D114" s="15" t="s">
        <v>91</v>
      </c>
      <c r="E114" s="16" t="s">
        <v>87</v>
      </c>
      <c r="F114" s="56">
        <v>533.4</v>
      </c>
      <c r="G114" s="56">
        <v>134.4</v>
      </c>
      <c r="H114" s="56">
        <f t="shared" si="27"/>
        <v>309372</v>
      </c>
      <c r="I114" s="56">
        <f t="shared" si="28"/>
        <v>77952</v>
      </c>
      <c r="J114" s="57">
        <f t="shared" si="29"/>
        <v>387324</v>
      </c>
      <c r="M114" s="55">
        <v>635</v>
      </c>
      <c r="N114" s="55">
        <v>160</v>
      </c>
      <c r="O114" s="55">
        <f t="shared" si="15"/>
        <v>101.60000000000001</v>
      </c>
      <c r="P114" s="55">
        <f t="shared" si="16"/>
        <v>25.6</v>
      </c>
      <c r="Q114" s="55">
        <f t="shared" si="18"/>
        <v>533.4</v>
      </c>
      <c r="R114" s="55">
        <f t="shared" si="19"/>
        <v>134.4</v>
      </c>
    </row>
    <row r="115" spans="2:18" x14ac:dyDescent="0.2">
      <c r="B115" s="43"/>
      <c r="C115" s="14" t="s">
        <v>94</v>
      </c>
      <c r="D115" s="15" t="s">
        <v>95</v>
      </c>
      <c r="E115" s="16" t="s">
        <v>87</v>
      </c>
      <c r="F115" s="56">
        <v>747.6</v>
      </c>
      <c r="G115" s="56">
        <v>151.19999999999999</v>
      </c>
      <c r="H115" s="56">
        <f t="shared" si="27"/>
        <v>463512</v>
      </c>
      <c r="I115" s="56">
        <f t="shared" si="28"/>
        <v>93744</v>
      </c>
      <c r="J115" s="57">
        <f t="shared" si="29"/>
        <v>557256</v>
      </c>
      <c r="M115" s="55">
        <v>890</v>
      </c>
      <c r="N115" s="55">
        <v>180</v>
      </c>
      <c r="O115" s="55">
        <f t="shared" si="15"/>
        <v>142.4</v>
      </c>
      <c r="P115" s="55">
        <f t="shared" si="16"/>
        <v>28.8</v>
      </c>
      <c r="Q115" s="55">
        <f t="shared" si="18"/>
        <v>747.6</v>
      </c>
      <c r="R115" s="55">
        <f t="shared" si="19"/>
        <v>151.19999999999999</v>
      </c>
    </row>
    <row r="116" spans="2:18" x14ac:dyDescent="0.2">
      <c r="B116" s="43"/>
      <c r="C116" s="14" t="s">
        <v>96</v>
      </c>
      <c r="D116" s="15" t="s">
        <v>97</v>
      </c>
      <c r="E116" s="16" t="s">
        <v>87</v>
      </c>
      <c r="F116" s="56">
        <v>1024.8</v>
      </c>
      <c r="G116" s="56">
        <v>235.2</v>
      </c>
      <c r="H116" s="56">
        <f t="shared" si="27"/>
        <v>256200</v>
      </c>
      <c r="I116" s="56">
        <f t="shared" si="28"/>
        <v>58800</v>
      </c>
      <c r="J116" s="57">
        <f t="shared" si="29"/>
        <v>315000</v>
      </c>
      <c r="M116" s="55">
        <v>1220</v>
      </c>
      <c r="N116" s="55">
        <v>280</v>
      </c>
      <c r="O116" s="55">
        <f t="shared" si="15"/>
        <v>195.20000000000002</v>
      </c>
      <c r="P116" s="55">
        <f t="shared" si="16"/>
        <v>44.800000000000004</v>
      </c>
      <c r="Q116" s="55">
        <f t="shared" si="18"/>
        <v>1024.8</v>
      </c>
      <c r="R116" s="55">
        <f t="shared" si="19"/>
        <v>235.2</v>
      </c>
    </row>
    <row r="117" spans="2:18" x14ac:dyDescent="0.2">
      <c r="B117" s="43"/>
      <c r="C117" s="14" t="s">
        <v>66</v>
      </c>
      <c r="D117" s="15" t="s">
        <v>98</v>
      </c>
      <c r="E117" s="16" t="s">
        <v>87</v>
      </c>
      <c r="F117" s="56">
        <v>1419.6</v>
      </c>
      <c r="G117" s="56">
        <v>294</v>
      </c>
      <c r="H117" s="56">
        <f t="shared" si="27"/>
        <v>525252</v>
      </c>
      <c r="I117" s="56">
        <f t="shared" si="28"/>
        <v>108780</v>
      </c>
      <c r="J117" s="57">
        <f t="shared" si="29"/>
        <v>634032</v>
      </c>
      <c r="M117" s="55">
        <v>1690</v>
      </c>
      <c r="N117" s="55">
        <v>350</v>
      </c>
      <c r="O117" s="55">
        <f t="shared" si="15"/>
        <v>270.39999999999998</v>
      </c>
      <c r="P117" s="55">
        <f t="shared" si="16"/>
        <v>56</v>
      </c>
      <c r="Q117" s="55">
        <f t="shared" si="18"/>
        <v>1419.6</v>
      </c>
      <c r="R117" s="55">
        <f t="shared" si="19"/>
        <v>294</v>
      </c>
    </row>
    <row r="118" spans="2:18" x14ac:dyDescent="0.2">
      <c r="B118" s="43"/>
      <c r="C118" s="14" t="s">
        <v>64</v>
      </c>
      <c r="D118" s="15" t="s">
        <v>99</v>
      </c>
      <c r="E118" s="16" t="s">
        <v>87</v>
      </c>
      <c r="F118" s="56">
        <v>2373</v>
      </c>
      <c r="G118" s="56">
        <v>495.6</v>
      </c>
      <c r="H118" s="56">
        <f t="shared" si="27"/>
        <v>545790</v>
      </c>
      <c r="I118" s="56">
        <f t="shared" si="28"/>
        <v>113988</v>
      </c>
      <c r="J118" s="57">
        <f t="shared" si="29"/>
        <v>659778</v>
      </c>
      <c r="M118" s="55">
        <v>2825</v>
      </c>
      <c r="N118" s="55">
        <v>590</v>
      </c>
      <c r="O118" s="55">
        <f t="shared" si="15"/>
        <v>452</v>
      </c>
      <c r="P118" s="55">
        <f t="shared" si="16"/>
        <v>94.4</v>
      </c>
      <c r="Q118" s="55">
        <f t="shared" si="18"/>
        <v>2373</v>
      </c>
      <c r="R118" s="55">
        <f t="shared" si="19"/>
        <v>495.6</v>
      </c>
    </row>
    <row r="119" spans="2:18" x14ac:dyDescent="0.25">
      <c r="B119" s="43">
        <v>232113.26</v>
      </c>
      <c r="C119" s="24" t="s">
        <v>122</v>
      </c>
      <c r="D119" s="34"/>
      <c r="E119" s="35"/>
      <c r="F119" s="56">
        <v>0</v>
      </c>
      <c r="G119" s="56">
        <v>0</v>
      </c>
      <c r="H119" s="56"/>
      <c r="I119" s="56"/>
      <c r="J119" s="57"/>
      <c r="O119" s="55">
        <f t="shared" si="15"/>
        <v>0</v>
      </c>
      <c r="P119" s="55">
        <f t="shared" si="16"/>
        <v>0</v>
      </c>
      <c r="Q119" s="55">
        <f t="shared" si="18"/>
        <v>0</v>
      </c>
      <c r="R119" s="55">
        <f t="shared" si="19"/>
        <v>0</v>
      </c>
    </row>
    <row r="120" spans="2:18" ht="75" x14ac:dyDescent="0.25">
      <c r="B120" s="45" t="s">
        <v>12</v>
      </c>
      <c r="C120" s="14" t="s">
        <v>123</v>
      </c>
      <c r="D120" s="34"/>
      <c r="E120" s="35"/>
      <c r="F120" s="56"/>
      <c r="G120" s="56"/>
      <c r="H120" s="56"/>
      <c r="I120" s="56"/>
      <c r="J120" s="57"/>
      <c r="O120" s="55">
        <f t="shared" si="15"/>
        <v>0</v>
      </c>
      <c r="P120" s="55">
        <f t="shared" si="16"/>
        <v>0</v>
      </c>
    </row>
    <row r="121" spans="2:18" x14ac:dyDescent="0.2">
      <c r="B121" s="51"/>
      <c r="C121" s="14" t="s">
        <v>50</v>
      </c>
      <c r="D121" s="15" t="s">
        <v>105</v>
      </c>
      <c r="E121" s="16" t="s">
        <v>87</v>
      </c>
      <c r="F121" s="56">
        <v>84</v>
      </c>
      <c r="G121" s="56">
        <v>16.8</v>
      </c>
      <c r="H121" s="56">
        <f t="shared" ref="H121:H126" si="30">F121*D121</f>
        <v>62160</v>
      </c>
      <c r="I121" s="56">
        <f t="shared" ref="I121:I126" si="31">G121*D121</f>
        <v>12432</v>
      </c>
      <c r="J121" s="57">
        <f t="shared" ref="J121:J126" si="32">H121+I121</f>
        <v>74592</v>
      </c>
      <c r="M121" s="55">
        <v>100</v>
      </c>
      <c r="N121" s="55">
        <v>20</v>
      </c>
      <c r="O121" s="55">
        <f t="shared" si="15"/>
        <v>16</v>
      </c>
      <c r="P121" s="55">
        <f t="shared" si="16"/>
        <v>3.2</v>
      </c>
      <c r="Q121" s="55">
        <f t="shared" si="18"/>
        <v>84</v>
      </c>
      <c r="R121" s="55">
        <f t="shared" si="19"/>
        <v>16.8</v>
      </c>
    </row>
    <row r="122" spans="2:18" x14ac:dyDescent="0.2">
      <c r="B122" s="51"/>
      <c r="C122" s="14" t="s">
        <v>52</v>
      </c>
      <c r="D122" s="15" t="s">
        <v>106</v>
      </c>
      <c r="E122" s="16" t="s">
        <v>87</v>
      </c>
      <c r="F122" s="56">
        <v>89.88</v>
      </c>
      <c r="G122" s="56">
        <v>16.8</v>
      </c>
      <c r="H122" s="56">
        <f t="shared" si="30"/>
        <v>28761.599999999999</v>
      </c>
      <c r="I122" s="56">
        <f t="shared" si="31"/>
        <v>5376</v>
      </c>
      <c r="J122" s="57">
        <f t="shared" si="32"/>
        <v>34137.599999999999</v>
      </c>
      <c r="M122" s="55">
        <v>107</v>
      </c>
      <c r="N122" s="55">
        <v>20</v>
      </c>
      <c r="O122" s="55">
        <f t="shared" si="15"/>
        <v>17.12</v>
      </c>
      <c r="P122" s="55">
        <f t="shared" si="16"/>
        <v>3.2</v>
      </c>
      <c r="Q122" s="55">
        <f t="shared" si="18"/>
        <v>89.88</v>
      </c>
      <c r="R122" s="55">
        <f t="shared" si="19"/>
        <v>16.8</v>
      </c>
    </row>
    <row r="123" spans="2:18" x14ac:dyDescent="0.2">
      <c r="B123" s="51"/>
      <c r="C123" s="14" t="s">
        <v>89</v>
      </c>
      <c r="D123" s="15" t="s">
        <v>107</v>
      </c>
      <c r="E123" s="16" t="s">
        <v>87</v>
      </c>
      <c r="F123" s="56">
        <v>112.56</v>
      </c>
      <c r="G123" s="56">
        <v>16.8</v>
      </c>
      <c r="H123" s="56">
        <f t="shared" si="30"/>
        <v>42772.800000000003</v>
      </c>
      <c r="I123" s="56">
        <f t="shared" si="31"/>
        <v>6384</v>
      </c>
      <c r="J123" s="57">
        <f t="shared" si="32"/>
        <v>49156.800000000003</v>
      </c>
      <c r="M123" s="55">
        <v>134</v>
      </c>
      <c r="N123" s="55">
        <v>20</v>
      </c>
      <c r="O123" s="55">
        <f t="shared" si="15"/>
        <v>21.44</v>
      </c>
      <c r="P123" s="55">
        <f t="shared" si="16"/>
        <v>3.2</v>
      </c>
      <c r="Q123" s="55">
        <f t="shared" si="18"/>
        <v>112.56</v>
      </c>
      <c r="R123" s="55">
        <f t="shared" si="19"/>
        <v>16.8</v>
      </c>
    </row>
    <row r="124" spans="2:18" x14ac:dyDescent="0.2">
      <c r="B124" s="51"/>
      <c r="C124" s="14" t="s">
        <v>45</v>
      </c>
      <c r="D124" s="15" t="s">
        <v>108</v>
      </c>
      <c r="E124" s="16" t="s">
        <v>87</v>
      </c>
      <c r="F124" s="56">
        <v>168</v>
      </c>
      <c r="G124" s="56">
        <v>16.8</v>
      </c>
      <c r="H124" s="56">
        <f t="shared" si="30"/>
        <v>52080</v>
      </c>
      <c r="I124" s="56">
        <f t="shared" si="31"/>
        <v>5208</v>
      </c>
      <c r="J124" s="57">
        <f t="shared" si="32"/>
        <v>57288</v>
      </c>
      <c r="M124" s="55">
        <v>200</v>
      </c>
      <c r="N124" s="55">
        <v>20</v>
      </c>
      <c r="O124" s="55">
        <f t="shared" si="15"/>
        <v>32</v>
      </c>
      <c r="P124" s="55">
        <f t="shared" si="16"/>
        <v>3.2</v>
      </c>
      <c r="Q124" s="55">
        <f t="shared" si="18"/>
        <v>168</v>
      </c>
      <c r="R124" s="55">
        <f t="shared" si="19"/>
        <v>16.8</v>
      </c>
    </row>
    <row r="125" spans="2:18" x14ac:dyDescent="0.2">
      <c r="B125" s="51"/>
      <c r="C125" s="14" t="s">
        <v>94</v>
      </c>
      <c r="D125" s="15" t="s">
        <v>109</v>
      </c>
      <c r="E125" s="16" t="s">
        <v>87</v>
      </c>
      <c r="F125" s="56">
        <v>277.2</v>
      </c>
      <c r="G125" s="56">
        <v>25.2</v>
      </c>
      <c r="H125" s="56">
        <f t="shared" si="30"/>
        <v>55440</v>
      </c>
      <c r="I125" s="56">
        <f t="shared" si="31"/>
        <v>5040</v>
      </c>
      <c r="J125" s="57">
        <f t="shared" si="32"/>
        <v>60480</v>
      </c>
      <c r="M125" s="55">
        <v>330</v>
      </c>
      <c r="N125" s="55">
        <v>30</v>
      </c>
      <c r="O125" s="55">
        <f t="shared" si="15"/>
        <v>52.800000000000004</v>
      </c>
      <c r="P125" s="55">
        <f t="shared" si="16"/>
        <v>4.8</v>
      </c>
      <c r="Q125" s="55">
        <f t="shared" si="18"/>
        <v>277.2</v>
      </c>
      <c r="R125" s="55">
        <f t="shared" si="19"/>
        <v>25.2</v>
      </c>
    </row>
    <row r="126" spans="2:18" x14ac:dyDescent="0.2">
      <c r="B126" s="51"/>
      <c r="C126" s="14" t="s">
        <v>96</v>
      </c>
      <c r="D126" s="15" t="s">
        <v>110</v>
      </c>
      <c r="E126" s="16" t="s">
        <v>87</v>
      </c>
      <c r="F126" s="56">
        <v>386.4</v>
      </c>
      <c r="G126" s="56">
        <v>33.6</v>
      </c>
      <c r="H126" s="56">
        <f t="shared" si="30"/>
        <v>57960</v>
      </c>
      <c r="I126" s="56">
        <f t="shared" si="31"/>
        <v>5040</v>
      </c>
      <c r="J126" s="57">
        <f t="shared" si="32"/>
        <v>63000</v>
      </c>
      <c r="M126" s="55">
        <v>460</v>
      </c>
      <c r="N126" s="55">
        <v>40</v>
      </c>
      <c r="O126" s="55">
        <f t="shared" si="15"/>
        <v>73.600000000000009</v>
      </c>
      <c r="P126" s="55">
        <f t="shared" si="16"/>
        <v>6.4</v>
      </c>
      <c r="Q126" s="55">
        <f t="shared" si="18"/>
        <v>386.4</v>
      </c>
      <c r="R126" s="55">
        <f t="shared" si="19"/>
        <v>33.6</v>
      </c>
    </row>
    <row r="127" spans="2:18" x14ac:dyDescent="0.2">
      <c r="B127" s="43">
        <v>232116</v>
      </c>
      <c r="C127" s="10" t="s">
        <v>124</v>
      </c>
      <c r="D127" s="15"/>
      <c r="E127" s="16"/>
      <c r="F127" s="56"/>
      <c r="G127" s="56"/>
      <c r="H127" s="56"/>
      <c r="I127" s="56"/>
      <c r="J127" s="57"/>
      <c r="O127" s="55">
        <f t="shared" si="15"/>
        <v>0</v>
      </c>
      <c r="P127" s="55">
        <f t="shared" si="16"/>
        <v>0</v>
      </c>
    </row>
    <row r="128" spans="2:18" ht="60" x14ac:dyDescent="0.2">
      <c r="B128" s="45" t="s">
        <v>12</v>
      </c>
      <c r="C128" s="14" t="s">
        <v>125</v>
      </c>
      <c r="D128" s="15"/>
      <c r="E128" s="16"/>
      <c r="F128" s="56"/>
      <c r="G128" s="56"/>
      <c r="H128" s="56"/>
      <c r="I128" s="56"/>
      <c r="J128" s="57"/>
      <c r="O128" s="55">
        <f t="shared" si="15"/>
        <v>0</v>
      </c>
      <c r="P128" s="55">
        <f t="shared" si="16"/>
        <v>0</v>
      </c>
    </row>
    <row r="129" spans="2:18" x14ac:dyDescent="0.2">
      <c r="B129" s="45" t="s">
        <v>84</v>
      </c>
      <c r="C129" s="17" t="s">
        <v>126</v>
      </c>
      <c r="D129" s="15"/>
      <c r="E129" s="16"/>
      <c r="F129" s="56"/>
      <c r="G129" s="56"/>
      <c r="H129" s="56"/>
      <c r="I129" s="56"/>
      <c r="J129" s="57"/>
      <c r="O129" s="55">
        <f t="shared" si="15"/>
        <v>0</v>
      </c>
      <c r="P129" s="55">
        <f t="shared" si="16"/>
        <v>0</v>
      </c>
    </row>
    <row r="130" spans="2:18" x14ac:dyDescent="0.2">
      <c r="B130" s="45"/>
      <c r="C130" s="25" t="s">
        <v>127</v>
      </c>
      <c r="D130" s="26"/>
      <c r="E130" s="16"/>
      <c r="F130" s="56"/>
      <c r="G130" s="56"/>
      <c r="H130" s="56"/>
      <c r="I130" s="56"/>
      <c r="J130" s="57"/>
      <c r="O130" s="55">
        <f t="shared" si="15"/>
        <v>0</v>
      </c>
      <c r="P130" s="55">
        <f t="shared" si="16"/>
        <v>0</v>
      </c>
    </row>
    <row r="131" spans="2:18" x14ac:dyDescent="0.2">
      <c r="B131" s="45"/>
      <c r="C131" s="14" t="s">
        <v>45</v>
      </c>
      <c r="D131" s="15" t="s">
        <v>47</v>
      </c>
      <c r="E131" s="16" t="s">
        <v>34</v>
      </c>
      <c r="F131" s="56">
        <v>6300</v>
      </c>
      <c r="G131" s="56">
        <v>1512</v>
      </c>
      <c r="H131" s="56">
        <f>F131*D131</f>
        <v>18900</v>
      </c>
      <c r="I131" s="56">
        <f>G131*D131</f>
        <v>4536</v>
      </c>
      <c r="J131" s="57">
        <f>H131+I131</f>
        <v>23436</v>
      </c>
      <c r="M131" s="55">
        <v>7500</v>
      </c>
      <c r="N131" s="55">
        <v>1800</v>
      </c>
      <c r="O131" s="55">
        <f t="shared" si="15"/>
        <v>1200</v>
      </c>
      <c r="P131" s="55">
        <f t="shared" si="16"/>
        <v>288</v>
      </c>
      <c r="Q131" s="55">
        <f t="shared" si="18"/>
        <v>6300</v>
      </c>
      <c r="R131" s="55">
        <f t="shared" si="19"/>
        <v>1512</v>
      </c>
    </row>
    <row r="132" spans="2:18" x14ac:dyDescent="0.2">
      <c r="B132" s="45" t="s">
        <v>92</v>
      </c>
      <c r="C132" s="25" t="s">
        <v>128</v>
      </c>
      <c r="D132" s="26"/>
      <c r="E132" s="16"/>
      <c r="F132" s="56"/>
      <c r="G132" s="56"/>
      <c r="H132" s="56"/>
      <c r="I132" s="56"/>
      <c r="J132" s="57"/>
      <c r="O132" s="55">
        <f t="shared" si="15"/>
        <v>0</v>
      </c>
      <c r="P132" s="55">
        <f t="shared" si="16"/>
        <v>0</v>
      </c>
    </row>
    <row r="133" spans="2:18" x14ac:dyDescent="0.2">
      <c r="B133" s="45"/>
      <c r="C133" s="25" t="s">
        <v>129</v>
      </c>
      <c r="D133" s="26">
        <v>2</v>
      </c>
      <c r="E133" s="16" t="s">
        <v>34</v>
      </c>
      <c r="F133" s="56">
        <v>3528</v>
      </c>
      <c r="G133" s="56">
        <v>1428</v>
      </c>
      <c r="H133" s="56">
        <f>F133*D133</f>
        <v>7056</v>
      </c>
      <c r="I133" s="56">
        <f>G133*D133</f>
        <v>2856</v>
      </c>
      <c r="J133" s="57">
        <f>H133+I133</f>
        <v>9912</v>
      </c>
      <c r="M133" s="55">
        <v>4200</v>
      </c>
      <c r="N133" s="55">
        <v>1700</v>
      </c>
      <c r="O133" s="55">
        <f t="shared" si="15"/>
        <v>672</v>
      </c>
      <c r="P133" s="55">
        <f t="shared" si="16"/>
        <v>272</v>
      </c>
      <c r="Q133" s="55">
        <f t="shared" si="18"/>
        <v>3528</v>
      </c>
      <c r="R133" s="55">
        <f t="shared" si="19"/>
        <v>1428</v>
      </c>
    </row>
    <row r="134" spans="2:18" x14ac:dyDescent="0.2">
      <c r="B134" s="46"/>
      <c r="C134" s="17" t="s">
        <v>130</v>
      </c>
      <c r="D134" s="15"/>
      <c r="E134" s="16"/>
      <c r="F134" s="56"/>
      <c r="G134" s="56"/>
      <c r="H134" s="56"/>
      <c r="I134" s="56"/>
      <c r="J134" s="57"/>
      <c r="O134" s="55">
        <f t="shared" si="15"/>
        <v>0</v>
      </c>
      <c r="P134" s="55">
        <f t="shared" si="16"/>
        <v>0</v>
      </c>
    </row>
    <row r="135" spans="2:18" x14ac:dyDescent="0.2">
      <c r="B135" s="46"/>
      <c r="C135" s="25" t="s">
        <v>127</v>
      </c>
      <c r="D135" s="26"/>
      <c r="E135" s="16"/>
      <c r="F135" s="56"/>
      <c r="G135" s="56"/>
      <c r="H135" s="56"/>
      <c r="I135" s="56"/>
      <c r="J135" s="57"/>
      <c r="O135" s="55">
        <f t="shared" si="15"/>
        <v>0</v>
      </c>
      <c r="P135" s="55">
        <f t="shared" si="16"/>
        <v>0</v>
      </c>
    </row>
    <row r="136" spans="2:18" x14ac:dyDescent="0.2">
      <c r="B136" s="46"/>
      <c r="C136" s="14" t="s">
        <v>50</v>
      </c>
      <c r="D136" s="26">
        <v>18</v>
      </c>
      <c r="E136" s="16" t="s">
        <v>55</v>
      </c>
      <c r="F136" s="56">
        <v>1848</v>
      </c>
      <c r="G136" s="56">
        <v>588</v>
      </c>
      <c r="H136" s="56">
        <f>F136*D136</f>
        <v>33264</v>
      </c>
      <c r="I136" s="56">
        <f>G136*D136</f>
        <v>10584</v>
      </c>
      <c r="J136" s="57">
        <f t="shared" ref="J136:J137" si="33">H136+I136</f>
        <v>43848</v>
      </c>
      <c r="M136" s="55">
        <v>2200</v>
      </c>
      <c r="N136" s="55">
        <v>700</v>
      </c>
      <c r="O136" s="55">
        <f t="shared" ref="O136:O199" si="34">M136*16%</f>
        <v>352</v>
      </c>
      <c r="P136" s="55">
        <f t="shared" ref="P136:P199" si="35">N136*16%</f>
        <v>112</v>
      </c>
      <c r="Q136" s="55">
        <f t="shared" ref="Q136:Q195" si="36">M136-O136</f>
        <v>1848</v>
      </c>
      <c r="R136" s="55">
        <f t="shared" ref="R136:R195" si="37">N136-P136</f>
        <v>588</v>
      </c>
    </row>
    <row r="137" spans="2:18" x14ac:dyDescent="0.2">
      <c r="B137" s="46"/>
      <c r="C137" s="14" t="s">
        <v>52</v>
      </c>
      <c r="D137" s="26">
        <v>44</v>
      </c>
      <c r="E137" s="16" t="s">
        <v>34</v>
      </c>
      <c r="F137" s="56">
        <v>2940</v>
      </c>
      <c r="G137" s="56">
        <v>756</v>
      </c>
      <c r="H137" s="56">
        <f>F137*D137</f>
        <v>129360</v>
      </c>
      <c r="I137" s="56">
        <f>G137*D137</f>
        <v>33264</v>
      </c>
      <c r="J137" s="57">
        <f t="shared" si="33"/>
        <v>162624</v>
      </c>
      <c r="M137" s="55">
        <v>3500</v>
      </c>
      <c r="N137" s="55">
        <v>900</v>
      </c>
      <c r="O137" s="55">
        <f t="shared" si="34"/>
        <v>560</v>
      </c>
      <c r="P137" s="55">
        <f t="shared" si="35"/>
        <v>144</v>
      </c>
      <c r="Q137" s="55">
        <f t="shared" si="36"/>
        <v>2940</v>
      </c>
      <c r="R137" s="55">
        <f t="shared" si="37"/>
        <v>756</v>
      </c>
    </row>
    <row r="138" spans="2:18" x14ac:dyDescent="0.2">
      <c r="B138" s="40"/>
      <c r="C138" s="4" t="s">
        <v>19</v>
      </c>
      <c r="D138" s="4"/>
      <c r="E138" s="4"/>
      <c r="F138" s="56"/>
      <c r="G138" s="56"/>
      <c r="H138" s="58">
        <f>SUM(H109:H137)</f>
        <v>3206540.4</v>
      </c>
      <c r="I138" s="58">
        <f t="shared" ref="I138:J138" si="38">SUM(I109:I137)</f>
        <v>746340</v>
      </c>
      <c r="J138" s="59">
        <f t="shared" si="38"/>
        <v>3952880.4</v>
      </c>
      <c r="O138" s="55">
        <f t="shared" si="34"/>
        <v>0</v>
      </c>
      <c r="P138" s="55">
        <f t="shared" si="35"/>
        <v>0</v>
      </c>
    </row>
    <row r="139" spans="2:18" x14ac:dyDescent="0.2">
      <c r="B139" s="52">
        <v>232300</v>
      </c>
      <c r="C139" s="10" t="s">
        <v>131</v>
      </c>
      <c r="D139" s="13"/>
      <c r="E139" s="13"/>
      <c r="F139" s="56"/>
      <c r="G139" s="56"/>
      <c r="H139" s="56"/>
      <c r="I139" s="56"/>
      <c r="J139" s="57"/>
      <c r="O139" s="55">
        <f t="shared" si="34"/>
        <v>0</v>
      </c>
      <c r="P139" s="55">
        <f t="shared" si="35"/>
        <v>0</v>
      </c>
    </row>
    <row r="140" spans="2:18" x14ac:dyDescent="0.2">
      <c r="B140" s="52">
        <v>232313</v>
      </c>
      <c r="C140" s="10" t="s">
        <v>132</v>
      </c>
      <c r="D140" s="13"/>
      <c r="E140" s="13"/>
      <c r="F140" s="56"/>
      <c r="G140" s="56"/>
      <c r="H140" s="56"/>
      <c r="I140" s="56"/>
      <c r="J140" s="57"/>
      <c r="O140" s="55">
        <f t="shared" si="34"/>
        <v>0</v>
      </c>
      <c r="P140" s="55">
        <f t="shared" si="35"/>
        <v>0</v>
      </c>
    </row>
    <row r="141" spans="2:18" ht="60" x14ac:dyDescent="0.2">
      <c r="B141" s="45" t="s">
        <v>12</v>
      </c>
      <c r="C141" s="14" t="s">
        <v>133</v>
      </c>
      <c r="D141" s="15" t="s">
        <v>60</v>
      </c>
      <c r="E141" s="16" t="s">
        <v>134</v>
      </c>
      <c r="F141" s="56">
        <v>75600</v>
      </c>
      <c r="G141" s="56">
        <v>20160</v>
      </c>
      <c r="H141" s="56">
        <f>F141*D141</f>
        <v>75600</v>
      </c>
      <c r="I141" s="56">
        <f>G141*D141</f>
        <v>20160</v>
      </c>
      <c r="J141" s="57">
        <f>H141+I141</f>
        <v>95760</v>
      </c>
      <c r="M141" s="55">
        <v>90000</v>
      </c>
      <c r="N141" s="55">
        <v>24000</v>
      </c>
      <c r="O141" s="55">
        <f t="shared" si="34"/>
        <v>14400</v>
      </c>
      <c r="P141" s="55">
        <f t="shared" si="35"/>
        <v>3840</v>
      </c>
      <c r="Q141" s="55">
        <f t="shared" si="36"/>
        <v>75600</v>
      </c>
      <c r="R141" s="55">
        <f t="shared" si="37"/>
        <v>20160</v>
      </c>
    </row>
    <row r="142" spans="2:18" x14ac:dyDescent="0.2">
      <c r="B142" s="40"/>
      <c r="C142" s="4" t="s">
        <v>19</v>
      </c>
      <c r="D142" s="4"/>
      <c r="E142" s="4"/>
      <c r="F142" s="56"/>
      <c r="G142" s="56"/>
      <c r="H142" s="58">
        <f>SUM(H141)</f>
        <v>75600</v>
      </c>
      <c r="I142" s="58">
        <f t="shared" ref="I142:J142" si="39">SUM(I141)</f>
        <v>20160</v>
      </c>
      <c r="J142" s="59">
        <f t="shared" si="39"/>
        <v>95760</v>
      </c>
      <c r="O142" s="55">
        <f t="shared" si="34"/>
        <v>0</v>
      </c>
      <c r="P142" s="55">
        <f t="shared" si="35"/>
        <v>0</v>
      </c>
    </row>
    <row r="143" spans="2:18" x14ac:dyDescent="0.2">
      <c r="B143" s="53">
        <v>233100</v>
      </c>
      <c r="C143" s="36" t="s">
        <v>135</v>
      </c>
      <c r="D143" s="36"/>
      <c r="E143" s="36"/>
      <c r="F143" s="56"/>
      <c r="G143" s="56"/>
      <c r="H143" s="56"/>
      <c r="I143" s="56"/>
      <c r="J143" s="57"/>
      <c r="O143" s="55">
        <f t="shared" si="34"/>
        <v>0</v>
      </c>
      <c r="P143" s="55">
        <f t="shared" si="35"/>
        <v>0</v>
      </c>
    </row>
    <row r="144" spans="2:18" x14ac:dyDescent="0.2">
      <c r="B144" s="43">
        <v>233116.23</v>
      </c>
      <c r="C144" s="10" t="s">
        <v>136</v>
      </c>
      <c r="D144" s="15"/>
      <c r="E144" s="16"/>
      <c r="F144" s="56"/>
      <c r="G144" s="56"/>
      <c r="H144" s="56"/>
      <c r="I144" s="56"/>
      <c r="J144" s="57"/>
      <c r="O144" s="55">
        <f t="shared" si="34"/>
        <v>0</v>
      </c>
      <c r="P144" s="55">
        <f t="shared" si="35"/>
        <v>0</v>
      </c>
    </row>
    <row r="145" spans="2:18" ht="45" x14ac:dyDescent="0.2">
      <c r="B145" s="46"/>
      <c r="C145" s="14" t="s">
        <v>137</v>
      </c>
      <c r="D145" s="15"/>
      <c r="E145" s="16"/>
      <c r="F145" s="56"/>
      <c r="G145" s="56"/>
      <c r="H145" s="56"/>
      <c r="I145" s="56"/>
      <c r="J145" s="57"/>
      <c r="O145" s="55">
        <f t="shared" si="34"/>
        <v>0</v>
      </c>
      <c r="P145" s="55">
        <f t="shared" si="35"/>
        <v>0</v>
      </c>
    </row>
    <row r="146" spans="2:18" x14ac:dyDescent="0.2">
      <c r="B146" s="45" t="s">
        <v>12</v>
      </c>
      <c r="C146" s="14" t="s">
        <v>138</v>
      </c>
      <c r="D146" s="15" t="s">
        <v>139</v>
      </c>
      <c r="E146" s="27" t="s">
        <v>140</v>
      </c>
      <c r="F146" s="56">
        <v>193.2</v>
      </c>
      <c r="G146" s="56">
        <v>42</v>
      </c>
      <c r="H146" s="56">
        <f>F146*D146</f>
        <v>2743440</v>
      </c>
      <c r="I146" s="56">
        <f>G146*D146</f>
        <v>596400</v>
      </c>
      <c r="J146" s="57">
        <f>H146+I146</f>
        <v>3339840</v>
      </c>
      <c r="M146" s="55">
        <v>230</v>
      </c>
      <c r="N146" s="55">
        <v>50</v>
      </c>
      <c r="O146" s="55">
        <f t="shared" si="34"/>
        <v>36.800000000000004</v>
      </c>
      <c r="P146" s="55">
        <f t="shared" si="35"/>
        <v>8</v>
      </c>
      <c r="Q146" s="55">
        <f t="shared" si="36"/>
        <v>193.2</v>
      </c>
      <c r="R146" s="55">
        <f t="shared" si="37"/>
        <v>42</v>
      </c>
    </row>
    <row r="147" spans="2:18" x14ac:dyDescent="0.2">
      <c r="B147" s="43">
        <v>233119</v>
      </c>
      <c r="C147" s="10" t="s">
        <v>141</v>
      </c>
      <c r="D147" s="15"/>
      <c r="E147" s="16"/>
      <c r="F147" s="56">
        <v>0</v>
      </c>
      <c r="G147" s="56">
        <v>0</v>
      </c>
      <c r="H147" s="56"/>
      <c r="I147" s="56"/>
      <c r="J147" s="57"/>
      <c r="O147" s="55">
        <f t="shared" si="34"/>
        <v>0</v>
      </c>
      <c r="P147" s="55">
        <f t="shared" si="35"/>
        <v>0</v>
      </c>
      <c r="Q147" s="55">
        <f t="shared" si="36"/>
        <v>0</v>
      </c>
      <c r="R147" s="55">
        <f t="shared" si="37"/>
        <v>0</v>
      </c>
    </row>
    <row r="148" spans="2:18" ht="60" x14ac:dyDescent="0.2">
      <c r="B148" s="45" t="s">
        <v>12</v>
      </c>
      <c r="C148" s="14" t="s">
        <v>142</v>
      </c>
      <c r="D148" s="15" t="s">
        <v>60</v>
      </c>
      <c r="E148" s="16" t="s">
        <v>134</v>
      </c>
      <c r="F148" s="56">
        <v>147000</v>
      </c>
      <c r="G148" s="56">
        <v>21000</v>
      </c>
      <c r="H148" s="56">
        <f>F148*D148</f>
        <v>147000</v>
      </c>
      <c r="I148" s="56">
        <f>G148*D148</f>
        <v>21000</v>
      </c>
      <c r="J148" s="57">
        <f>H148+I148</f>
        <v>168000</v>
      </c>
      <c r="M148" s="55">
        <v>175000</v>
      </c>
      <c r="N148" s="55">
        <v>25000</v>
      </c>
      <c r="O148" s="55">
        <f t="shared" si="34"/>
        <v>28000</v>
      </c>
      <c r="P148" s="55">
        <f t="shared" si="35"/>
        <v>4000</v>
      </c>
      <c r="Q148" s="55">
        <f t="shared" si="36"/>
        <v>147000</v>
      </c>
      <c r="R148" s="55">
        <f t="shared" si="37"/>
        <v>21000</v>
      </c>
    </row>
    <row r="149" spans="2:18" x14ac:dyDescent="0.2">
      <c r="B149" s="40"/>
      <c r="C149" s="4" t="s">
        <v>19</v>
      </c>
      <c r="D149" s="4"/>
      <c r="E149" s="4"/>
      <c r="F149" s="56"/>
      <c r="G149" s="56"/>
      <c r="H149" s="58">
        <f>SUM(H146:H148)</f>
        <v>2890440</v>
      </c>
      <c r="I149" s="58">
        <f t="shared" ref="I149:J149" si="40">SUM(I146:I148)</f>
        <v>617400</v>
      </c>
      <c r="J149" s="59">
        <f t="shared" si="40"/>
        <v>3507840</v>
      </c>
      <c r="O149" s="55">
        <f t="shared" si="34"/>
        <v>0</v>
      </c>
      <c r="P149" s="55">
        <f t="shared" si="35"/>
        <v>0</v>
      </c>
    </row>
    <row r="150" spans="2:18" x14ac:dyDescent="0.2">
      <c r="B150" s="47">
        <v>233300</v>
      </c>
      <c r="C150" s="36" t="s">
        <v>143</v>
      </c>
      <c r="D150" s="36"/>
      <c r="E150" s="36"/>
      <c r="F150" s="56"/>
      <c r="G150" s="56"/>
      <c r="H150" s="56"/>
      <c r="I150" s="56"/>
      <c r="J150" s="57"/>
      <c r="O150" s="55">
        <f t="shared" si="34"/>
        <v>0</v>
      </c>
      <c r="P150" s="55">
        <f t="shared" si="35"/>
        <v>0</v>
      </c>
    </row>
    <row r="151" spans="2:18" x14ac:dyDescent="0.2">
      <c r="B151" s="43">
        <v>233313</v>
      </c>
      <c r="C151" s="10" t="s">
        <v>144</v>
      </c>
      <c r="D151" s="15"/>
      <c r="E151" s="16"/>
      <c r="F151" s="56"/>
      <c r="G151" s="56"/>
      <c r="H151" s="56"/>
      <c r="I151" s="56"/>
      <c r="J151" s="57"/>
      <c r="O151" s="55">
        <f t="shared" si="34"/>
        <v>0</v>
      </c>
      <c r="P151" s="55">
        <f t="shared" si="35"/>
        <v>0</v>
      </c>
    </row>
    <row r="152" spans="2:18" ht="45" x14ac:dyDescent="0.2">
      <c r="B152" s="45" t="s">
        <v>12</v>
      </c>
      <c r="C152" s="14" t="s">
        <v>145</v>
      </c>
      <c r="D152" s="28"/>
      <c r="E152" s="28"/>
      <c r="F152" s="56"/>
      <c r="G152" s="56"/>
      <c r="H152" s="56"/>
      <c r="I152" s="56"/>
      <c r="J152" s="57"/>
      <c r="O152" s="55">
        <f t="shared" si="34"/>
        <v>0</v>
      </c>
      <c r="P152" s="55">
        <f t="shared" si="35"/>
        <v>0</v>
      </c>
    </row>
    <row r="153" spans="2:18" x14ac:dyDescent="0.2">
      <c r="B153" s="46"/>
      <c r="C153" s="14" t="s">
        <v>146</v>
      </c>
      <c r="D153" s="15" t="s">
        <v>60</v>
      </c>
      <c r="E153" s="16" t="s">
        <v>81</v>
      </c>
      <c r="F153" s="56">
        <v>25200</v>
      </c>
      <c r="G153" s="56">
        <v>5880</v>
      </c>
      <c r="H153" s="56">
        <f>F153*D153</f>
        <v>25200</v>
      </c>
      <c r="I153" s="56">
        <f>G153*D153</f>
        <v>5880</v>
      </c>
      <c r="J153" s="57">
        <f t="shared" ref="J153:J154" si="41">H153+I153</f>
        <v>31080</v>
      </c>
      <c r="M153" s="55">
        <v>30000</v>
      </c>
      <c r="N153" s="55">
        <v>7000</v>
      </c>
      <c r="O153" s="55">
        <f t="shared" si="34"/>
        <v>4800</v>
      </c>
      <c r="P153" s="55">
        <f t="shared" si="35"/>
        <v>1120</v>
      </c>
      <c r="Q153" s="55">
        <f t="shared" si="36"/>
        <v>25200</v>
      </c>
      <c r="R153" s="55">
        <f t="shared" si="37"/>
        <v>5880</v>
      </c>
    </row>
    <row r="154" spans="2:18" x14ac:dyDescent="0.2">
      <c r="B154" s="46"/>
      <c r="C154" s="14" t="s">
        <v>147</v>
      </c>
      <c r="D154" s="15" t="s">
        <v>60</v>
      </c>
      <c r="E154" s="16" t="s">
        <v>81</v>
      </c>
      <c r="F154" s="56">
        <v>21000</v>
      </c>
      <c r="G154" s="56">
        <v>5880</v>
      </c>
      <c r="H154" s="56">
        <f>F154*D154</f>
        <v>21000</v>
      </c>
      <c r="I154" s="56">
        <f>G154*D154</f>
        <v>5880</v>
      </c>
      <c r="J154" s="57">
        <f t="shared" si="41"/>
        <v>26880</v>
      </c>
      <c r="M154" s="55">
        <v>25000</v>
      </c>
      <c r="N154" s="55">
        <v>7000</v>
      </c>
      <c r="O154" s="55">
        <f t="shared" si="34"/>
        <v>4000</v>
      </c>
      <c r="P154" s="55">
        <f t="shared" si="35"/>
        <v>1120</v>
      </c>
      <c r="Q154" s="55">
        <f t="shared" si="36"/>
        <v>21000</v>
      </c>
      <c r="R154" s="55">
        <f t="shared" si="37"/>
        <v>5880</v>
      </c>
    </row>
    <row r="155" spans="2:18" x14ac:dyDescent="0.2">
      <c r="B155" s="43">
        <v>233343</v>
      </c>
      <c r="C155" s="10" t="s">
        <v>148</v>
      </c>
      <c r="D155" s="15"/>
      <c r="E155" s="16"/>
      <c r="F155" s="56"/>
      <c r="G155" s="56"/>
      <c r="H155" s="56"/>
      <c r="I155" s="56"/>
      <c r="J155" s="57"/>
      <c r="O155" s="55">
        <f t="shared" si="34"/>
        <v>0</v>
      </c>
      <c r="P155" s="55">
        <f t="shared" si="35"/>
        <v>0</v>
      </c>
    </row>
    <row r="156" spans="2:18" ht="60" x14ac:dyDescent="0.2">
      <c r="B156" s="45" t="s">
        <v>12</v>
      </c>
      <c r="C156" s="14" t="s">
        <v>149</v>
      </c>
      <c r="D156" s="15" t="s">
        <v>60</v>
      </c>
      <c r="E156" s="16" t="s">
        <v>14</v>
      </c>
      <c r="F156" s="145">
        <v>109200</v>
      </c>
      <c r="G156" s="145">
        <v>31920</v>
      </c>
      <c r="H156" s="145">
        <f>F156*D156</f>
        <v>109200</v>
      </c>
      <c r="I156" s="145">
        <f>G156*D156</f>
        <v>31920</v>
      </c>
      <c r="J156" s="146">
        <f>H156+I156</f>
        <v>141120</v>
      </c>
      <c r="M156" s="55">
        <v>130000</v>
      </c>
      <c r="N156" s="55">
        <v>38000</v>
      </c>
      <c r="O156" s="55">
        <f t="shared" si="34"/>
        <v>20800</v>
      </c>
      <c r="P156" s="55">
        <f t="shared" si="35"/>
        <v>6080</v>
      </c>
      <c r="Q156" s="55">
        <f t="shared" si="36"/>
        <v>109200</v>
      </c>
      <c r="R156" s="55">
        <f t="shared" si="37"/>
        <v>31920</v>
      </c>
    </row>
    <row r="157" spans="2:18" x14ac:dyDescent="0.2">
      <c r="B157" s="43">
        <v>233346</v>
      </c>
      <c r="C157" s="10" t="s">
        <v>150</v>
      </c>
      <c r="D157" s="15"/>
      <c r="E157" s="16"/>
      <c r="F157" s="56"/>
      <c r="G157" s="56"/>
      <c r="H157" s="56"/>
      <c r="I157" s="56"/>
      <c r="J157" s="57"/>
      <c r="O157" s="55">
        <f t="shared" si="34"/>
        <v>0</v>
      </c>
      <c r="P157" s="55">
        <f t="shared" si="35"/>
        <v>0</v>
      </c>
    </row>
    <row r="158" spans="2:18" ht="45" x14ac:dyDescent="0.2">
      <c r="B158" s="45" t="s">
        <v>12</v>
      </c>
      <c r="C158" s="14" t="s">
        <v>151</v>
      </c>
      <c r="D158" s="15"/>
      <c r="E158" s="16"/>
      <c r="F158" s="56"/>
      <c r="G158" s="56"/>
      <c r="H158" s="56"/>
      <c r="I158" s="56"/>
      <c r="J158" s="57"/>
      <c r="O158" s="55">
        <f t="shared" si="34"/>
        <v>0</v>
      </c>
      <c r="P158" s="55">
        <f t="shared" si="35"/>
        <v>0</v>
      </c>
    </row>
    <row r="159" spans="2:18" x14ac:dyDescent="0.2">
      <c r="B159" s="46"/>
      <c r="C159" s="14" t="s">
        <v>64</v>
      </c>
      <c r="D159" s="15" t="s">
        <v>152</v>
      </c>
      <c r="E159" s="16" t="s">
        <v>87</v>
      </c>
      <c r="F159" s="56">
        <v>201.6</v>
      </c>
      <c r="G159" s="56">
        <v>58.8</v>
      </c>
      <c r="H159" s="56">
        <f>F159*D159</f>
        <v>90720</v>
      </c>
      <c r="I159" s="56">
        <f>G159*D159</f>
        <v>26460</v>
      </c>
      <c r="J159" s="57">
        <f>H159+I159</f>
        <v>117180</v>
      </c>
      <c r="M159" s="55">
        <v>240</v>
      </c>
      <c r="N159" s="55">
        <v>70</v>
      </c>
      <c r="O159" s="55">
        <f t="shared" si="34"/>
        <v>38.4</v>
      </c>
      <c r="P159" s="55">
        <f t="shared" si="35"/>
        <v>11.200000000000001</v>
      </c>
      <c r="Q159" s="55">
        <f t="shared" si="36"/>
        <v>201.6</v>
      </c>
      <c r="R159" s="55">
        <f t="shared" si="37"/>
        <v>58.8</v>
      </c>
    </row>
    <row r="160" spans="2:18" x14ac:dyDescent="0.2">
      <c r="B160" s="40"/>
      <c r="C160" s="4" t="s">
        <v>19</v>
      </c>
      <c r="D160" s="4"/>
      <c r="E160" s="4"/>
      <c r="F160" s="56"/>
      <c r="G160" s="56"/>
      <c r="H160" s="58">
        <f>SUM(H151:H159)</f>
        <v>246120</v>
      </c>
      <c r="I160" s="58">
        <f t="shared" ref="I160:J160" si="42">SUM(I151:I159)</f>
        <v>70140</v>
      </c>
      <c r="J160" s="59">
        <f t="shared" si="42"/>
        <v>316260</v>
      </c>
      <c r="O160" s="55">
        <f t="shared" si="34"/>
        <v>0</v>
      </c>
      <c r="P160" s="55">
        <f t="shared" si="35"/>
        <v>0</v>
      </c>
    </row>
    <row r="161" spans="2:19" x14ac:dyDescent="0.2">
      <c r="B161" s="47">
        <v>233400</v>
      </c>
      <c r="C161" s="36" t="s">
        <v>153</v>
      </c>
      <c r="D161" s="36"/>
      <c r="E161" s="36"/>
      <c r="F161" s="56"/>
      <c r="G161" s="56"/>
      <c r="H161" s="56"/>
      <c r="I161" s="56"/>
      <c r="J161" s="57"/>
      <c r="O161" s="55">
        <f t="shared" si="34"/>
        <v>0</v>
      </c>
      <c r="P161" s="55">
        <f t="shared" si="35"/>
        <v>0</v>
      </c>
    </row>
    <row r="162" spans="2:19" x14ac:dyDescent="0.2">
      <c r="B162" s="43">
        <v>233419.13</v>
      </c>
      <c r="C162" s="10" t="s">
        <v>154</v>
      </c>
      <c r="D162" s="15"/>
      <c r="E162" s="16"/>
      <c r="F162" s="56"/>
      <c r="G162" s="56"/>
      <c r="H162" s="56"/>
      <c r="I162" s="56"/>
      <c r="J162" s="57"/>
      <c r="O162" s="55">
        <f t="shared" si="34"/>
        <v>0</v>
      </c>
      <c r="P162" s="55">
        <f t="shared" si="35"/>
        <v>0</v>
      </c>
    </row>
    <row r="163" spans="2:19" ht="45" x14ac:dyDescent="0.2">
      <c r="B163" s="46"/>
      <c r="C163" s="14" t="s">
        <v>155</v>
      </c>
      <c r="D163" s="28"/>
      <c r="E163" s="28"/>
      <c r="F163" s="56"/>
      <c r="G163" s="56"/>
      <c r="H163" s="56"/>
      <c r="I163" s="56"/>
      <c r="J163" s="57"/>
      <c r="O163" s="55">
        <f t="shared" si="34"/>
        <v>0</v>
      </c>
      <c r="P163" s="55">
        <f t="shared" si="35"/>
        <v>0</v>
      </c>
    </row>
    <row r="164" spans="2:19" x14ac:dyDescent="0.2">
      <c r="B164" s="46"/>
      <c r="C164" s="14" t="s">
        <v>156</v>
      </c>
      <c r="D164" s="28">
        <v>2</v>
      </c>
      <c r="E164" s="28" t="s">
        <v>34</v>
      </c>
      <c r="F164" s="60">
        <v>35280</v>
      </c>
      <c r="G164" s="60">
        <v>8400</v>
      </c>
      <c r="H164" s="56">
        <f>F164*D164</f>
        <v>70560</v>
      </c>
      <c r="I164" s="56">
        <f>G164*D164</f>
        <v>16800</v>
      </c>
      <c r="J164" s="57">
        <f t="shared" ref="J164:J165" si="43">H164+I164</f>
        <v>87360</v>
      </c>
      <c r="M164" s="55">
        <v>42000</v>
      </c>
      <c r="N164" s="55">
        <v>10000</v>
      </c>
      <c r="O164" s="55">
        <f t="shared" si="34"/>
        <v>6720</v>
      </c>
      <c r="P164" s="55">
        <f t="shared" si="35"/>
        <v>1600</v>
      </c>
      <c r="Q164" s="55">
        <f t="shared" si="36"/>
        <v>35280</v>
      </c>
      <c r="R164" s="55">
        <f t="shared" si="37"/>
        <v>8400</v>
      </c>
    </row>
    <row r="165" spans="2:19" x14ac:dyDescent="0.2">
      <c r="B165" s="46"/>
      <c r="C165" s="14" t="s">
        <v>157</v>
      </c>
      <c r="D165" s="28">
        <v>1</v>
      </c>
      <c r="E165" s="28" t="s">
        <v>55</v>
      </c>
      <c r="F165" s="56">
        <v>36960</v>
      </c>
      <c r="G165" s="56">
        <v>8400</v>
      </c>
      <c r="H165" s="56">
        <f>F165*D165</f>
        <v>36960</v>
      </c>
      <c r="I165" s="56">
        <f>G165*D165</f>
        <v>8400</v>
      </c>
      <c r="J165" s="57">
        <f t="shared" si="43"/>
        <v>45360</v>
      </c>
      <c r="M165" s="55">
        <v>44000</v>
      </c>
      <c r="N165" s="55">
        <v>10000</v>
      </c>
      <c r="O165" s="55">
        <f t="shared" si="34"/>
        <v>7040</v>
      </c>
      <c r="P165" s="55">
        <f t="shared" si="35"/>
        <v>1600</v>
      </c>
      <c r="Q165" s="55">
        <f t="shared" si="36"/>
        <v>36960</v>
      </c>
      <c r="R165" s="55">
        <f t="shared" si="37"/>
        <v>8400</v>
      </c>
    </row>
    <row r="166" spans="2:19" s="22" customFormat="1" x14ac:dyDescent="0.2">
      <c r="B166" s="43">
        <v>233433</v>
      </c>
      <c r="C166" s="17" t="s">
        <v>158</v>
      </c>
      <c r="D166" s="29"/>
      <c r="E166" s="21"/>
      <c r="F166" s="56"/>
      <c r="G166" s="56"/>
      <c r="H166" s="60"/>
      <c r="I166" s="60"/>
      <c r="J166" s="61"/>
      <c r="K166" s="165"/>
      <c r="L166" s="165"/>
      <c r="M166" s="165"/>
      <c r="N166" s="165"/>
      <c r="O166" s="55">
        <f t="shared" si="34"/>
        <v>0</v>
      </c>
      <c r="P166" s="55">
        <f t="shared" si="35"/>
        <v>0</v>
      </c>
      <c r="Q166" s="55"/>
      <c r="R166" s="55"/>
      <c r="S166" s="165"/>
    </row>
    <row r="167" spans="2:19" ht="45" x14ac:dyDescent="0.2">
      <c r="B167" s="45" t="s">
        <v>12</v>
      </c>
      <c r="C167" s="14" t="s">
        <v>159</v>
      </c>
      <c r="D167" s="28"/>
      <c r="E167" s="16"/>
      <c r="F167" s="56"/>
      <c r="G167" s="56"/>
      <c r="H167" s="56"/>
      <c r="I167" s="56"/>
      <c r="J167" s="57"/>
      <c r="O167" s="55">
        <f t="shared" si="34"/>
        <v>0</v>
      </c>
      <c r="P167" s="55">
        <f t="shared" si="35"/>
        <v>0</v>
      </c>
    </row>
    <row r="168" spans="2:19" x14ac:dyDescent="0.2">
      <c r="B168" s="46"/>
      <c r="C168" s="14" t="s">
        <v>160</v>
      </c>
      <c r="D168" s="28">
        <v>2</v>
      </c>
      <c r="E168" s="28" t="s">
        <v>34</v>
      </c>
      <c r="F168" s="56">
        <v>38640</v>
      </c>
      <c r="G168" s="56">
        <v>2940</v>
      </c>
      <c r="H168" s="56">
        <f>F168*D168</f>
        <v>77280</v>
      </c>
      <c r="I168" s="56">
        <f>G168*D168</f>
        <v>5880</v>
      </c>
      <c r="J168" s="57">
        <f t="shared" ref="J168:J169" si="44">H168+I168</f>
        <v>83160</v>
      </c>
      <c r="M168" s="55">
        <v>46000</v>
      </c>
      <c r="N168" s="55">
        <v>3500</v>
      </c>
      <c r="O168" s="55">
        <f t="shared" si="34"/>
        <v>7360</v>
      </c>
      <c r="P168" s="55">
        <f t="shared" si="35"/>
        <v>560</v>
      </c>
      <c r="Q168" s="55">
        <f t="shared" si="36"/>
        <v>38640</v>
      </c>
      <c r="R168" s="55">
        <f t="shared" si="37"/>
        <v>2940</v>
      </c>
    </row>
    <row r="169" spans="2:19" x14ac:dyDescent="0.2">
      <c r="B169" s="46"/>
      <c r="C169" s="14" t="s">
        <v>161</v>
      </c>
      <c r="D169" s="28">
        <v>1</v>
      </c>
      <c r="E169" s="28" t="s">
        <v>55</v>
      </c>
      <c r="F169" s="56">
        <v>33180</v>
      </c>
      <c r="G169" s="56">
        <v>2940</v>
      </c>
      <c r="H169" s="56">
        <f>F169*D169</f>
        <v>33180</v>
      </c>
      <c r="I169" s="56">
        <f>G169*D169</f>
        <v>2940</v>
      </c>
      <c r="J169" s="57">
        <f t="shared" si="44"/>
        <v>36120</v>
      </c>
      <c r="M169" s="55">
        <v>39500</v>
      </c>
      <c r="N169" s="55">
        <v>3500</v>
      </c>
      <c r="O169" s="55">
        <f t="shared" si="34"/>
        <v>6320</v>
      </c>
      <c r="P169" s="55">
        <f t="shared" si="35"/>
        <v>560</v>
      </c>
      <c r="Q169" s="55">
        <f t="shared" si="36"/>
        <v>33180</v>
      </c>
      <c r="R169" s="55">
        <f t="shared" si="37"/>
        <v>2940</v>
      </c>
    </row>
    <row r="170" spans="2:19" x14ac:dyDescent="0.2">
      <c r="B170" s="40"/>
      <c r="C170" s="4" t="s">
        <v>19</v>
      </c>
      <c r="D170" s="4"/>
      <c r="E170" s="4"/>
      <c r="F170" s="60"/>
      <c r="G170" s="60"/>
      <c r="H170" s="58">
        <f>SUM(H163:H169)</f>
        <v>217980</v>
      </c>
      <c r="I170" s="58">
        <f t="shared" ref="I170:J170" si="45">SUM(I163:I169)</f>
        <v>34020</v>
      </c>
      <c r="J170" s="59">
        <f t="shared" si="45"/>
        <v>252000</v>
      </c>
      <c r="O170" s="55">
        <f t="shared" si="34"/>
        <v>0</v>
      </c>
      <c r="P170" s="55">
        <f t="shared" si="35"/>
        <v>0</v>
      </c>
    </row>
    <row r="171" spans="2:19" x14ac:dyDescent="0.2">
      <c r="B171" s="47">
        <v>233700</v>
      </c>
      <c r="C171" s="36" t="s">
        <v>162</v>
      </c>
      <c r="D171" s="36"/>
      <c r="E171" s="36"/>
      <c r="F171" s="56"/>
      <c r="G171" s="56"/>
      <c r="H171" s="56"/>
      <c r="I171" s="56"/>
      <c r="J171" s="57"/>
      <c r="O171" s="55">
        <f t="shared" si="34"/>
        <v>0</v>
      </c>
      <c r="P171" s="55">
        <f t="shared" si="35"/>
        <v>0</v>
      </c>
    </row>
    <row r="172" spans="2:19" s="22" customFormat="1" x14ac:dyDescent="0.2">
      <c r="B172" s="43">
        <v>233713</v>
      </c>
      <c r="C172" s="17" t="s">
        <v>163</v>
      </c>
      <c r="D172" s="29"/>
      <c r="E172" s="21"/>
      <c r="F172" s="56"/>
      <c r="G172" s="56"/>
      <c r="H172" s="60"/>
      <c r="I172" s="60"/>
      <c r="J172" s="61"/>
      <c r="K172" s="165"/>
      <c r="L172" s="165"/>
      <c r="M172" s="165"/>
      <c r="N172" s="165"/>
      <c r="O172" s="55">
        <f t="shared" si="34"/>
        <v>0</v>
      </c>
      <c r="P172" s="55">
        <f t="shared" si="35"/>
        <v>0</v>
      </c>
      <c r="Q172" s="55"/>
      <c r="R172" s="55"/>
      <c r="S172" s="165"/>
    </row>
    <row r="173" spans="2:19" ht="45" x14ac:dyDescent="0.2">
      <c r="B173" s="46"/>
      <c r="C173" s="14" t="s">
        <v>164</v>
      </c>
      <c r="D173" s="28"/>
      <c r="E173" s="16"/>
      <c r="F173" s="56"/>
      <c r="G173" s="56"/>
      <c r="H173" s="56"/>
      <c r="I173" s="56"/>
      <c r="J173" s="57"/>
      <c r="O173" s="55">
        <f t="shared" si="34"/>
        <v>0</v>
      </c>
      <c r="P173" s="55">
        <f t="shared" si="35"/>
        <v>0</v>
      </c>
    </row>
    <row r="174" spans="2:19" x14ac:dyDescent="0.2">
      <c r="B174" s="48" t="s">
        <v>12</v>
      </c>
      <c r="C174" s="17" t="s">
        <v>165</v>
      </c>
      <c r="D174" s="28"/>
      <c r="E174" s="16"/>
      <c r="F174" s="56"/>
      <c r="G174" s="56"/>
      <c r="H174" s="56"/>
      <c r="I174" s="56"/>
      <c r="J174" s="57"/>
      <c r="O174" s="55">
        <f t="shared" si="34"/>
        <v>0</v>
      </c>
      <c r="P174" s="55">
        <f t="shared" si="35"/>
        <v>0</v>
      </c>
    </row>
    <row r="175" spans="2:19" x14ac:dyDescent="0.2">
      <c r="B175" s="46"/>
      <c r="C175" s="14" t="s">
        <v>166</v>
      </c>
      <c r="D175" s="28">
        <v>192</v>
      </c>
      <c r="E175" s="16" t="s">
        <v>34</v>
      </c>
      <c r="F175" s="56">
        <v>3990</v>
      </c>
      <c r="G175" s="56">
        <v>630</v>
      </c>
      <c r="H175" s="56">
        <f>F175*D175</f>
        <v>766080</v>
      </c>
      <c r="I175" s="56">
        <f>G175*D175</f>
        <v>120960</v>
      </c>
      <c r="J175" s="57">
        <f>H175+I175</f>
        <v>887040</v>
      </c>
      <c r="M175" s="55">
        <v>4750</v>
      </c>
      <c r="N175" s="55">
        <v>750</v>
      </c>
      <c r="O175" s="55">
        <f t="shared" si="34"/>
        <v>760</v>
      </c>
      <c r="P175" s="55">
        <f t="shared" si="35"/>
        <v>120</v>
      </c>
      <c r="Q175" s="55">
        <f t="shared" si="36"/>
        <v>3990</v>
      </c>
      <c r="R175" s="55">
        <f t="shared" si="37"/>
        <v>630</v>
      </c>
    </row>
    <row r="176" spans="2:19" x14ac:dyDescent="0.2">
      <c r="B176" s="48" t="s">
        <v>15</v>
      </c>
      <c r="C176" s="17" t="s">
        <v>167</v>
      </c>
      <c r="D176" s="28"/>
      <c r="E176" s="16"/>
      <c r="F176" s="56"/>
      <c r="G176" s="56"/>
      <c r="H176" s="56"/>
      <c r="I176" s="56"/>
      <c r="J176" s="57"/>
      <c r="O176" s="55">
        <f t="shared" si="34"/>
        <v>0</v>
      </c>
      <c r="P176" s="55">
        <f t="shared" si="35"/>
        <v>0</v>
      </c>
    </row>
    <row r="177" spans="2:19" x14ac:dyDescent="0.2">
      <c r="B177" s="48"/>
      <c r="C177" s="14" t="s">
        <v>168</v>
      </c>
      <c r="D177" s="28">
        <v>38</v>
      </c>
      <c r="E177" s="16" t="s">
        <v>34</v>
      </c>
      <c r="F177" s="56">
        <v>4620</v>
      </c>
      <c r="G177" s="56">
        <v>630</v>
      </c>
      <c r="H177" s="56">
        <f>F177*D177</f>
        <v>175560</v>
      </c>
      <c r="I177" s="56">
        <f>G177*D177</f>
        <v>23940</v>
      </c>
      <c r="J177" s="57">
        <f>H177+I177</f>
        <v>199500</v>
      </c>
      <c r="M177" s="55">
        <v>5500</v>
      </c>
      <c r="N177" s="55">
        <v>750</v>
      </c>
      <c r="O177" s="55">
        <f t="shared" si="34"/>
        <v>880</v>
      </c>
      <c r="P177" s="55">
        <f t="shared" si="35"/>
        <v>120</v>
      </c>
      <c r="Q177" s="55">
        <f t="shared" si="36"/>
        <v>4620</v>
      </c>
      <c r="R177" s="55">
        <f t="shared" si="37"/>
        <v>630</v>
      </c>
    </row>
    <row r="178" spans="2:19" x14ac:dyDescent="0.2">
      <c r="B178" s="45" t="s">
        <v>169</v>
      </c>
      <c r="C178" s="17" t="s">
        <v>170</v>
      </c>
      <c r="D178" s="28"/>
      <c r="E178" s="16"/>
      <c r="F178" s="56"/>
      <c r="G178" s="56"/>
      <c r="H178" s="56"/>
      <c r="I178" s="56"/>
      <c r="J178" s="57"/>
      <c r="O178" s="55">
        <f t="shared" si="34"/>
        <v>0</v>
      </c>
      <c r="P178" s="55">
        <f t="shared" si="35"/>
        <v>0</v>
      </c>
    </row>
    <row r="179" spans="2:19" x14ac:dyDescent="0.2">
      <c r="B179" s="45"/>
      <c r="C179" s="14" t="s">
        <v>171</v>
      </c>
      <c r="D179" s="28">
        <v>1</v>
      </c>
      <c r="E179" s="16" t="s">
        <v>55</v>
      </c>
      <c r="F179" s="56">
        <v>6930</v>
      </c>
      <c r="G179" s="56">
        <v>420</v>
      </c>
      <c r="H179" s="56">
        <f>F179*D179</f>
        <v>6930</v>
      </c>
      <c r="I179" s="56">
        <f>G179*D179</f>
        <v>420</v>
      </c>
      <c r="J179" s="57">
        <f t="shared" ref="J179:J180" si="46">H179+I179</f>
        <v>7350</v>
      </c>
      <c r="M179" s="55">
        <v>8250</v>
      </c>
      <c r="N179" s="55">
        <v>500</v>
      </c>
      <c r="O179" s="55">
        <f t="shared" si="34"/>
        <v>1320</v>
      </c>
      <c r="P179" s="55">
        <f t="shared" si="35"/>
        <v>80</v>
      </c>
      <c r="Q179" s="55">
        <f t="shared" si="36"/>
        <v>6930</v>
      </c>
      <c r="R179" s="55">
        <f t="shared" si="37"/>
        <v>420</v>
      </c>
    </row>
    <row r="180" spans="2:19" x14ac:dyDescent="0.2">
      <c r="B180" s="45"/>
      <c r="C180" s="14" t="s">
        <v>172</v>
      </c>
      <c r="D180" s="28">
        <v>2</v>
      </c>
      <c r="E180" s="16" t="s">
        <v>34</v>
      </c>
      <c r="F180" s="56">
        <v>6720</v>
      </c>
      <c r="G180" s="56">
        <v>420</v>
      </c>
      <c r="H180" s="56">
        <f>F180*D180</f>
        <v>13440</v>
      </c>
      <c r="I180" s="56">
        <f>G180*D180</f>
        <v>840</v>
      </c>
      <c r="J180" s="57">
        <f t="shared" si="46"/>
        <v>14280</v>
      </c>
      <c r="M180" s="55">
        <v>8000</v>
      </c>
      <c r="N180" s="55">
        <v>500</v>
      </c>
      <c r="O180" s="55">
        <f t="shared" si="34"/>
        <v>1280</v>
      </c>
      <c r="P180" s="55">
        <f t="shared" si="35"/>
        <v>80</v>
      </c>
      <c r="Q180" s="55">
        <f t="shared" si="36"/>
        <v>6720</v>
      </c>
      <c r="R180" s="55">
        <f t="shared" si="37"/>
        <v>420</v>
      </c>
    </row>
    <row r="181" spans="2:19" x14ac:dyDescent="0.2">
      <c r="B181" s="45" t="s">
        <v>173</v>
      </c>
      <c r="C181" s="17" t="s">
        <v>174</v>
      </c>
      <c r="D181" s="28"/>
      <c r="E181" s="16"/>
      <c r="F181" s="56"/>
      <c r="G181" s="56"/>
      <c r="H181" s="56"/>
      <c r="I181" s="56"/>
      <c r="J181" s="57"/>
      <c r="O181" s="55">
        <f t="shared" si="34"/>
        <v>0</v>
      </c>
      <c r="P181" s="55">
        <f t="shared" si="35"/>
        <v>0</v>
      </c>
    </row>
    <row r="182" spans="2:19" x14ac:dyDescent="0.2">
      <c r="B182" s="46"/>
      <c r="C182" s="14" t="s">
        <v>175</v>
      </c>
      <c r="D182" s="28">
        <v>9</v>
      </c>
      <c r="E182" s="16" t="s">
        <v>34</v>
      </c>
      <c r="F182" s="56">
        <v>1932</v>
      </c>
      <c r="G182" s="56">
        <v>420</v>
      </c>
      <c r="H182" s="56">
        <f>F182*D182</f>
        <v>17388</v>
      </c>
      <c r="I182" s="56">
        <f>G182*D182</f>
        <v>3780</v>
      </c>
      <c r="J182" s="57">
        <f>H182+I182</f>
        <v>21168</v>
      </c>
      <c r="M182" s="55">
        <v>2300</v>
      </c>
      <c r="N182" s="55">
        <v>500</v>
      </c>
      <c r="O182" s="55">
        <f t="shared" si="34"/>
        <v>368</v>
      </c>
      <c r="P182" s="55">
        <f t="shared" si="35"/>
        <v>80</v>
      </c>
      <c r="Q182" s="55">
        <f t="shared" si="36"/>
        <v>1932</v>
      </c>
      <c r="R182" s="55">
        <f t="shared" si="37"/>
        <v>420</v>
      </c>
    </row>
    <row r="183" spans="2:19" ht="60" x14ac:dyDescent="0.25">
      <c r="B183" s="45" t="s">
        <v>176</v>
      </c>
      <c r="C183" s="14" t="s">
        <v>177</v>
      </c>
      <c r="D183" s="28"/>
      <c r="E183" s="35"/>
      <c r="F183" s="56"/>
      <c r="G183" s="56"/>
      <c r="H183" s="56"/>
      <c r="I183" s="56"/>
      <c r="J183" s="57"/>
      <c r="O183" s="55">
        <f t="shared" si="34"/>
        <v>0</v>
      </c>
      <c r="P183" s="55">
        <f t="shared" si="35"/>
        <v>0</v>
      </c>
    </row>
    <row r="184" spans="2:19" x14ac:dyDescent="0.2">
      <c r="B184" s="45"/>
      <c r="C184" s="14" t="s">
        <v>178</v>
      </c>
      <c r="D184" s="28">
        <v>15</v>
      </c>
      <c r="E184" s="16" t="s">
        <v>34</v>
      </c>
      <c r="F184" s="56">
        <v>3990</v>
      </c>
      <c r="G184" s="56">
        <v>378</v>
      </c>
      <c r="H184" s="56">
        <f>F184*D184</f>
        <v>59850</v>
      </c>
      <c r="I184" s="56">
        <f>G184*D184</f>
        <v>5670</v>
      </c>
      <c r="J184" s="57">
        <f t="shared" ref="J184:J186" si="47">H184+I184</f>
        <v>65520</v>
      </c>
      <c r="M184" s="55">
        <v>4750</v>
      </c>
      <c r="N184" s="55">
        <v>450</v>
      </c>
      <c r="O184" s="55">
        <f t="shared" si="34"/>
        <v>760</v>
      </c>
      <c r="P184" s="55">
        <f t="shared" si="35"/>
        <v>72</v>
      </c>
      <c r="Q184" s="55">
        <f t="shared" si="36"/>
        <v>3990</v>
      </c>
      <c r="R184" s="55">
        <f t="shared" si="37"/>
        <v>378</v>
      </c>
    </row>
    <row r="185" spans="2:19" x14ac:dyDescent="0.2">
      <c r="B185" s="45" t="s">
        <v>179</v>
      </c>
      <c r="C185" s="17" t="s">
        <v>180</v>
      </c>
      <c r="D185" s="15" t="s">
        <v>60</v>
      </c>
      <c r="E185" s="16" t="s">
        <v>81</v>
      </c>
      <c r="F185" s="56">
        <v>29400</v>
      </c>
      <c r="G185" s="56">
        <v>3360</v>
      </c>
      <c r="H185" s="56">
        <f>F185*D185</f>
        <v>29400</v>
      </c>
      <c r="I185" s="56">
        <f>G185*D185</f>
        <v>3360</v>
      </c>
      <c r="J185" s="57">
        <f t="shared" si="47"/>
        <v>32760</v>
      </c>
      <c r="M185" s="55">
        <v>35000</v>
      </c>
      <c r="N185" s="55">
        <v>4000</v>
      </c>
      <c r="O185" s="55">
        <f t="shared" si="34"/>
        <v>5600</v>
      </c>
      <c r="P185" s="55">
        <f t="shared" si="35"/>
        <v>640</v>
      </c>
      <c r="Q185" s="55">
        <f t="shared" si="36"/>
        <v>29400</v>
      </c>
      <c r="R185" s="55">
        <f t="shared" si="37"/>
        <v>3360</v>
      </c>
    </row>
    <row r="186" spans="2:19" x14ac:dyDescent="0.2">
      <c r="B186" s="48" t="s">
        <v>84</v>
      </c>
      <c r="C186" s="17" t="s">
        <v>181</v>
      </c>
      <c r="D186" s="15" t="s">
        <v>60</v>
      </c>
      <c r="E186" s="16" t="s">
        <v>81</v>
      </c>
      <c r="F186" s="56">
        <v>21000</v>
      </c>
      <c r="G186" s="56">
        <v>5880</v>
      </c>
      <c r="H186" s="56">
        <f>F186*D186</f>
        <v>21000</v>
      </c>
      <c r="I186" s="56">
        <f>G186*D186</f>
        <v>5880</v>
      </c>
      <c r="J186" s="57">
        <f t="shared" si="47"/>
        <v>26880</v>
      </c>
      <c r="M186" s="55">
        <v>25000</v>
      </c>
      <c r="N186" s="55">
        <v>7000</v>
      </c>
      <c r="O186" s="55">
        <f t="shared" si="34"/>
        <v>4000</v>
      </c>
      <c r="P186" s="55">
        <f t="shared" si="35"/>
        <v>1120</v>
      </c>
      <c r="Q186" s="55">
        <f t="shared" si="36"/>
        <v>21000</v>
      </c>
      <c r="R186" s="55">
        <f t="shared" si="37"/>
        <v>5880</v>
      </c>
    </row>
    <row r="187" spans="2:19" x14ac:dyDescent="0.2">
      <c r="B187" s="40"/>
      <c r="C187" s="4" t="s">
        <v>19</v>
      </c>
      <c r="D187" s="4"/>
      <c r="E187" s="4"/>
      <c r="F187" s="60"/>
      <c r="G187" s="60"/>
      <c r="H187" s="58">
        <f>SUM(H172:H186)</f>
        <v>1089648</v>
      </c>
      <c r="I187" s="58">
        <f t="shared" ref="I187:J187" si="48">SUM(I172:I186)</f>
        <v>164850</v>
      </c>
      <c r="J187" s="59">
        <f t="shared" si="48"/>
        <v>1254498</v>
      </c>
      <c r="O187" s="55">
        <f t="shared" si="34"/>
        <v>0</v>
      </c>
      <c r="P187" s="55">
        <f t="shared" si="35"/>
        <v>0</v>
      </c>
    </row>
    <row r="188" spans="2:19" x14ac:dyDescent="0.2">
      <c r="B188" s="47">
        <v>234100</v>
      </c>
      <c r="C188" s="36" t="s">
        <v>182</v>
      </c>
      <c r="D188" s="36"/>
      <c r="E188" s="36"/>
      <c r="F188" s="60"/>
      <c r="G188" s="60"/>
      <c r="H188" s="56"/>
      <c r="I188" s="56"/>
      <c r="J188" s="57"/>
      <c r="O188" s="55">
        <f t="shared" si="34"/>
        <v>0</v>
      </c>
      <c r="P188" s="55">
        <f t="shared" si="35"/>
        <v>0</v>
      </c>
    </row>
    <row r="189" spans="2:19" s="22" customFormat="1" x14ac:dyDescent="0.2">
      <c r="B189" s="43">
        <v>234119</v>
      </c>
      <c r="C189" s="17" t="s">
        <v>183</v>
      </c>
      <c r="D189" s="29"/>
      <c r="E189" s="21"/>
      <c r="F189" s="56"/>
      <c r="G189" s="56"/>
      <c r="H189" s="60"/>
      <c r="I189" s="60"/>
      <c r="J189" s="61"/>
      <c r="K189" s="165"/>
      <c r="L189" s="165"/>
      <c r="M189" s="165"/>
      <c r="N189" s="165"/>
      <c r="O189" s="55">
        <f t="shared" si="34"/>
        <v>0</v>
      </c>
      <c r="P189" s="55">
        <f t="shared" si="35"/>
        <v>0</v>
      </c>
      <c r="Q189" s="55"/>
      <c r="R189" s="55"/>
      <c r="S189" s="165"/>
    </row>
    <row r="190" spans="2:19" s="22" customFormat="1" x14ac:dyDescent="0.2">
      <c r="B190" s="48" t="s">
        <v>12</v>
      </c>
      <c r="C190" s="17" t="s">
        <v>184</v>
      </c>
      <c r="D190" s="29"/>
      <c r="E190" s="21"/>
      <c r="F190" s="56"/>
      <c r="G190" s="56"/>
      <c r="H190" s="60"/>
      <c r="I190" s="60"/>
      <c r="J190" s="61"/>
      <c r="K190" s="165"/>
      <c r="L190" s="165"/>
      <c r="M190" s="165"/>
      <c r="N190" s="165"/>
      <c r="O190" s="55">
        <f t="shared" si="34"/>
        <v>0</v>
      </c>
      <c r="P190" s="55">
        <f t="shared" si="35"/>
        <v>0</v>
      </c>
      <c r="Q190" s="55"/>
      <c r="R190" s="55"/>
      <c r="S190" s="165"/>
    </row>
    <row r="191" spans="2:19" ht="60" x14ac:dyDescent="0.2">
      <c r="B191" s="46"/>
      <c r="C191" s="14" t="s">
        <v>185</v>
      </c>
      <c r="D191" s="28">
        <v>1</v>
      </c>
      <c r="E191" s="16" t="s">
        <v>81</v>
      </c>
      <c r="F191" s="56"/>
      <c r="G191" s="56"/>
      <c r="H191" s="56">
        <f>F191*D191</f>
        <v>0</v>
      </c>
      <c r="I191" s="56">
        <f>G191*D191</f>
        <v>0</v>
      </c>
      <c r="J191" s="57">
        <f>H191+I191</f>
        <v>0</v>
      </c>
      <c r="M191" s="55">
        <v>0</v>
      </c>
      <c r="N191" s="55">
        <v>0</v>
      </c>
      <c r="O191" s="55">
        <f t="shared" si="34"/>
        <v>0</v>
      </c>
      <c r="P191" s="55">
        <f t="shared" si="35"/>
        <v>0</v>
      </c>
    </row>
    <row r="192" spans="2:19" x14ac:dyDescent="0.2">
      <c r="B192" s="40"/>
      <c r="C192" s="4" t="s">
        <v>19</v>
      </c>
      <c r="D192" s="4"/>
      <c r="E192" s="4"/>
      <c r="F192" s="56"/>
      <c r="G192" s="56"/>
      <c r="H192" s="58">
        <f>SUM(H191)</f>
        <v>0</v>
      </c>
      <c r="I192" s="58">
        <f t="shared" ref="I192:J192" si="49">SUM(I191)</f>
        <v>0</v>
      </c>
      <c r="J192" s="59">
        <f t="shared" si="49"/>
        <v>0</v>
      </c>
      <c r="O192" s="55">
        <f t="shared" si="34"/>
        <v>0</v>
      </c>
      <c r="P192" s="55">
        <f t="shared" si="35"/>
        <v>0</v>
      </c>
    </row>
    <row r="193" spans="2:19" x14ac:dyDescent="0.2">
      <c r="B193" s="43">
        <v>237400</v>
      </c>
      <c r="C193" s="30" t="s">
        <v>186</v>
      </c>
      <c r="D193" s="30"/>
      <c r="E193" s="30"/>
      <c r="F193" s="56"/>
      <c r="G193" s="56"/>
      <c r="H193" s="56"/>
      <c r="I193" s="56"/>
      <c r="J193" s="57"/>
      <c r="O193" s="55">
        <f t="shared" si="34"/>
        <v>0</v>
      </c>
      <c r="P193" s="55">
        <f t="shared" si="35"/>
        <v>0</v>
      </c>
    </row>
    <row r="194" spans="2:19" x14ac:dyDescent="0.2">
      <c r="B194" s="43">
        <v>237413</v>
      </c>
      <c r="C194" s="17" t="s">
        <v>187</v>
      </c>
      <c r="D194" s="29"/>
      <c r="E194" s="21"/>
      <c r="F194" s="56"/>
      <c r="G194" s="56"/>
      <c r="H194" s="56"/>
      <c r="I194" s="56"/>
      <c r="J194" s="57"/>
      <c r="O194" s="55">
        <f t="shared" si="34"/>
        <v>0</v>
      </c>
      <c r="P194" s="55">
        <f t="shared" si="35"/>
        <v>0</v>
      </c>
    </row>
    <row r="195" spans="2:19" ht="45" x14ac:dyDescent="0.2">
      <c r="B195" s="46" t="s">
        <v>12</v>
      </c>
      <c r="C195" s="14" t="s">
        <v>188</v>
      </c>
      <c r="D195" s="28">
        <v>3</v>
      </c>
      <c r="E195" s="16" t="s">
        <v>34</v>
      </c>
      <c r="F195" s="56">
        <v>0</v>
      </c>
      <c r="G195" s="56">
        <v>4200</v>
      </c>
      <c r="H195" s="56">
        <f>F195*D195</f>
        <v>0</v>
      </c>
      <c r="I195" s="56">
        <f>G195*D195</f>
        <v>12600</v>
      </c>
      <c r="J195" s="57">
        <f>H195+I195</f>
        <v>12600</v>
      </c>
      <c r="M195" s="55">
        <v>0</v>
      </c>
      <c r="N195" s="55">
        <v>5000</v>
      </c>
      <c r="O195" s="55">
        <f t="shared" si="34"/>
        <v>0</v>
      </c>
      <c r="P195" s="55">
        <f t="shared" si="35"/>
        <v>800</v>
      </c>
      <c r="Q195" s="55">
        <f t="shared" si="36"/>
        <v>0</v>
      </c>
      <c r="R195" s="55">
        <f t="shared" si="37"/>
        <v>4200</v>
      </c>
    </row>
    <row r="196" spans="2:19" x14ac:dyDescent="0.2">
      <c r="B196" s="40"/>
      <c r="C196" s="4" t="s">
        <v>19</v>
      </c>
      <c r="D196" s="4"/>
      <c r="E196" s="4"/>
      <c r="F196" s="60"/>
      <c r="G196" s="60"/>
      <c r="H196" s="58">
        <f>SUM(H195)</f>
        <v>0</v>
      </c>
      <c r="I196" s="58">
        <f t="shared" ref="I196:J196" si="50">SUM(I195)</f>
        <v>12600</v>
      </c>
      <c r="J196" s="59">
        <f t="shared" si="50"/>
        <v>12600</v>
      </c>
      <c r="O196" s="55">
        <f t="shared" si="34"/>
        <v>0</v>
      </c>
      <c r="P196" s="55">
        <f t="shared" si="35"/>
        <v>0</v>
      </c>
    </row>
    <row r="197" spans="2:19" x14ac:dyDescent="0.2">
      <c r="B197" s="49">
        <v>238100</v>
      </c>
      <c r="C197" s="17" t="s">
        <v>189</v>
      </c>
      <c r="D197" s="29"/>
      <c r="E197" s="29"/>
      <c r="F197" s="56"/>
      <c r="G197" s="56"/>
      <c r="H197" s="56"/>
      <c r="I197" s="56"/>
      <c r="J197" s="57"/>
      <c r="O197" s="55">
        <f t="shared" si="34"/>
        <v>0</v>
      </c>
      <c r="P197" s="55">
        <f t="shared" si="35"/>
        <v>0</v>
      </c>
    </row>
    <row r="198" spans="2:19" s="22" customFormat="1" x14ac:dyDescent="0.2">
      <c r="B198" s="49">
        <v>238126.13</v>
      </c>
      <c r="C198" s="17" t="s">
        <v>190</v>
      </c>
      <c r="D198" s="29"/>
      <c r="E198" s="29"/>
      <c r="F198" s="56"/>
      <c r="G198" s="56"/>
      <c r="H198" s="60"/>
      <c r="I198" s="60"/>
      <c r="J198" s="61"/>
      <c r="K198" s="165"/>
      <c r="L198" s="165"/>
      <c r="M198" s="165"/>
      <c r="N198" s="165"/>
      <c r="O198" s="55">
        <f t="shared" si="34"/>
        <v>0</v>
      </c>
      <c r="P198" s="55">
        <f t="shared" si="35"/>
        <v>0</v>
      </c>
      <c r="Q198" s="55"/>
      <c r="R198" s="55"/>
      <c r="S198" s="165"/>
    </row>
    <row r="199" spans="2:19" ht="60" x14ac:dyDescent="0.2">
      <c r="B199" s="45" t="s">
        <v>12</v>
      </c>
      <c r="C199" s="14" t="s">
        <v>191</v>
      </c>
      <c r="D199" s="28"/>
      <c r="E199" s="16"/>
      <c r="F199" s="56"/>
      <c r="G199" s="56"/>
      <c r="H199" s="56"/>
      <c r="I199" s="56"/>
      <c r="J199" s="57"/>
      <c r="O199" s="55">
        <f t="shared" si="34"/>
        <v>0</v>
      </c>
      <c r="P199" s="55">
        <f t="shared" si="35"/>
        <v>0</v>
      </c>
    </row>
    <row r="200" spans="2:19" x14ac:dyDescent="0.2">
      <c r="B200" s="46"/>
      <c r="C200" s="14" t="s">
        <v>192</v>
      </c>
      <c r="D200" s="28">
        <v>1</v>
      </c>
      <c r="E200" s="16" t="s">
        <v>55</v>
      </c>
      <c r="F200" s="60">
        <v>65100</v>
      </c>
      <c r="G200" s="60">
        <v>2940</v>
      </c>
      <c r="H200" s="56">
        <f>F200*D200</f>
        <v>65100</v>
      </c>
      <c r="I200" s="56">
        <f>G200*D200</f>
        <v>2940</v>
      </c>
      <c r="J200" s="57">
        <f t="shared" ref="J200:J201" si="51">H200+I200</f>
        <v>68040</v>
      </c>
      <c r="M200" s="55">
        <v>77500</v>
      </c>
      <c r="N200" s="55">
        <v>3500</v>
      </c>
      <c r="O200" s="55">
        <f t="shared" ref="O200:O205" si="52">M200*16%</f>
        <v>12400</v>
      </c>
      <c r="P200" s="55">
        <f t="shared" ref="P200:P205" si="53">N200*16%</f>
        <v>560</v>
      </c>
      <c r="Q200" s="55">
        <f t="shared" ref="Q200:Q205" si="54">M200-O200</f>
        <v>65100</v>
      </c>
      <c r="R200" s="55">
        <f t="shared" ref="R200:R205" si="55">N200-P200</f>
        <v>2940</v>
      </c>
    </row>
    <row r="201" spans="2:19" x14ac:dyDescent="0.2">
      <c r="B201" s="46"/>
      <c r="C201" s="14" t="s">
        <v>193</v>
      </c>
      <c r="D201" s="28">
        <v>2</v>
      </c>
      <c r="E201" s="16" t="s">
        <v>34</v>
      </c>
      <c r="F201" s="56">
        <v>75600</v>
      </c>
      <c r="G201" s="56">
        <v>2940</v>
      </c>
      <c r="H201" s="56">
        <f>F201*D201</f>
        <v>151200</v>
      </c>
      <c r="I201" s="56">
        <f>G201*D201</f>
        <v>5880</v>
      </c>
      <c r="J201" s="57">
        <f t="shared" si="51"/>
        <v>157080</v>
      </c>
      <c r="M201" s="55">
        <v>90000</v>
      </c>
      <c r="N201" s="55">
        <v>3500</v>
      </c>
      <c r="O201" s="55">
        <f t="shared" si="52"/>
        <v>14400</v>
      </c>
      <c r="P201" s="55">
        <f t="shared" si="53"/>
        <v>560</v>
      </c>
      <c r="Q201" s="55">
        <f t="shared" si="54"/>
        <v>75600</v>
      </c>
      <c r="R201" s="55">
        <f t="shared" si="55"/>
        <v>2940</v>
      </c>
    </row>
    <row r="202" spans="2:19" s="22" customFormat="1" x14ac:dyDescent="0.2">
      <c r="B202" s="49">
        <v>238219</v>
      </c>
      <c r="C202" s="17" t="s">
        <v>194</v>
      </c>
      <c r="D202" s="29"/>
      <c r="E202" s="29"/>
      <c r="F202" s="56"/>
      <c r="G202" s="56"/>
      <c r="H202" s="60"/>
      <c r="I202" s="60"/>
      <c r="J202" s="61"/>
      <c r="K202" s="165"/>
      <c r="L202" s="165"/>
      <c r="M202" s="165"/>
      <c r="N202" s="165"/>
      <c r="O202" s="55">
        <f t="shared" si="52"/>
        <v>0</v>
      </c>
      <c r="P202" s="55">
        <f t="shared" si="53"/>
        <v>0</v>
      </c>
      <c r="Q202" s="55"/>
      <c r="R202" s="55"/>
      <c r="S202" s="165"/>
    </row>
    <row r="203" spans="2:19" ht="45" x14ac:dyDescent="0.2">
      <c r="B203" s="45" t="s">
        <v>12</v>
      </c>
      <c r="C203" s="14" t="s">
        <v>195</v>
      </c>
      <c r="D203" s="28">
        <v>62</v>
      </c>
      <c r="E203" s="16" t="s">
        <v>34</v>
      </c>
      <c r="F203" s="56">
        <v>0</v>
      </c>
      <c r="G203" s="56">
        <v>1680</v>
      </c>
      <c r="H203" s="56">
        <f>F203*D203</f>
        <v>0</v>
      </c>
      <c r="I203" s="56">
        <f>G203*D203</f>
        <v>104160</v>
      </c>
      <c r="J203" s="57">
        <f>H203+I203</f>
        <v>104160</v>
      </c>
      <c r="M203" s="55">
        <v>0</v>
      </c>
      <c r="N203" s="55">
        <v>2000</v>
      </c>
      <c r="O203" s="55">
        <f t="shared" si="52"/>
        <v>0</v>
      </c>
      <c r="P203" s="55">
        <f t="shared" si="53"/>
        <v>320</v>
      </c>
      <c r="Q203" s="55">
        <f t="shared" si="54"/>
        <v>0</v>
      </c>
      <c r="R203" s="55">
        <f t="shared" si="55"/>
        <v>1680</v>
      </c>
    </row>
    <row r="204" spans="2:19" x14ac:dyDescent="0.2">
      <c r="B204" s="45"/>
      <c r="C204" s="17" t="s">
        <v>196</v>
      </c>
      <c r="D204" s="28"/>
      <c r="E204" s="16"/>
      <c r="F204" s="56"/>
      <c r="G204" s="56"/>
      <c r="H204" s="56"/>
      <c r="I204" s="56"/>
      <c r="J204" s="57"/>
      <c r="O204" s="55">
        <f t="shared" si="52"/>
        <v>0</v>
      </c>
      <c r="P204" s="55">
        <f t="shared" si="53"/>
        <v>0</v>
      </c>
    </row>
    <row r="205" spans="2:19" ht="45" x14ac:dyDescent="0.2">
      <c r="B205" s="46"/>
      <c r="C205" s="14" t="s">
        <v>197</v>
      </c>
      <c r="D205" s="28">
        <v>1</v>
      </c>
      <c r="E205" s="16" t="s">
        <v>14</v>
      </c>
      <c r="F205" s="56">
        <v>21000</v>
      </c>
      <c r="G205" s="56">
        <v>4200</v>
      </c>
      <c r="H205" s="56">
        <f>F205*D205</f>
        <v>21000</v>
      </c>
      <c r="I205" s="56">
        <f>G205*D205</f>
        <v>4200</v>
      </c>
      <c r="J205" s="57">
        <f>H205+I205</f>
        <v>25200</v>
      </c>
      <c r="M205" s="55">
        <v>25000</v>
      </c>
      <c r="N205" s="55">
        <v>5000</v>
      </c>
      <c r="O205" s="55">
        <f t="shared" si="52"/>
        <v>4000</v>
      </c>
      <c r="P205" s="55">
        <f t="shared" si="53"/>
        <v>800</v>
      </c>
      <c r="Q205" s="55">
        <f t="shared" si="54"/>
        <v>21000</v>
      </c>
      <c r="R205" s="55">
        <f t="shared" si="55"/>
        <v>4200</v>
      </c>
    </row>
    <row r="206" spans="2:19" x14ac:dyDescent="0.2">
      <c r="B206" s="40"/>
      <c r="C206" s="4" t="s">
        <v>19</v>
      </c>
      <c r="D206" s="4"/>
      <c r="E206" s="4"/>
      <c r="F206" s="56"/>
      <c r="G206" s="56"/>
      <c r="H206" s="58">
        <f>SUM(H199:H205)</f>
        <v>237300</v>
      </c>
      <c r="I206" s="58">
        <f t="shared" ref="I206:J206" si="56">SUM(I199:I205)</f>
        <v>117180</v>
      </c>
      <c r="J206" s="59">
        <f t="shared" si="56"/>
        <v>354480</v>
      </c>
    </row>
    <row r="207" spans="2:19" ht="15.75" thickBot="1" x14ac:dyDescent="0.25">
      <c r="B207" s="152" t="s">
        <v>198</v>
      </c>
      <c r="C207" s="54"/>
      <c r="D207" s="54"/>
      <c r="E207" s="54"/>
      <c r="F207" s="62"/>
      <c r="G207" s="62"/>
      <c r="H207" s="147">
        <f>H206+H196+H192+H187+H170+H160+H149+H142+H138+H107+H96+H69+H17+H11+H101</f>
        <v>14881305.6</v>
      </c>
      <c r="I207" s="147">
        <f>I206+I196+I192+I187+I170+I160+I149+I142+I138+I107+I96+I69+I17+I11+I101</f>
        <v>3109386</v>
      </c>
      <c r="J207" s="148">
        <f>J206+J196+J192+J187+J170+J160+J149+J142+J138+J107+J96+J69+J17+J11+J101</f>
        <v>17990691.600000001</v>
      </c>
    </row>
    <row r="208" spans="2:19" ht="15.75" thickTop="1" x14ac:dyDescent="0.2"/>
    <row r="215" spans="10:10" x14ac:dyDescent="0.2">
      <c r="J215" s="166"/>
    </row>
  </sheetData>
  <autoFilter ref="B5:J207"/>
  <mergeCells count="8">
    <mergeCell ref="J3:J4"/>
    <mergeCell ref="F2:J2"/>
    <mergeCell ref="B2:B4"/>
    <mergeCell ref="C2:C4"/>
    <mergeCell ref="D2:D4"/>
    <mergeCell ref="E2:E4"/>
    <mergeCell ref="F3:G3"/>
    <mergeCell ref="H3:I3"/>
  </mergeCells>
  <printOptions horizontalCentered="1" verticalCentered="1"/>
  <pageMargins left="0" right="0" top="0" bottom="0.5" header="0.3" footer="0.3"/>
  <pageSetup paperSize="9" orientation="landscape" r:id="rId1"/>
  <headerFooter>
    <oddFooter>&amp;C&amp;"-,Bold"&amp;12Y.H ASSOCIATES&amp;14 &amp;"-,Regular"&amp;11CONSULTING ENGINEERING</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6"/>
  <sheetViews>
    <sheetView showGridLines="0" zoomScale="120" zoomScaleNormal="120" workbookViewId="0">
      <pane xSplit="3" ySplit="3" topLeftCell="D4" activePane="bottomRight" state="frozen"/>
      <selection pane="topRight" activeCell="D1" sqref="D1"/>
      <selection pane="bottomLeft" activeCell="A5" sqref="A5"/>
      <selection pane="bottomRight" activeCell="D8" sqref="D8"/>
    </sheetView>
  </sheetViews>
  <sheetFormatPr defaultRowHeight="15" x14ac:dyDescent="0.2"/>
  <cols>
    <col min="1" max="1" width="1.5" style="63" customWidth="1"/>
    <col min="2" max="2" width="8.6640625" style="63" customWidth="1"/>
    <col min="3" max="3" width="73.1640625" style="63" customWidth="1"/>
    <col min="4" max="4" width="13" style="64" customWidth="1"/>
    <col min="5" max="5" width="14.33203125" style="64" customWidth="1"/>
    <col min="6" max="6" width="12.6640625" style="64" customWidth="1"/>
    <col min="7" max="16384" width="9.33203125" style="63"/>
  </cols>
  <sheetData>
    <row r="1" spans="2:6" ht="15.75" thickBot="1" x14ac:dyDescent="0.25">
      <c r="B1" s="65"/>
      <c r="C1" s="66"/>
      <c r="D1" s="67"/>
      <c r="E1" s="67"/>
      <c r="F1" s="67"/>
    </row>
    <row r="2" spans="2:6" s="85" customFormat="1" ht="15.75" thickBot="1" x14ac:dyDescent="0.25">
      <c r="B2" s="175" t="s">
        <v>206</v>
      </c>
      <c r="C2" s="175" t="s">
        <v>207</v>
      </c>
      <c r="D2" s="174" t="s">
        <v>200</v>
      </c>
      <c r="E2" s="174"/>
      <c r="F2" s="174"/>
    </row>
    <row r="3" spans="2:6" s="85" customFormat="1" ht="15.75" thickBot="1" x14ac:dyDescent="0.25">
      <c r="B3" s="175"/>
      <c r="C3" s="175"/>
      <c r="D3" s="68" t="s">
        <v>204</v>
      </c>
      <c r="E3" s="68" t="s">
        <v>10</v>
      </c>
      <c r="F3" s="68" t="s">
        <v>205</v>
      </c>
    </row>
    <row r="4" spans="2:6" ht="15.75" thickBot="1" x14ac:dyDescent="0.25">
      <c r="B4" s="69"/>
      <c r="C4" s="69"/>
      <c r="D4" s="70"/>
      <c r="E4" s="70"/>
      <c r="F4" s="71"/>
    </row>
    <row r="5" spans="2:6" ht="16.5" thickTop="1" thickBot="1" x14ac:dyDescent="0.25">
      <c r="B5" s="72">
        <v>210010</v>
      </c>
      <c r="C5" s="73" t="s">
        <v>217</v>
      </c>
      <c r="D5" s="75">
        <f>'FSS-BOQ'!H11</f>
        <v>0</v>
      </c>
      <c r="E5" s="75">
        <f>'FSS-BOQ'!I11</f>
        <v>29400</v>
      </c>
      <c r="F5" s="74">
        <f>'FSS-BOQ'!J11</f>
        <v>29400</v>
      </c>
    </row>
    <row r="6" spans="2:6" ht="16.5" thickTop="1" thickBot="1" x14ac:dyDescent="0.25">
      <c r="B6" s="76">
        <v>210100</v>
      </c>
      <c r="C6" s="77" t="s">
        <v>218</v>
      </c>
      <c r="D6" s="79">
        <f>'FSS-BOQ'!H15</f>
        <v>0</v>
      </c>
      <c r="E6" s="79">
        <f>'FSS-BOQ'!I15</f>
        <v>0</v>
      </c>
      <c r="F6" s="78">
        <f>'FSS-BOQ'!J15</f>
        <v>0</v>
      </c>
    </row>
    <row r="7" spans="2:6" ht="16.5" thickTop="1" thickBot="1" x14ac:dyDescent="0.25">
      <c r="B7" s="76">
        <v>210500</v>
      </c>
      <c r="C7" s="77" t="s">
        <v>219</v>
      </c>
      <c r="D7" s="79">
        <f>'FSS-BOQ'!H36</f>
        <v>1254624</v>
      </c>
      <c r="E7" s="79">
        <f>'FSS-BOQ'!I36</f>
        <v>126000</v>
      </c>
      <c r="F7" s="78">
        <f>'FSS-BOQ'!J36</f>
        <v>1380624</v>
      </c>
    </row>
    <row r="8" spans="2:6" ht="16.5" thickTop="1" thickBot="1" x14ac:dyDescent="0.25">
      <c r="B8" s="76">
        <v>210800</v>
      </c>
      <c r="C8" s="77" t="s">
        <v>220</v>
      </c>
      <c r="D8" s="79">
        <f>'FSS-BOQ'!H40</f>
        <v>21000</v>
      </c>
      <c r="E8" s="79">
        <f>'FSS-BOQ'!I40</f>
        <v>12600</v>
      </c>
      <c r="F8" s="78">
        <f>'FSS-BOQ'!J40</f>
        <v>33600</v>
      </c>
    </row>
    <row r="9" spans="2:6" ht="16.5" thickTop="1" thickBot="1" x14ac:dyDescent="0.25">
      <c r="B9" s="76">
        <v>210900</v>
      </c>
      <c r="C9" s="77" t="s">
        <v>221</v>
      </c>
      <c r="D9" s="79">
        <f>'FSS-BOQ'!H44</f>
        <v>160440</v>
      </c>
      <c r="E9" s="79">
        <f>'FSS-BOQ'!I44</f>
        <v>25200</v>
      </c>
      <c r="F9" s="78">
        <f>'FSS-BOQ'!J44</f>
        <v>185640</v>
      </c>
    </row>
    <row r="10" spans="2:6" ht="16.5" thickTop="1" thickBot="1" x14ac:dyDescent="0.25">
      <c r="B10" s="76">
        <v>211100</v>
      </c>
      <c r="C10" s="77" t="s">
        <v>222</v>
      </c>
      <c r="D10" s="79">
        <f>'FSS-BOQ'!H55</f>
        <v>1783719</v>
      </c>
      <c r="E10" s="79">
        <f>'FSS-BOQ'!I55</f>
        <v>491820</v>
      </c>
      <c r="F10" s="78">
        <f>'FSS-BOQ'!J55</f>
        <v>2275539</v>
      </c>
    </row>
    <row r="11" spans="2:6" ht="16.5" thickTop="1" thickBot="1" x14ac:dyDescent="0.25">
      <c r="B11" s="76">
        <v>211200</v>
      </c>
      <c r="C11" s="77" t="s">
        <v>223</v>
      </c>
      <c r="D11" s="79">
        <f>'FSS-BOQ'!H60</f>
        <v>945000</v>
      </c>
      <c r="E11" s="79">
        <f>'FSS-BOQ'!I60</f>
        <v>37800</v>
      </c>
      <c r="F11" s="78">
        <f>'FSS-BOQ'!J60</f>
        <v>982800</v>
      </c>
    </row>
    <row r="12" spans="2:6" ht="16.5" thickTop="1" thickBot="1" x14ac:dyDescent="0.25">
      <c r="B12" s="76">
        <v>211300</v>
      </c>
      <c r="C12" s="77" t="s">
        <v>224</v>
      </c>
      <c r="D12" s="79">
        <f>'FSS-BOQ'!H67</f>
        <v>506520</v>
      </c>
      <c r="E12" s="79">
        <f>'FSS-BOQ'!I67</f>
        <v>85512</v>
      </c>
      <c r="F12" s="78">
        <f>'FSS-BOQ'!J67</f>
        <v>592032</v>
      </c>
    </row>
    <row r="13" spans="2:6" ht="16.5" thickTop="1" thickBot="1" x14ac:dyDescent="0.25">
      <c r="B13" s="76">
        <v>212000</v>
      </c>
      <c r="C13" s="77" t="s">
        <v>225</v>
      </c>
      <c r="D13" s="79">
        <f>'FSS-BOQ'!H71+'FSS-BOQ'!H74</f>
        <v>85680</v>
      </c>
      <c r="E13" s="79">
        <f>'FSS-BOQ'!I71+'FSS-BOQ'!I74</f>
        <v>5040</v>
      </c>
      <c r="F13" s="78">
        <f>'FSS-BOQ'!J71+'FSS-BOQ'!J74</f>
        <v>90720</v>
      </c>
    </row>
    <row r="14" spans="2:6" ht="16.5" thickTop="1" thickBot="1" x14ac:dyDescent="0.25">
      <c r="B14" s="76">
        <v>233300</v>
      </c>
      <c r="C14" s="77" t="s">
        <v>196</v>
      </c>
      <c r="D14" s="79">
        <f>'FSS-BOQ'!H72+'FSS-BOQ'!H76</f>
        <v>21000</v>
      </c>
      <c r="E14" s="79">
        <f>'FSS-BOQ'!I72+'FSS-BOQ'!I76</f>
        <v>4200</v>
      </c>
      <c r="F14" s="78">
        <f>'FSS-BOQ'!J72+'FSS-BOQ'!J76</f>
        <v>25200</v>
      </c>
    </row>
    <row r="15" spans="2:6" ht="16.5" thickTop="1" thickBot="1" x14ac:dyDescent="0.25">
      <c r="B15" s="76">
        <v>233400</v>
      </c>
      <c r="C15" s="77" t="s">
        <v>226</v>
      </c>
      <c r="D15" s="78">
        <f t="shared" ref="D15:F15" si="0">SUM(D5:D14)</f>
        <v>4777983</v>
      </c>
      <c r="E15" s="78">
        <f t="shared" si="0"/>
        <v>817572</v>
      </c>
      <c r="F15" s="144">
        <f t="shared" si="0"/>
        <v>5595555</v>
      </c>
    </row>
    <row r="16" spans="2:6" ht="15.75" thickTop="1" x14ac:dyDescent="0.2">
      <c r="B16" s="173"/>
      <c r="C16" s="173"/>
      <c r="D16" s="173"/>
      <c r="E16" s="173"/>
      <c r="F16" s="173"/>
    </row>
  </sheetData>
  <mergeCells count="4">
    <mergeCell ref="B16:F16"/>
    <mergeCell ref="B2:B3"/>
    <mergeCell ref="C2:C3"/>
    <mergeCell ref="D2:F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84"/>
  <sheetViews>
    <sheetView showGridLines="0" view="pageBreakPreview" zoomScaleNormal="100" zoomScaleSheetLayoutView="100" workbookViewId="0">
      <pane xSplit="5" ySplit="5" topLeftCell="F6" activePane="bottomRight" state="frozen"/>
      <selection pane="topRight" activeCell="E1" sqref="E1"/>
      <selection pane="bottomLeft" activeCell="A4" sqref="A4"/>
      <selection pane="bottomRight" activeCell="H14" sqref="H14"/>
    </sheetView>
  </sheetViews>
  <sheetFormatPr defaultRowHeight="15" x14ac:dyDescent="0.2"/>
  <cols>
    <col min="1" max="1" width="2" style="90" customWidth="1"/>
    <col min="2" max="2" width="10" style="90" customWidth="1"/>
    <col min="3" max="3" width="98.1640625" style="124" customWidth="1"/>
    <col min="4" max="4" width="7.6640625" style="90" bestFit="1" customWidth="1"/>
    <col min="5" max="5" width="7.6640625" style="87" bestFit="1" customWidth="1"/>
    <col min="6" max="6" width="10.5" style="110" bestFit="1" customWidth="1"/>
    <col min="7" max="9" width="14.1640625" style="110" customWidth="1"/>
    <col min="10" max="10" width="16.83203125" style="110" customWidth="1"/>
    <col min="11" max="11" width="9.33203125" style="90"/>
    <col min="12" max="13" width="15.5" style="90" bestFit="1" customWidth="1"/>
    <col min="14" max="14" width="12.33203125" style="90" bestFit="1" customWidth="1"/>
    <col min="15" max="16" width="9.33203125" style="90"/>
    <col min="17" max="17" width="11.33203125" style="90" customWidth="1"/>
    <col min="18" max="16384" width="9.33203125" style="90"/>
  </cols>
  <sheetData>
    <row r="2" spans="2:18" ht="15.75" customHeight="1" x14ac:dyDescent="0.2">
      <c r="B2" s="178" t="s">
        <v>2</v>
      </c>
      <c r="C2" s="178" t="s">
        <v>3</v>
      </c>
      <c r="D2" s="178" t="s">
        <v>4</v>
      </c>
      <c r="E2" s="178" t="s">
        <v>5</v>
      </c>
      <c r="F2" s="179" t="s">
        <v>200</v>
      </c>
      <c r="G2" s="179"/>
      <c r="H2" s="179"/>
      <c r="I2" s="179"/>
      <c r="J2" s="179"/>
    </row>
    <row r="3" spans="2:18" s="87" customFormat="1" x14ac:dyDescent="0.2">
      <c r="B3" s="178"/>
      <c r="C3" s="178"/>
      <c r="D3" s="178"/>
      <c r="E3" s="178"/>
      <c r="F3" s="180" t="s">
        <v>6</v>
      </c>
      <c r="G3" s="180"/>
      <c r="H3" s="180" t="s">
        <v>7</v>
      </c>
      <c r="I3" s="180"/>
      <c r="J3" s="180" t="s">
        <v>8</v>
      </c>
    </row>
    <row r="4" spans="2:18" s="87" customFormat="1" x14ac:dyDescent="0.2">
      <c r="B4" s="178"/>
      <c r="C4" s="178"/>
      <c r="D4" s="178"/>
      <c r="E4" s="178"/>
      <c r="F4" s="181" t="s">
        <v>9</v>
      </c>
      <c r="G4" s="181" t="s">
        <v>10</v>
      </c>
      <c r="H4" s="181" t="s">
        <v>9</v>
      </c>
      <c r="I4" s="181" t="s">
        <v>10</v>
      </c>
      <c r="J4" s="180"/>
    </row>
    <row r="5" spans="2:18" s="87" customFormat="1" ht="15.75" thickBot="1" x14ac:dyDescent="0.25">
      <c r="B5" s="176">
        <v>1</v>
      </c>
      <c r="C5" s="177">
        <v>2</v>
      </c>
      <c r="D5" s="176">
        <v>3</v>
      </c>
      <c r="E5" s="176">
        <v>4</v>
      </c>
      <c r="F5" s="111"/>
      <c r="G5" s="111"/>
      <c r="H5" s="111"/>
      <c r="I5" s="111"/>
      <c r="J5" s="111"/>
    </row>
    <row r="6" spans="2:18" ht="30.75" customHeight="1" thickTop="1" x14ac:dyDescent="0.2">
      <c r="B6" s="101">
        <v>210010</v>
      </c>
      <c r="C6" s="125" t="s">
        <v>217</v>
      </c>
      <c r="D6" s="102"/>
      <c r="E6" s="102"/>
      <c r="F6" s="112"/>
      <c r="G6" s="112"/>
      <c r="H6" s="112"/>
      <c r="I6" s="112"/>
      <c r="J6" s="113"/>
    </row>
    <row r="7" spans="2:18" ht="45" x14ac:dyDescent="0.2">
      <c r="B7" s="103" t="s">
        <v>12</v>
      </c>
      <c r="C7" s="126" t="s">
        <v>227</v>
      </c>
      <c r="D7" s="91">
        <v>1</v>
      </c>
      <c r="E7" s="88" t="s">
        <v>14</v>
      </c>
      <c r="F7" s="114">
        <v>0</v>
      </c>
      <c r="G7" s="114">
        <v>21000</v>
      </c>
      <c r="H7" s="114">
        <f>F7*D7</f>
        <v>0</v>
      </c>
      <c r="I7" s="114">
        <f>G7*D7</f>
        <v>21000</v>
      </c>
      <c r="J7" s="115">
        <f>H7+I7</f>
        <v>21000</v>
      </c>
      <c r="M7" s="110">
        <v>0</v>
      </c>
      <c r="N7" s="110">
        <v>25000</v>
      </c>
      <c r="O7" s="169">
        <f>M7*16%</f>
        <v>0</v>
      </c>
      <c r="P7" s="169">
        <f>N7*16%</f>
        <v>4000</v>
      </c>
      <c r="Q7" s="169">
        <f>M7-O7</f>
        <v>0</v>
      </c>
      <c r="R7" s="169">
        <f>N7-P7</f>
        <v>21000</v>
      </c>
    </row>
    <row r="8" spans="2:18" ht="45" x14ac:dyDescent="0.2">
      <c r="B8" s="103" t="s">
        <v>15</v>
      </c>
      <c r="C8" s="126" t="s">
        <v>228</v>
      </c>
      <c r="D8" s="91">
        <v>1</v>
      </c>
      <c r="E8" s="88" t="s">
        <v>14</v>
      </c>
      <c r="F8" s="114">
        <v>0</v>
      </c>
      <c r="G8" s="114">
        <v>8400</v>
      </c>
      <c r="H8" s="114">
        <f>F8*D8</f>
        <v>0</v>
      </c>
      <c r="I8" s="114">
        <f>G8*D8</f>
        <v>8400</v>
      </c>
      <c r="J8" s="115">
        <f>H8+I8</f>
        <v>8400</v>
      </c>
      <c r="M8" s="110">
        <v>0</v>
      </c>
      <c r="N8" s="110">
        <v>10000</v>
      </c>
      <c r="O8" s="169">
        <f t="shared" ref="O8:O70" si="0">M8*16%</f>
        <v>0</v>
      </c>
      <c r="P8" s="169">
        <f t="shared" ref="P8:P70" si="1">N8*16%</f>
        <v>1600</v>
      </c>
      <c r="Q8" s="169">
        <f t="shared" ref="Q8:Q70" si="2">M8-O8</f>
        <v>0</v>
      </c>
      <c r="R8" s="169">
        <f t="shared" ref="R8:R70" si="3">N8-P8</f>
        <v>8400</v>
      </c>
    </row>
    <row r="9" spans="2:18" ht="90" x14ac:dyDescent="0.2">
      <c r="B9" s="103" t="s">
        <v>229</v>
      </c>
      <c r="C9" s="126" t="s">
        <v>18</v>
      </c>
      <c r="D9" s="91"/>
      <c r="E9" s="88"/>
      <c r="F9" s="114">
        <v>0</v>
      </c>
      <c r="G9" s="114">
        <v>0</v>
      </c>
      <c r="H9" s="114"/>
      <c r="I9" s="114"/>
      <c r="J9" s="115"/>
      <c r="M9" s="110"/>
      <c r="N9" s="110"/>
      <c r="O9" s="169">
        <f t="shared" si="0"/>
        <v>0</v>
      </c>
      <c r="P9" s="169">
        <f t="shared" si="1"/>
        <v>0</v>
      </c>
      <c r="Q9" s="169">
        <f t="shared" si="2"/>
        <v>0</v>
      </c>
      <c r="R9" s="169">
        <f t="shared" si="3"/>
        <v>0</v>
      </c>
    </row>
    <row r="10" spans="2:18" ht="24.95" customHeight="1" x14ac:dyDescent="0.2">
      <c r="B10" s="103"/>
      <c r="C10" s="126"/>
      <c r="D10" s="91"/>
      <c r="E10" s="88"/>
      <c r="F10" s="114">
        <v>0</v>
      </c>
      <c r="G10" s="114">
        <v>0</v>
      </c>
      <c r="H10" s="114"/>
      <c r="I10" s="114"/>
      <c r="J10" s="115"/>
      <c r="M10" s="110"/>
      <c r="N10" s="110"/>
      <c r="O10" s="169">
        <f t="shared" si="0"/>
        <v>0</v>
      </c>
      <c r="P10" s="169">
        <f t="shared" si="1"/>
        <v>0</v>
      </c>
      <c r="Q10" s="169">
        <f t="shared" si="2"/>
        <v>0</v>
      </c>
      <c r="R10" s="169">
        <f t="shared" si="3"/>
        <v>0</v>
      </c>
    </row>
    <row r="11" spans="2:18" ht="24.95" customHeight="1" x14ac:dyDescent="0.2">
      <c r="B11" s="104"/>
      <c r="C11" s="127" t="s">
        <v>19</v>
      </c>
      <c r="D11" s="93"/>
      <c r="E11" s="92"/>
      <c r="F11" s="114">
        <v>0</v>
      </c>
      <c r="G11" s="114">
        <v>0</v>
      </c>
      <c r="H11" s="116">
        <f>H7+H8</f>
        <v>0</v>
      </c>
      <c r="I11" s="116">
        <f>I7+I8</f>
        <v>29400</v>
      </c>
      <c r="J11" s="116">
        <f>J7+J8</f>
        <v>29400</v>
      </c>
      <c r="M11" s="110"/>
      <c r="N11" s="110"/>
      <c r="O11" s="169">
        <f t="shared" si="0"/>
        <v>0</v>
      </c>
      <c r="P11" s="169">
        <f t="shared" si="1"/>
        <v>0</v>
      </c>
      <c r="Q11" s="169">
        <f t="shared" si="2"/>
        <v>0</v>
      </c>
      <c r="R11" s="169">
        <f t="shared" si="3"/>
        <v>0</v>
      </c>
    </row>
    <row r="12" spans="2:18" ht="29.25" customHeight="1" x14ac:dyDescent="0.2">
      <c r="B12" s="105">
        <v>210100</v>
      </c>
      <c r="C12" s="128" t="s">
        <v>218</v>
      </c>
      <c r="D12" s="94"/>
      <c r="E12" s="94"/>
      <c r="F12" s="114">
        <v>0</v>
      </c>
      <c r="G12" s="114">
        <v>0</v>
      </c>
      <c r="H12" s="114"/>
      <c r="I12" s="114"/>
      <c r="J12" s="115"/>
      <c r="M12" s="110"/>
      <c r="N12" s="110"/>
      <c r="O12" s="169">
        <f t="shared" si="0"/>
        <v>0</v>
      </c>
      <c r="P12" s="169">
        <f t="shared" si="1"/>
        <v>0</v>
      </c>
      <c r="Q12" s="169">
        <f t="shared" si="2"/>
        <v>0</v>
      </c>
      <c r="R12" s="169">
        <f t="shared" si="3"/>
        <v>0</v>
      </c>
    </row>
    <row r="13" spans="2:18" ht="29.25" customHeight="1" x14ac:dyDescent="0.2">
      <c r="B13" s="103" t="s">
        <v>12</v>
      </c>
      <c r="C13" s="126" t="s">
        <v>21</v>
      </c>
      <c r="D13" s="91">
        <v>1</v>
      </c>
      <c r="E13" s="88" t="s">
        <v>14</v>
      </c>
      <c r="F13" s="114">
        <v>0</v>
      </c>
      <c r="G13" s="114">
        <v>0</v>
      </c>
      <c r="H13" s="114">
        <f>F13*D13</f>
        <v>0</v>
      </c>
      <c r="I13" s="114">
        <f>G13*D13</f>
        <v>0</v>
      </c>
      <c r="J13" s="115">
        <f t="shared" ref="J13:J14" si="4">H13+I13</f>
        <v>0</v>
      </c>
      <c r="M13" s="110">
        <v>0</v>
      </c>
      <c r="N13" s="110"/>
      <c r="O13" s="169">
        <f t="shared" si="0"/>
        <v>0</v>
      </c>
      <c r="P13" s="169">
        <f t="shared" si="1"/>
        <v>0</v>
      </c>
      <c r="Q13" s="169">
        <f t="shared" si="2"/>
        <v>0</v>
      </c>
      <c r="R13" s="169">
        <f t="shared" si="3"/>
        <v>0</v>
      </c>
    </row>
    <row r="14" spans="2:18" ht="30" x14ac:dyDescent="0.2">
      <c r="B14" s="103">
        <v>210113</v>
      </c>
      <c r="C14" s="126" t="s">
        <v>230</v>
      </c>
      <c r="D14" s="91">
        <v>1</v>
      </c>
      <c r="E14" s="88" t="s">
        <v>14</v>
      </c>
      <c r="F14" s="114">
        <v>0</v>
      </c>
      <c r="G14" s="114">
        <v>0</v>
      </c>
      <c r="H14" s="114">
        <f>F14*D14</f>
        <v>0</v>
      </c>
      <c r="I14" s="114">
        <f>G14*D14</f>
        <v>0</v>
      </c>
      <c r="J14" s="115">
        <f t="shared" si="4"/>
        <v>0</v>
      </c>
      <c r="M14" s="110">
        <v>0</v>
      </c>
      <c r="N14" s="110">
        <v>0</v>
      </c>
      <c r="O14" s="169">
        <f t="shared" si="0"/>
        <v>0</v>
      </c>
      <c r="P14" s="169">
        <f t="shared" si="1"/>
        <v>0</v>
      </c>
      <c r="Q14" s="169">
        <f t="shared" si="2"/>
        <v>0</v>
      </c>
      <c r="R14" s="169">
        <f t="shared" si="3"/>
        <v>0</v>
      </c>
    </row>
    <row r="15" spans="2:18" ht="24.95" customHeight="1" x14ac:dyDescent="0.2">
      <c r="B15" s="104"/>
      <c r="C15" s="127" t="s">
        <v>19</v>
      </c>
      <c r="D15" s="93"/>
      <c r="E15" s="92"/>
      <c r="F15" s="114">
        <v>0</v>
      </c>
      <c r="G15" s="114">
        <v>0</v>
      </c>
      <c r="H15" s="116">
        <f>H14+H13</f>
        <v>0</v>
      </c>
      <c r="I15" s="116">
        <f t="shared" ref="I15:J15" si="5">I14+I13</f>
        <v>0</v>
      </c>
      <c r="J15" s="116">
        <f t="shared" si="5"/>
        <v>0</v>
      </c>
      <c r="M15" s="110"/>
      <c r="N15" s="110"/>
      <c r="O15" s="169">
        <f t="shared" si="0"/>
        <v>0</v>
      </c>
      <c r="P15" s="169">
        <f t="shared" si="1"/>
        <v>0</v>
      </c>
      <c r="Q15" s="169">
        <f t="shared" si="2"/>
        <v>0</v>
      </c>
      <c r="R15" s="169">
        <f t="shared" si="3"/>
        <v>0</v>
      </c>
    </row>
    <row r="16" spans="2:18" s="87" customFormat="1" ht="24.95" customHeight="1" x14ac:dyDescent="0.2">
      <c r="B16" s="105">
        <v>210500</v>
      </c>
      <c r="C16" s="128" t="s">
        <v>219</v>
      </c>
      <c r="D16" s="94"/>
      <c r="E16" s="94"/>
      <c r="F16" s="117">
        <v>0</v>
      </c>
      <c r="G16" s="117">
        <v>0</v>
      </c>
      <c r="H16" s="117"/>
      <c r="I16" s="117"/>
      <c r="J16" s="118"/>
      <c r="M16" s="111"/>
      <c r="N16" s="111"/>
      <c r="O16" s="169">
        <f t="shared" si="0"/>
        <v>0</v>
      </c>
      <c r="P16" s="169">
        <f t="shared" si="1"/>
        <v>0</v>
      </c>
      <c r="Q16" s="169">
        <f t="shared" si="2"/>
        <v>0</v>
      </c>
      <c r="R16" s="169">
        <f t="shared" si="3"/>
        <v>0</v>
      </c>
    </row>
    <row r="17" spans="2:18" x14ac:dyDescent="0.2">
      <c r="B17" s="103">
        <v>210513.16</v>
      </c>
      <c r="C17" s="126" t="s">
        <v>231</v>
      </c>
      <c r="D17" s="91"/>
      <c r="E17" s="88"/>
      <c r="F17" s="114">
        <v>0</v>
      </c>
      <c r="G17" s="114">
        <v>0</v>
      </c>
      <c r="H17" s="114"/>
      <c r="I17" s="114"/>
      <c r="J17" s="115"/>
      <c r="M17" s="110"/>
      <c r="N17" s="110"/>
      <c r="O17" s="169">
        <f t="shared" si="0"/>
        <v>0</v>
      </c>
      <c r="P17" s="169">
        <f t="shared" si="1"/>
        <v>0</v>
      </c>
      <c r="Q17" s="169">
        <f t="shared" si="2"/>
        <v>0</v>
      </c>
      <c r="R17" s="169">
        <f t="shared" si="3"/>
        <v>0</v>
      </c>
    </row>
    <row r="18" spans="2:18" ht="45" x14ac:dyDescent="0.2">
      <c r="B18" s="103"/>
      <c r="C18" s="126" t="s">
        <v>232</v>
      </c>
      <c r="D18" s="91">
        <v>1</v>
      </c>
      <c r="E18" s="88" t="s">
        <v>14</v>
      </c>
      <c r="F18" s="114">
        <v>147000</v>
      </c>
      <c r="G18" s="114">
        <v>21000</v>
      </c>
      <c r="H18" s="114">
        <f>F18*D18</f>
        <v>147000</v>
      </c>
      <c r="I18" s="114">
        <f>G18*D18</f>
        <v>21000</v>
      </c>
      <c r="J18" s="115">
        <f>H18+I18</f>
        <v>168000</v>
      </c>
      <c r="M18" s="110">
        <v>175000</v>
      </c>
      <c r="N18" s="110">
        <v>25000</v>
      </c>
      <c r="O18" s="169">
        <f t="shared" si="0"/>
        <v>28000</v>
      </c>
      <c r="P18" s="169">
        <f t="shared" si="1"/>
        <v>4000</v>
      </c>
      <c r="Q18" s="169">
        <f t="shared" si="2"/>
        <v>147000</v>
      </c>
      <c r="R18" s="169">
        <f t="shared" si="3"/>
        <v>21000</v>
      </c>
    </row>
    <row r="19" spans="2:18" x14ac:dyDescent="0.2">
      <c r="B19" s="103">
        <v>210519</v>
      </c>
      <c r="C19" s="126" t="s">
        <v>233</v>
      </c>
      <c r="D19" s="91"/>
      <c r="E19" s="88"/>
      <c r="F19" s="114">
        <v>0</v>
      </c>
      <c r="G19" s="114">
        <v>0</v>
      </c>
      <c r="H19" s="114"/>
      <c r="I19" s="114"/>
      <c r="J19" s="115"/>
      <c r="M19" s="110"/>
      <c r="N19" s="110"/>
      <c r="O19" s="169">
        <f t="shared" si="0"/>
        <v>0</v>
      </c>
      <c r="P19" s="169">
        <f t="shared" si="1"/>
        <v>0</v>
      </c>
      <c r="Q19" s="169">
        <f t="shared" si="2"/>
        <v>0</v>
      </c>
      <c r="R19" s="169">
        <f t="shared" si="3"/>
        <v>0</v>
      </c>
    </row>
    <row r="20" spans="2:18" ht="30" x14ac:dyDescent="0.2">
      <c r="B20" s="103"/>
      <c r="C20" s="126" t="s">
        <v>234</v>
      </c>
      <c r="D20" s="91">
        <v>4</v>
      </c>
      <c r="E20" s="88" t="s">
        <v>34</v>
      </c>
      <c r="F20" s="114">
        <v>4200</v>
      </c>
      <c r="G20" s="114">
        <v>1680</v>
      </c>
      <c r="H20" s="114">
        <f>F20*D20</f>
        <v>16800</v>
      </c>
      <c r="I20" s="114">
        <f>G20*D20</f>
        <v>6720</v>
      </c>
      <c r="J20" s="115">
        <f>H20+I20</f>
        <v>23520</v>
      </c>
      <c r="M20" s="110">
        <v>5000</v>
      </c>
      <c r="N20" s="110">
        <v>2000</v>
      </c>
      <c r="O20" s="169">
        <f t="shared" si="0"/>
        <v>800</v>
      </c>
      <c r="P20" s="169">
        <f t="shared" si="1"/>
        <v>320</v>
      </c>
      <c r="Q20" s="169">
        <f t="shared" si="2"/>
        <v>4200</v>
      </c>
      <c r="R20" s="169">
        <f t="shared" si="3"/>
        <v>1680</v>
      </c>
    </row>
    <row r="21" spans="2:18" s="97" customFormat="1" x14ac:dyDescent="0.2">
      <c r="B21" s="106">
        <v>210523</v>
      </c>
      <c r="C21" s="129" t="s">
        <v>235</v>
      </c>
      <c r="D21" s="96"/>
      <c r="E21" s="95"/>
      <c r="F21" s="119">
        <v>0</v>
      </c>
      <c r="G21" s="119">
        <v>0</v>
      </c>
      <c r="H21" s="119"/>
      <c r="I21" s="119"/>
      <c r="J21" s="120"/>
      <c r="M21" s="167"/>
      <c r="N21" s="167"/>
      <c r="O21" s="169">
        <f t="shared" si="0"/>
        <v>0</v>
      </c>
      <c r="P21" s="169">
        <f t="shared" si="1"/>
        <v>0</v>
      </c>
      <c r="Q21" s="169">
        <f t="shared" si="2"/>
        <v>0</v>
      </c>
      <c r="R21" s="169">
        <f t="shared" si="3"/>
        <v>0</v>
      </c>
    </row>
    <row r="22" spans="2:18" s="97" customFormat="1" ht="30" x14ac:dyDescent="0.2">
      <c r="B22" s="106"/>
      <c r="C22" s="129" t="s">
        <v>236</v>
      </c>
      <c r="D22" s="96"/>
      <c r="E22" s="95"/>
      <c r="F22" s="119">
        <v>0</v>
      </c>
      <c r="G22" s="119">
        <v>0</v>
      </c>
      <c r="H22" s="119"/>
      <c r="I22" s="119"/>
      <c r="J22" s="120"/>
      <c r="M22" s="167"/>
      <c r="N22" s="167"/>
      <c r="O22" s="169">
        <f t="shared" si="0"/>
        <v>0</v>
      </c>
      <c r="P22" s="169">
        <f t="shared" si="1"/>
        <v>0</v>
      </c>
      <c r="Q22" s="169">
        <f t="shared" si="2"/>
        <v>0</v>
      </c>
      <c r="R22" s="169">
        <f t="shared" si="3"/>
        <v>0</v>
      </c>
    </row>
    <row r="23" spans="2:18" s="97" customFormat="1" x14ac:dyDescent="0.2">
      <c r="B23" s="106"/>
      <c r="C23" s="130" t="s">
        <v>237</v>
      </c>
      <c r="D23" s="98"/>
      <c r="E23" s="95"/>
      <c r="F23" s="119">
        <v>0</v>
      </c>
      <c r="G23" s="119">
        <v>0</v>
      </c>
      <c r="H23" s="119"/>
      <c r="I23" s="119"/>
      <c r="J23" s="120"/>
      <c r="M23" s="167"/>
      <c r="N23" s="167"/>
      <c r="O23" s="169">
        <f t="shared" si="0"/>
        <v>0</v>
      </c>
      <c r="P23" s="169">
        <f t="shared" si="1"/>
        <v>0</v>
      </c>
      <c r="Q23" s="169">
        <f t="shared" si="2"/>
        <v>0</v>
      </c>
      <c r="R23" s="169">
        <f t="shared" si="3"/>
        <v>0</v>
      </c>
    </row>
    <row r="24" spans="2:18" s="97" customFormat="1" x14ac:dyDescent="0.2">
      <c r="B24" s="106" t="s">
        <v>12</v>
      </c>
      <c r="C24" s="129" t="s">
        <v>63</v>
      </c>
      <c r="D24" s="96"/>
      <c r="E24" s="95"/>
      <c r="F24" s="119">
        <v>0</v>
      </c>
      <c r="G24" s="119">
        <v>0</v>
      </c>
      <c r="H24" s="119"/>
      <c r="I24" s="119"/>
      <c r="J24" s="120"/>
      <c r="M24" s="167"/>
      <c r="N24" s="167"/>
      <c r="O24" s="169">
        <f t="shared" si="0"/>
        <v>0</v>
      </c>
      <c r="P24" s="169">
        <f t="shared" si="1"/>
        <v>0</v>
      </c>
      <c r="Q24" s="169">
        <f t="shared" si="2"/>
        <v>0</v>
      </c>
      <c r="R24" s="169">
        <f t="shared" si="3"/>
        <v>0</v>
      </c>
    </row>
    <row r="25" spans="2:18" s="97" customFormat="1" x14ac:dyDescent="0.2">
      <c r="B25" s="106"/>
      <c r="C25" s="129" t="s">
        <v>238</v>
      </c>
      <c r="D25" s="96">
        <v>2</v>
      </c>
      <c r="E25" s="95" t="s">
        <v>34</v>
      </c>
      <c r="F25" s="119">
        <v>7476</v>
      </c>
      <c r="G25" s="119">
        <v>840</v>
      </c>
      <c r="H25" s="119">
        <f>F25*D25</f>
        <v>14952</v>
      </c>
      <c r="I25" s="119">
        <f>G25*D25</f>
        <v>1680</v>
      </c>
      <c r="J25" s="120">
        <f t="shared" ref="J25:J26" si="6">H25+I25</f>
        <v>16632</v>
      </c>
      <c r="M25" s="167">
        <v>8900</v>
      </c>
      <c r="N25" s="167">
        <v>1000</v>
      </c>
      <c r="O25" s="169">
        <f t="shared" si="0"/>
        <v>1424</v>
      </c>
      <c r="P25" s="169">
        <f t="shared" si="1"/>
        <v>160</v>
      </c>
      <c r="Q25" s="169">
        <f t="shared" si="2"/>
        <v>7476</v>
      </c>
      <c r="R25" s="169">
        <f t="shared" si="3"/>
        <v>840</v>
      </c>
    </row>
    <row r="26" spans="2:18" s="97" customFormat="1" x14ac:dyDescent="0.2">
      <c r="B26" s="106"/>
      <c r="C26" s="129" t="s">
        <v>239</v>
      </c>
      <c r="D26" s="96">
        <v>6</v>
      </c>
      <c r="E26" s="95" t="s">
        <v>34</v>
      </c>
      <c r="F26" s="119">
        <v>40740</v>
      </c>
      <c r="G26" s="119">
        <v>3360</v>
      </c>
      <c r="H26" s="119">
        <f>F26*D26</f>
        <v>244440</v>
      </c>
      <c r="I26" s="119">
        <f>G26*D26</f>
        <v>20160</v>
      </c>
      <c r="J26" s="120">
        <f t="shared" si="6"/>
        <v>264600</v>
      </c>
      <c r="M26" s="167">
        <v>48500</v>
      </c>
      <c r="N26" s="167">
        <v>4000</v>
      </c>
      <c r="O26" s="169">
        <f t="shared" si="0"/>
        <v>7760</v>
      </c>
      <c r="P26" s="169">
        <f t="shared" si="1"/>
        <v>640</v>
      </c>
      <c r="Q26" s="169">
        <f t="shared" si="2"/>
        <v>40740</v>
      </c>
      <c r="R26" s="169">
        <f t="shared" si="3"/>
        <v>3360</v>
      </c>
    </row>
    <row r="27" spans="2:18" s="97" customFormat="1" x14ac:dyDescent="0.2">
      <c r="B27" s="106" t="s">
        <v>229</v>
      </c>
      <c r="C27" s="129" t="s">
        <v>240</v>
      </c>
      <c r="D27" s="96"/>
      <c r="E27" s="95"/>
      <c r="F27" s="119">
        <v>0</v>
      </c>
      <c r="G27" s="119">
        <v>0</v>
      </c>
      <c r="H27" s="119"/>
      <c r="I27" s="119"/>
      <c r="J27" s="120"/>
      <c r="M27" s="167"/>
      <c r="N27" s="167"/>
      <c r="O27" s="169">
        <f t="shared" si="0"/>
        <v>0</v>
      </c>
      <c r="P27" s="169">
        <f t="shared" si="1"/>
        <v>0</v>
      </c>
      <c r="Q27" s="169">
        <f t="shared" si="2"/>
        <v>0</v>
      </c>
      <c r="R27" s="169">
        <f t="shared" si="3"/>
        <v>0</v>
      </c>
    </row>
    <row r="28" spans="2:18" s="32" customFormat="1" x14ac:dyDescent="0.2">
      <c r="B28" s="39"/>
      <c r="C28" s="131" t="s">
        <v>241</v>
      </c>
      <c r="D28" s="8">
        <v>1</v>
      </c>
      <c r="E28" s="6" t="s">
        <v>34</v>
      </c>
      <c r="F28" s="121">
        <v>5712</v>
      </c>
      <c r="G28" s="121">
        <v>840</v>
      </c>
      <c r="H28" s="121">
        <f>F28*D28</f>
        <v>5712</v>
      </c>
      <c r="I28" s="121">
        <f>G28*D28</f>
        <v>840</v>
      </c>
      <c r="J28" s="122">
        <f t="shared" ref="J28:J29" si="7">H28+I28</f>
        <v>6552</v>
      </c>
      <c r="M28" s="168">
        <v>6800</v>
      </c>
      <c r="N28" s="168">
        <v>1000</v>
      </c>
      <c r="O28" s="169">
        <f t="shared" si="0"/>
        <v>1088</v>
      </c>
      <c r="P28" s="169">
        <f t="shared" si="1"/>
        <v>160</v>
      </c>
      <c r="Q28" s="169">
        <f t="shared" si="2"/>
        <v>5712</v>
      </c>
      <c r="R28" s="169">
        <f t="shared" si="3"/>
        <v>840</v>
      </c>
    </row>
    <row r="29" spans="2:18" s="97" customFormat="1" x14ac:dyDescent="0.2">
      <c r="B29" s="106"/>
      <c r="C29" s="129" t="s">
        <v>242</v>
      </c>
      <c r="D29" s="96">
        <v>2</v>
      </c>
      <c r="E29" s="95" t="s">
        <v>34</v>
      </c>
      <c r="F29" s="119">
        <v>208320</v>
      </c>
      <c r="G29" s="119">
        <v>8400</v>
      </c>
      <c r="H29" s="119">
        <f>F29*D29</f>
        <v>416640</v>
      </c>
      <c r="I29" s="119">
        <f>G29*D29</f>
        <v>16800</v>
      </c>
      <c r="J29" s="120">
        <f t="shared" si="7"/>
        <v>433440</v>
      </c>
      <c r="M29" s="167">
        <v>248000</v>
      </c>
      <c r="N29" s="167">
        <v>10000</v>
      </c>
      <c r="O29" s="169">
        <f t="shared" si="0"/>
        <v>39680</v>
      </c>
      <c r="P29" s="169">
        <f t="shared" si="1"/>
        <v>1600</v>
      </c>
      <c r="Q29" s="169">
        <f t="shared" si="2"/>
        <v>208320</v>
      </c>
      <c r="R29" s="169">
        <f t="shared" si="3"/>
        <v>8400</v>
      </c>
    </row>
    <row r="30" spans="2:18" s="32" customFormat="1" x14ac:dyDescent="0.2">
      <c r="B30" s="39">
        <v>210529</v>
      </c>
      <c r="C30" s="131" t="s">
        <v>243</v>
      </c>
      <c r="D30" s="8"/>
      <c r="E30" s="6"/>
      <c r="F30" s="121">
        <v>0</v>
      </c>
      <c r="G30" s="121">
        <v>0</v>
      </c>
      <c r="H30" s="121"/>
      <c r="I30" s="121"/>
      <c r="J30" s="122"/>
      <c r="M30" s="168"/>
      <c r="N30" s="168"/>
      <c r="O30" s="169">
        <f t="shared" si="0"/>
        <v>0</v>
      </c>
      <c r="P30" s="169">
        <f t="shared" si="1"/>
        <v>0</v>
      </c>
      <c r="Q30" s="169">
        <f t="shared" si="2"/>
        <v>0</v>
      </c>
      <c r="R30" s="169">
        <f t="shared" si="3"/>
        <v>0</v>
      </c>
    </row>
    <row r="31" spans="2:18" s="32" customFormat="1" ht="45" x14ac:dyDescent="0.2">
      <c r="B31" s="39"/>
      <c r="C31" s="131" t="s">
        <v>244</v>
      </c>
      <c r="D31" s="8">
        <v>1</v>
      </c>
      <c r="E31" s="6" t="s">
        <v>14</v>
      </c>
      <c r="F31" s="121">
        <v>316680</v>
      </c>
      <c r="G31" s="121">
        <v>42000</v>
      </c>
      <c r="H31" s="121">
        <f>F31*D31</f>
        <v>316680</v>
      </c>
      <c r="I31" s="121">
        <f>G31*D31</f>
        <v>42000</v>
      </c>
      <c r="J31" s="122">
        <f>H31+I31</f>
        <v>358680</v>
      </c>
      <c r="M31" s="168">
        <v>377000</v>
      </c>
      <c r="N31" s="168">
        <v>50000</v>
      </c>
      <c r="O31" s="169">
        <f t="shared" si="0"/>
        <v>60320</v>
      </c>
      <c r="P31" s="169">
        <f t="shared" si="1"/>
        <v>8000</v>
      </c>
      <c r="Q31" s="169">
        <f t="shared" si="2"/>
        <v>316680</v>
      </c>
      <c r="R31" s="169">
        <f t="shared" si="3"/>
        <v>42000</v>
      </c>
    </row>
    <row r="32" spans="2:18" s="32" customFormat="1" x14ac:dyDescent="0.2">
      <c r="B32" s="39">
        <v>210553</v>
      </c>
      <c r="C32" s="131" t="s">
        <v>245</v>
      </c>
      <c r="D32" s="8"/>
      <c r="E32" s="6"/>
      <c r="F32" s="121">
        <v>0</v>
      </c>
      <c r="G32" s="121">
        <v>0</v>
      </c>
      <c r="H32" s="121"/>
      <c r="I32" s="121"/>
      <c r="J32" s="122"/>
      <c r="M32" s="168"/>
      <c r="N32" s="168"/>
      <c r="O32" s="169">
        <f t="shared" si="0"/>
        <v>0</v>
      </c>
      <c r="P32" s="169">
        <f t="shared" si="1"/>
        <v>0</v>
      </c>
      <c r="Q32" s="169">
        <f t="shared" si="2"/>
        <v>0</v>
      </c>
      <c r="R32" s="169">
        <f t="shared" si="3"/>
        <v>0</v>
      </c>
    </row>
    <row r="33" spans="2:18" s="32" customFormat="1" ht="45" x14ac:dyDescent="0.2">
      <c r="B33" s="39"/>
      <c r="C33" s="131" t="s">
        <v>246</v>
      </c>
      <c r="D33" s="8">
        <v>1</v>
      </c>
      <c r="E33" s="6" t="s">
        <v>14</v>
      </c>
      <c r="F33" s="121">
        <v>79800</v>
      </c>
      <c r="G33" s="121">
        <v>12600</v>
      </c>
      <c r="H33" s="121">
        <f>F33*D33</f>
        <v>79800</v>
      </c>
      <c r="I33" s="121">
        <f>G33*D33</f>
        <v>12600</v>
      </c>
      <c r="J33" s="122">
        <f>H33+I33</f>
        <v>92400</v>
      </c>
      <c r="M33" s="168">
        <v>95000</v>
      </c>
      <c r="N33" s="168">
        <v>15000</v>
      </c>
      <c r="O33" s="169">
        <f t="shared" si="0"/>
        <v>15200</v>
      </c>
      <c r="P33" s="169">
        <f t="shared" si="1"/>
        <v>2400</v>
      </c>
      <c r="Q33" s="169">
        <f t="shared" si="2"/>
        <v>79800</v>
      </c>
      <c r="R33" s="169">
        <f t="shared" si="3"/>
        <v>12600</v>
      </c>
    </row>
    <row r="34" spans="2:18" s="32" customFormat="1" x14ac:dyDescent="0.2">
      <c r="B34" s="39">
        <v>210563</v>
      </c>
      <c r="C34" s="131" t="s">
        <v>247</v>
      </c>
      <c r="D34" s="8"/>
      <c r="E34" s="6"/>
      <c r="F34" s="121">
        <v>0</v>
      </c>
      <c r="G34" s="121">
        <v>0</v>
      </c>
      <c r="H34" s="121"/>
      <c r="I34" s="121"/>
      <c r="J34" s="122"/>
      <c r="M34" s="168"/>
      <c r="N34" s="168"/>
      <c r="O34" s="169">
        <f t="shared" si="0"/>
        <v>0</v>
      </c>
      <c r="P34" s="169">
        <f t="shared" si="1"/>
        <v>0</v>
      </c>
      <c r="Q34" s="169">
        <f t="shared" si="2"/>
        <v>0</v>
      </c>
      <c r="R34" s="169">
        <f t="shared" si="3"/>
        <v>0</v>
      </c>
    </row>
    <row r="35" spans="2:18" ht="30" x14ac:dyDescent="0.2">
      <c r="B35" s="103"/>
      <c r="C35" s="126" t="s">
        <v>248</v>
      </c>
      <c r="D35" s="91">
        <v>1</v>
      </c>
      <c r="E35" s="88" t="s">
        <v>14</v>
      </c>
      <c r="F35" s="114">
        <v>12600</v>
      </c>
      <c r="G35" s="114">
        <v>4200</v>
      </c>
      <c r="H35" s="114">
        <f>F35*D35</f>
        <v>12600</v>
      </c>
      <c r="I35" s="114">
        <f>G35*D35</f>
        <v>4200</v>
      </c>
      <c r="J35" s="115">
        <f>H35+I35</f>
        <v>16800</v>
      </c>
      <c r="M35" s="110">
        <v>15000</v>
      </c>
      <c r="N35" s="110">
        <v>5000</v>
      </c>
      <c r="O35" s="169">
        <f t="shared" si="0"/>
        <v>2400</v>
      </c>
      <c r="P35" s="169">
        <f t="shared" si="1"/>
        <v>800</v>
      </c>
      <c r="Q35" s="169">
        <f t="shared" si="2"/>
        <v>12600</v>
      </c>
      <c r="R35" s="169">
        <f t="shared" si="3"/>
        <v>4200</v>
      </c>
    </row>
    <row r="36" spans="2:18" x14ac:dyDescent="0.2">
      <c r="B36" s="104"/>
      <c r="C36" s="127" t="s">
        <v>19</v>
      </c>
      <c r="D36" s="93"/>
      <c r="E36" s="92"/>
      <c r="F36" s="114">
        <v>0</v>
      </c>
      <c r="G36" s="114">
        <v>0</v>
      </c>
      <c r="H36" s="116">
        <f>H35+H33+H31+H29+H28+H26+H25+H20+H18</f>
        <v>1254624</v>
      </c>
      <c r="I36" s="116">
        <f t="shared" ref="I36:J36" si="8">I35+I33+I31+I29+I28+I26+I25+I20+I18</f>
        <v>126000</v>
      </c>
      <c r="J36" s="116">
        <f t="shared" si="8"/>
        <v>1380624</v>
      </c>
      <c r="M36" s="110"/>
      <c r="N36" s="110"/>
      <c r="O36" s="169">
        <f t="shared" si="0"/>
        <v>0</v>
      </c>
      <c r="P36" s="169">
        <f t="shared" si="1"/>
        <v>0</v>
      </c>
      <c r="Q36" s="169">
        <f t="shared" si="2"/>
        <v>0</v>
      </c>
      <c r="R36" s="169">
        <f t="shared" si="3"/>
        <v>0</v>
      </c>
    </row>
    <row r="37" spans="2:18" x14ac:dyDescent="0.2">
      <c r="B37" s="105">
        <v>210800</v>
      </c>
      <c r="C37" s="128" t="s">
        <v>220</v>
      </c>
      <c r="D37" s="94"/>
      <c r="E37" s="94"/>
      <c r="F37" s="114">
        <v>0</v>
      </c>
      <c r="G37" s="114">
        <v>0</v>
      </c>
      <c r="H37" s="114"/>
      <c r="I37" s="114"/>
      <c r="J37" s="115"/>
      <c r="M37" s="110"/>
      <c r="N37" s="110"/>
      <c r="O37" s="169">
        <f t="shared" si="0"/>
        <v>0</v>
      </c>
      <c r="P37" s="169">
        <f t="shared" si="1"/>
        <v>0</v>
      </c>
      <c r="Q37" s="169">
        <f t="shared" si="2"/>
        <v>0</v>
      </c>
      <c r="R37" s="169">
        <f t="shared" si="3"/>
        <v>0</v>
      </c>
    </row>
    <row r="38" spans="2:18" x14ac:dyDescent="0.2">
      <c r="B38" s="103">
        <v>210813</v>
      </c>
      <c r="C38" s="126" t="s">
        <v>249</v>
      </c>
      <c r="D38" s="94"/>
      <c r="E38" s="94"/>
      <c r="F38" s="114">
        <v>0</v>
      </c>
      <c r="G38" s="114">
        <v>0</v>
      </c>
      <c r="H38" s="114"/>
      <c r="I38" s="114"/>
      <c r="J38" s="115"/>
      <c r="M38" s="110"/>
      <c r="N38" s="110"/>
      <c r="O38" s="169">
        <f t="shared" si="0"/>
        <v>0</v>
      </c>
      <c r="P38" s="169">
        <f t="shared" si="1"/>
        <v>0</v>
      </c>
      <c r="Q38" s="169">
        <f t="shared" si="2"/>
        <v>0</v>
      </c>
      <c r="R38" s="169">
        <f t="shared" si="3"/>
        <v>0</v>
      </c>
    </row>
    <row r="39" spans="2:18" ht="75" x14ac:dyDescent="0.2">
      <c r="B39" s="103"/>
      <c r="C39" s="126" t="s">
        <v>250</v>
      </c>
      <c r="D39" s="91">
        <v>1</v>
      </c>
      <c r="E39" s="88" t="s">
        <v>14</v>
      </c>
      <c r="F39" s="114">
        <v>21000</v>
      </c>
      <c r="G39" s="114">
        <v>12600</v>
      </c>
      <c r="H39" s="114">
        <f>F39*D39</f>
        <v>21000</v>
      </c>
      <c r="I39" s="114">
        <f>G39*D39</f>
        <v>12600</v>
      </c>
      <c r="J39" s="115">
        <f>H39+I39</f>
        <v>33600</v>
      </c>
      <c r="M39" s="110">
        <v>25000</v>
      </c>
      <c r="N39" s="110">
        <v>15000</v>
      </c>
      <c r="O39" s="169">
        <f t="shared" si="0"/>
        <v>4000</v>
      </c>
      <c r="P39" s="169">
        <f t="shared" si="1"/>
        <v>2400</v>
      </c>
      <c r="Q39" s="169">
        <f t="shared" si="2"/>
        <v>21000</v>
      </c>
      <c r="R39" s="169">
        <f t="shared" si="3"/>
        <v>12600</v>
      </c>
    </row>
    <row r="40" spans="2:18" x14ac:dyDescent="0.2">
      <c r="B40" s="104"/>
      <c r="C40" s="127" t="s">
        <v>19</v>
      </c>
      <c r="D40" s="93"/>
      <c r="E40" s="92"/>
      <c r="F40" s="114">
        <v>0</v>
      </c>
      <c r="G40" s="114">
        <v>0</v>
      </c>
      <c r="H40" s="116">
        <f>+H39</f>
        <v>21000</v>
      </c>
      <c r="I40" s="116">
        <f t="shared" ref="I40:J40" si="9">+I39</f>
        <v>12600</v>
      </c>
      <c r="J40" s="116">
        <f t="shared" si="9"/>
        <v>33600</v>
      </c>
      <c r="M40" s="110"/>
      <c r="N40" s="110"/>
      <c r="O40" s="169">
        <f t="shared" si="0"/>
        <v>0</v>
      </c>
      <c r="P40" s="169">
        <f t="shared" si="1"/>
        <v>0</v>
      </c>
      <c r="Q40" s="169">
        <f t="shared" si="2"/>
        <v>0</v>
      </c>
      <c r="R40" s="169">
        <f t="shared" si="3"/>
        <v>0</v>
      </c>
    </row>
    <row r="41" spans="2:18" x14ac:dyDescent="0.2">
      <c r="B41" s="107">
        <v>210900</v>
      </c>
      <c r="C41" s="132" t="s">
        <v>221</v>
      </c>
      <c r="D41" s="89"/>
      <c r="E41" s="89"/>
      <c r="F41" s="114">
        <v>0</v>
      </c>
      <c r="G41" s="114">
        <v>0</v>
      </c>
      <c r="H41" s="114"/>
      <c r="I41" s="114"/>
      <c r="J41" s="115"/>
      <c r="M41" s="110"/>
      <c r="N41" s="110"/>
      <c r="O41" s="169">
        <f t="shared" si="0"/>
        <v>0</v>
      </c>
      <c r="P41" s="169">
        <f t="shared" si="1"/>
        <v>0</v>
      </c>
      <c r="Q41" s="169">
        <f t="shared" si="2"/>
        <v>0</v>
      </c>
      <c r="R41" s="169">
        <f t="shared" si="3"/>
        <v>0</v>
      </c>
    </row>
    <row r="42" spans="2:18" ht="75" x14ac:dyDescent="0.2">
      <c r="B42" s="103">
        <v>210913.13</v>
      </c>
      <c r="C42" s="126" t="s">
        <v>251</v>
      </c>
      <c r="D42" s="91"/>
      <c r="E42" s="88"/>
      <c r="F42" s="114">
        <v>0</v>
      </c>
      <c r="G42" s="114">
        <v>0</v>
      </c>
      <c r="H42" s="114"/>
      <c r="I42" s="114"/>
      <c r="J42" s="115"/>
      <c r="M42" s="110"/>
      <c r="N42" s="110"/>
      <c r="O42" s="169">
        <f t="shared" si="0"/>
        <v>0</v>
      </c>
      <c r="P42" s="169">
        <f t="shared" si="1"/>
        <v>0</v>
      </c>
      <c r="Q42" s="169">
        <f t="shared" si="2"/>
        <v>0</v>
      </c>
      <c r="R42" s="169">
        <f t="shared" si="3"/>
        <v>0</v>
      </c>
    </row>
    <row r="43" spans="2:18" x14ac:dyDescent="0.2">
      <c r="B43" s="106"/>
      <c r="C43" s="129" t="s">
        <v>252</v>
      </c>
      <c r="D43" s="96">
        <v>2</v>
      </c>
      <c r="E43" s="95" t="s">
        <v>34</v>
      </c>
      <c r="F43" s="114">
        <v>80220</v>
      </c>
      <c r="G43" s="114">
        <v>12600</v>
      </c>
      <c r="H43" s="114">
        <f>F43*D43</f>
        <v>160440</v>
      </c>
      <c r="I43" s="114">
        <f>G43*D43</f>
        <v>25200</v>
      </c>
      <c r="J43" s="115">
        <f>H43+I43</f>
        <v>185640</v>
      </c>
      <c r="M43" s="110">
        <v>95500</v>
      </c>
      <c r="N43" s="110">
        <v>15000</v>
      </c>
      <c r="O43" s="169">
        <f t="shared" si="0"/>
        <v>15280</v>
      </c>
      <c r="P43" s="169">
        <f t="shared" si="1"/>
        <v>2400</v>
      </c>
      <c r="Q43" s="169">
        <f t="shared" si="2"/>
        <v>80220</v>
      </c>
      <c r="R43" s="169">
        <f t="shared" si="3"/>
        <v>12600</v>
      </c>
    </row>
    <row r="44" spans="2:18" x14ac:dyDescent="0.2">
      <c r="B44" s="104"/>
      <c r="C44" s="127" t="s">
        <v>19</v>
      </c>
      <c r="D44" s="93"/>
      <c r="E44" s="92"/>
      <c r="F44" s="114">
        <v>0</v>
      </c>
      <c r="G44" s="114">
        <v>0</v>
      </c>
      <c r="H44" s="116">
        <f>H43</f>
        <v>160440</v>
      </c>
      <c r="I44" s="116">
        <f t="shared" ref="I44:J44" si="10">I43</f>
        <v>25200</v>
      </c>
      <c r="J44" s="116">
        <f t="shared" si="10"/>
        <v>185640</v>
      </c>
      <c r="M44" s="110"/>
      <c r="N44" s="110"/>
      <c r="O44" s="169">
        <f t="shared" si="0"/>
        <v>0</v>
      </c>
      <c r="P44" s="169">
        <f t="shared" si="1"/>
        <v>0</v>
      </c>
      <c r="Q44" s="169">
        <f t="shared" si="2"/>
        <v>0</v>
      </c>
      <c r="R44" s="169">
        <f t="shared" si="3"/>
        <v>0</v>
      </c>
    </row>
    <row r="45" spans="2:18" x14ac:dyDescent="0.2">
      <c r="B45" s="107">
        <v>211100</v>
      </c>
      <c r="C45" s="132" t="s">
        <v>222</v>
      </c>
      <c r="D45" s="89"/>
      <c r="E45" s="89"/>
      <c r="F45" s="114">
        <v>0</v>
      </c>
      <c r="G45" s="114">
        <v>0</v>
      </c>
      <c r="H45" s="114"/>
      <c r="I45" s="114"/>
      <c r="J45" s="115"/>
      <c r="M45" s="110"/>
      <c r="N45" s="110"/>
      <c r="O45" s="169">
        <f t="shared" si="0"/>
        <v>0</v>
      </c>
      <c r="P45" s="169">
        <f t="shared" si="1"/>
        <v>0</v>
      </c>
      <c r="Q45" s="169">
        <f t="shared" si="2"/>
        <v>0</v>
      </c>
      <c r="R45" s="169">
        <f t="shared" si="3"/>
        <v>0</v>
      </c>
    </row>
    <row r="46" spans="2:18" x14ac:dyDescent="0.2">
      <c r="B46" s="103">
        <v>211113.13</v>
      </c>
      <c r="C46" s="126" t="s">
        <v>253</v>
      </c>
      <c r="D46" s="91"/>
      <c r="E46" s="88"/>
      <c r="F46" s="114">
        <v>0</v>
      </c>
      <c r="G46" s="114">
        <v>0</v>
      </c>
      <c r="H46" s="114"/>
      <c r="I46" s="114"/>
      <c r="J46" s="115"/>
      <c r="M46" s="110"/>
      <c r="N46" s="110"/>
      <c r="O46" s="169">
        <f t="shared" si="0"/>
        <v>0</v>
      </c>
      <c r="P46" s="169">
        <f t="shared" si="1"/>
        <v>0</v>
      </c>
      <c r="Q46" s="169">
        <f t="shared" si="2"/>
        <v>0</v>
      </c>
      <c r="R46" s="169">
        <f t="shared" si="3"/>
        <v>0</v>
      </c>
    </row>
    <row r="47" spans="2:18" ht="60" x14ac:dyDescent="0.2">
      <c r="B47" s="103"/>
      <c r="C47" s="126" t="s">
        <v>254</v>
      </c>
      <c r="D47" s="91"/>
      <c r="E47" s="88"/>
      <c r="F47" s="114">
        <v>0</v>
      </c>
      <c r="G47" s="114">
        <v>0</v>
      </c>
      <c r="H47" s="114"/>
      <c r="I47" s="114"/>
      <c r="J47" s="115"/>
      <c r="M47" s="110"/>
      <c r="N47" s="110"/>
      <c r="O47" s="169">
        <f t="shared" si="0"/>
        <v>0</v>
      </c>
      <c r="P47" s="169">
        <f t="shared" si="1"/>
        <v>0</v>
      </c>
      <c r="Q47" s="169">
        <f t="shared" si="2"/>
        <v>0</v>
      </c>
      <c r="R47" s="169">
        <f t="shared" si="3"/>
        <v>0</v>
      </c>
    </row>
    <row r="48" spans="2:18" x14ac:dyDescent="0.2">
      <c r="B48" s="108"/>
      <c r="C48" s="133" t="s">
        <v>50</v>
      </c>
      <c r="D48" s="99" t="s">
        <v>255</v>
      </c>
      <c r="E48" s="100" t="s">
        <v>87</v>
      </c>
      <c r="F48" s="114">
        <v>252</v>
      </c>
      <c r="G48" s="114">
        <v>84</v>
      </c>
      <c r="H48" s="114">
        <f t="shared" ref="H48:H54" si="11">F48*D48</f>
        <v>372960</v>
      </c>
      <c r="I48" s="114">
        <f t="shared" ref="I48:I54" si="12">G48*D48</f>
        <v>124320</v>
      </c>
      <c r="J48" s="115">
        <f t="shared" ref="J48:J54" si="13">H48+I48</f>
        <v>497280</v>
      </c>
      <c r="M48" s="110">
        <v>300</v>
      </c>
      <c r="N48" s="110">
        <v>100</v>
      </c>
      <c r="O48" s="169">
        <f t="shared" si="0"/>
        <v>48</v>
      </c>
      <c r="P48" s="169">
        <f t="shared" si="1"/>
        <v>16</v>
      </c>
      <c r="Q48" s="169">
        <f t="shared" si="2"/>
        <v>252</v>
      </c>
      <c r="R48" s="169">
        <f t="shared" si="3"/>
        <v>84</v>
      </c>
    </row>
    <row r="49" spans="2:18" x14ac:dyDescent="0.2">
      <c r="B49" s="108"/>
      <c r="C49" s="133" t="s">
        <v>52</v>
      </c>
      <c r="D49" s="99" t="s">
        <v>256</v>
      </c>
      <c r="E49" s="100" t="s">
        <v>87</v>
      </c>
      <c r="F49" s="114">
        <v>331.8</v>
      </c>
      <c r="G49" s="114">
        <v>105</v>
      </c>
      <c r="H49" s="114">
        <f t="shared" si="11"/>
        <v>72996</v>
      </c>
      <c r="I49" s="114">
        <f t="shared" si="12"/>
        <v>23100</v>
      </c>
      <c r="J49" s="115">
        <f t="shared" si="13"/>
        <v>96096</v>
      </c>
      <c r="M49" s="110">
        <v>395</v>
      </c>
      <c r="N49" s="110">
        <v>125</v>
      </c>
      <c r="O49" s="169">
        <f t="shared" si="0"/>
        <v>63.2</v>
      </c>
      <c r="P49" s="169">
        <f t="shared" si="1"/>
        <v>20</v>
      </c>
      <c r="Q49" s="169">
        <f t="shared" si="2"/>
        <v>331.8</v>
      </c>
      <c r="R49" s="169">
        <f t="shared" si="3"/>
        <v>105</v>
      </c>
    </row>
    <row r="50" spans="2:18" x14ac:dyDescent="0.2">
      <c r="B50" s="108"/>
      <c r="C50" s="133" t="s">
        <v>89</v>
      </c>
      <c r="D50" s="99" t="s">
        <v>86</v>
      </c>
      <c r="E50" s="100" t="s">
        <v>87</v>
      </c>
      <c r="F50" s="114">
        <v>399</v>
      </c>
      <c r="G50" s="114">
        <v>126</v>
      </c>
      <c r="H50" s="114">
        <f t="shared" si="11"/>
        <v>103740</v>
      </c>
      <c r="I50" s="114">
        <f t="shared" si="12"/>
        <v>32760</v>
      </c>
      <c r="J50" s="115">
        <f t="shared" si="13"/>
        <v>136500</v>
      </c>
      <c r="M50" s="110">
        <v>475</v>
      </c>
      <c r="N50" s="110">
        <v>150</v>
      </c>
      <c r="O50" s="169">
        <f t="shared" si="0"/>
        <v>76</v>
      </c>
      <c r="P50" s="169">
        <f t="shared" si="1"/>
        <v>24</v>
      </c>
      <c r="Q50" s="169">
        <f t="shared" si="2"/>
        <v>399</v>
      </c>
      <c r="R50" s="169">
        <f t="shared" si="3"/>
        <v>126</v>
      </c>
    </row>
    <row r="51" spans="2:18" x14ac:dyDescent="0.2">
      <c r="B51" s="108"/>
      <c r="C51" s="133" t="s">
        <v>45</v>
      </c>
      <c r="D51" s="99" t="s">
        <v>257</v>
      </c>
      <c r="E51" s="100" t="s">
        <v>87</v>
      </c>
      <c r="F51" s="114">
        <v>533.4</v>
      </c>
      <c r="G51" s="114">
        <v>168</v>
      </c>
      <c r="H51" s="114">
        <f t="shared" si="11"/>
        <v>141351</v>
      </c>
      <c r="I51" s="114">
        <f t="shared" si="12"/>
        <v>44520</v>
      </c>
      <c r="J51" s="115">
        <f t="shared" si="13"/>
        <v>185871</v>
      </c>
      <c r="M51" s="110">
        <v>635</v>
      </c>
      <c r="N51" s="110">
        <v>200</v>
      </c>
      <c r="O51" s="169">
        <f t="shared" si="0"/>
        <v>101.60000000000001</v>
      </c>
      <c r="P51" s="169">
        <f t="shared" si="1"/>
        <v>32</v>
      </c>
      <c r="Q51" s="169">
        <f t="shared" si="2"/>
        <v>533.4</v>
      </c>
      <c r="R51" s="169">
        <f t="shared" si="3"/>
        <v>168</v>
      </c>
    </row>
    <row r="52" spans="2:18" x14ac:dyDescent="0.2">
      <c r="B52" s="108"/>
      <c r="C52" s="133" t="s">
        <v>258</v>
      </c>
      <c r="D52" s="99" t="s">
        <v>256</v>
      </c>
      <c r="E52" s="100" t="s">
        <v>87</v>
      </c>
      <c r="F52" s="114">
        <v>747.6</v>
      </c>
      <c r="G52" s="114">
        <v>210</v>
      </c>
      <c r="H52" s="114">
        <f t="shared" si="11"/>
        <v>164472</v>
      </c>
      <c r="I52" s="114">
        <f t="shared" si="12"/>
        <v>46200</v>
      </c>
      <c r="J52" s="115">
        <f t="shared" si="13"/>
        <v>210672</v>
      </c>
      <c r="M52" s="110">
        <v>890</v>
      </c>
      <c r="N52" s="110">
        <v>250</v>
      </c>
      <c r="O52" s="169">
        <f t="shared" si="0"/>
        <v>142.4</v>
      </c>
      <c r="P52" s="169">
        <f t="shared" si="1"/>
        <v>40</v>
      </c>
      <c r="Q52" s="169">
        <f t="shared" si="2"/>
        <v>747.6</v>
      </c>
      <c r="R52" s="169">
        <f t="shared" si="3"/>
        <v>210</v>
      </c>
    </row>
    <row r="53" spans="2:18" x14ac:dyDescent="0.2">
      <c r="B53" s="108"/>
      <c r="C53" s="133" t="s">
        <v>96</v>
      </c>
      <c r="D53" s="99" t="s">
        <v>259</v>
      </c>
      <c r="E53" s="100" t="s">
        <v>87</v>
      </c>
      <c r="F53" s="114">
        <v>1024.8</v>
      </c>
      <c r="G53" s="114">
        <v>252</v>
      </c>
      <c r="H53" s="114">
        <f t="shared" si="11"/>
        <v>133224</v>
      </c>
      <c r="I53" s="114">
        <f t="shared" si="12"/>
        <v>32760</v>
      </c>
      <c r="J53" s="115">
        <f t="shared" si="13"/>
        <v>165984</v>
      </c>
      <c r="M53" s="110">
        <v>1220</v>
      </c>
      <c r="N53" s="110">
        <v>300</v>
      </c>
      <c r="O53" s="169">
        <f t="shared" si="0"/>
        <v>195.20000000000002</v>
      </c>
      <c r="P53" s="169">
        <f t="shared" si="1"/>
        <v>48</v>
      </c>
      <c r="Q53" s="169">
        <f t="shared" si="2"/>
        <v>1024.8</v>
      </c>
      <c r="R53" s="169">
        <f t="shared" si="3"/>
        <v>252</v>
      </c>
    </row>
    <row r="54" spans="2:18" x14ac:dyDescent="0.2">
      <c r="B54" s="108"/>
      <c r="C54" s="133" t="s">
        <v>66</v>
      </c>
      <c r="D54" s="99" t="s">
        <v>260</v>
      </c>
      <c r="E54" s="100" t="s">
        <v>87</v>
      </c>
      <c r="F54" s="114">
        <v>1419.6</v>
      </c>
      <c r="G54" s="114">
        <v>336</v>
      </c>
      <c r="H54" s="114">
        <f t="shared" si="11"/>
        <v>794976</v>
      </c>
      <c r="I54" s="114">
        <f t="shared" si="12"/>
        <v>188160</v>
      </c>
      <c r="J54" s="115">
        <f t="shared" si="13"/>
        <v>983136</v>
      </c>
      <c r="M54" s="110">
        <v>1690</v>
      </c>
      <c r="N54" s="110">
        <v>400</v>
      </c>
      <c r="O54" s="169">
        <f t="shared" si="0"/>
        <v>270.39999999999998</v>
      </c>
      <c r="P54" s="169">
        <f t="shared" si="1"/>
        <v>64</v>
      </c>
      <c r="Q54" s="169">
        <f t="shared" si="2"/>
        <v>1419.6</v>
      </c>
      <c r="R54" s="169">
        <f t="shared" si="3"/>
        <v>336</v>
      </c>
    </row>
    <row r="55" spans="2:18" x14ac:dyDescent="0.2">
      <c r="B55" s="104"/>
      <c r="C55" s="127" t="s">
        <v>19</v>
      </c>
      <c r="D55" s="93"/>
      <c r="E55" s="92"/>
      <c r="F55" s="114">
        <v>0</v>
      </c>
      <c r="G55" s="114">
        <v>0</v>
      </c>
      <c r="H55" s="116">
        <f>H54+H53+H52+H51+H50+H49+H48</f>
        <v>1783719</v>
      </c>
      <c r="I55" s="116">
        <f t="shared" ref="I55:J55" si="14">I54+I53+I52+I51+I50+I49+I48</f>
        <v>491820</v>
      </c>
      <c r="J55" s="116">
        <f t="shared" si="14"/>
        <v>2275539</v>
      </c>
      <c r="M55" s="110"/>
      <c r="N55" s="110"/>
      <c r="O55" s="169">
        <f t="shared" si="0"/>
        <v>0</v>
      </c>
      <c r="P55" s="169">
        <f t="shared" si="1"/>
        <v>0</v>
      </c>
      <c r="Q55" s="169">
        <f t="shared" si="2"/>
        <v>0</v>
      </c>
      <c r="R55" s="169">
        <f t="shared" si="3"/>
        <v>0</v>
      </c>
    </row>
    <row r="56" spans="2:18" x14ac:dyDescent="0.2">
      <c r="B56" s="107">
        <v>211200</v>
      </c>
      <c r="C56" s="132" t="s">
        <v>223</v>
      </c>
      <c r="D56" s="89"/>
      <c r="E56" s="89"/>
      <c r="F56" s="114">
        <v>0</v>
      </c>
      <c r="G56" s="114">
        <v>0</v>
      </c>
      <c r="H56" s="114"/>
      <c r="I56" s="114"/>
      <c r="J56" s="115"/>
      <c r="M56" s="110"/>
      <c r="N56" s="110"/>
      <c r="O56" s="169">
        <f t="shared" si="0"/>
        <v>0</v>
      </c>
      <c r="P56" s="169">
        <f t="shared" si="1"/>
        <v>0</v>
      </c>
      <c r="Q56" s="169">
        <f t="shared" si="2"/>
        <v>0</v>
      </c>
      <c r="R56" s="169">
        <f t="shared" si="3"/>
        <v>0</v>
      </c>
    </row>
    <row r="57" spans="2:18" ht="30" x14ac:dyDescent="0.2">
      <c r="B57" s="103">
        <v>211213.13</v>
      </c>
      <c r="C57" s="126" t="s">
        <v>261</v>
      </c>
      <c r="D57" s="88"/>
      <c r="E57" s="88"/>
      <c r="F57" s="114">
        <v>0</v>
      </c>
      <c r="G57" s="114">
        <v>0</v>
      </c>
      <c r="H57" s="114"/>
      <c r="I57" s="114"/>
      <c r="J57" s="115"/>
      <c r="M57" s="110"/>
      <c r="N57" s="110"/>
      <c r="O57" s="169">
        <f t="shared" si="0"/>
        <v>0</v>
      </c>
      <c r="P57" s="169">
        <f t="shared" si="1"/>
        <v>0</v>
      </c>
      <c r="Q57" s="169">
        <f t="shared" si="2"/>
        <v>0</v>
      </c>
      <c r="R57" s="169">
        <f t="shared" si="3"/>
        <v>0</v>
      </c>
    </row>
    <row r="58" spans="2:18" s="32" customFormat="1" ht="60" x14ac:dyDescent="0.2">
      <c r="B58" s="39"/>
      <c r="C58" s="131" t="s">
        <v>275</v>
      </c>
      <c r="D58" s="6">
        <v>5</v>
      </c>
      <c r="E58" s="6" t="s">
        <v>34</v>
      </c>
      <c r="F58" s="121">
        <v>0</v>
      </c>
      <c r="G58" s="121">
        <v>4200</v>
      </c>
      <c r="H58" s="121">
        <f>F58*D58</f>
        <v>0</v>
      </c>
      <c r="I58" s="121">
        <f>G58*1</f>
        <v>4200</v>
      </c>
      <c r="J58" s="122">
        <f t="shared" ref="J58:J59" si="15">H58+I58</f>
        <v>4200</v>
      </c>
      <c r="M58" s="168">
        <v>0</v>
      </c>
      <c r="N58" s="168">
        <v>5000</v>
      </c>
      <c r="O58" s="169">
        <f t="shared" si="0"/>
        <v>0</v>
      </c>
      <c r="P58" s="169">
        <f t="shared" si="1"/>
        <v>800</v>
      </c>
      <c r="Q58" s="169">
        <f t="shared" si="2"/>
        <v>0</v>
      </c>
      <c r="R58" s="169">
        <f t="shared" si="3"/>
        <v>4200</v>
      </c>
    </row>
    <row r="59" spans="2:18" s="32" customFormat="1" ht="120" x14ac:dyDescent="0.2">
      <c r="B59" s="39"/>
      <c r="C59" s="131" t="s">
        <v>282</v>
      </c>
      <c r="D59" s="6">
        <v>5</v>
      </c>
      <c r="E59" s="6" t="s">
        <v>34</v>
      </c>
      <c r="F59" s="121">
        <v>189000</v>
      </c>
      <c r="G59" s="121">
        <v>6720</v>
      </c>
      <c r="H59" s="121">
        <f>F59*D59</f>
        <v>945000</v>
      </c>
      <c r="I59" s="121">
        <f>G59*D59</f>
        <v>33600</v>
      </c>
      <c r="J59" s="122">
        <f t="shared" si="15"/>
        <v>978600</v>
      </c>
      <c r="M59" s="168">
        <v>225000</v>
      </c>
      <c r="N59" s="168">
        <v>8000</v>
      </c>
      <c r="O59" s="169">
        <f t="shared" si="0"/>
        <v>36000</v>
      </c>
      <c r="P59" s="169">
        <f t="shared" si="1"/>
        <v>1280</v>
      </c>
      <c r="Q59" s="169">
        <f t="shared" si="2"/>
        <v>189000</v>
      </c>
      <c r="R59" s="169">
        <f t="shared" si="3"/>
        <v>6720</v>
      </c>
    </row>
    <row r="60" spans="2:18" x14ac:dyDescent="0.2">
      <c r="B60" s="104"/>
      <c r="C60" s="127" t="s">
        <v>19</v>
      </c>
      <c r="D60" s="93"/>
      <c r="E60" s="92"/>
      <c r="F60" s="114">
        <v>0</v>
      </c>
      <c r="G60" s="114">
        <v>0</v>
      </c>
      <c r="H60" s="116">
        <f t="shared" ref="H60:J60" si="16">SUM(H58:H59)</f>
        <v>945000</v>
      </c>
      <c r="I60" s="116">
        <f t="shared" si="16"/>
        <v>37800</v>
      </c>
      <c r="J60" s="116">
        <f t="shared" si="16"/>
        <v>982800</v>
      </c>
      <c r="M60" s="110"/>
      <c r="N60" s="110"/>
      <c r="O60" s="169">
        <f t="shared" si="0"/>
        <v>0</v>
      </c>
      <c r="P60" s="169">
        <f t="shared" si="1"/>
        <v>0</v>
      </c>
      <c r="Q60" s="169">
        <f t="shared" si="2"/>
        <v>0</v>
      </c>
      <c r="R60" s="169">
        <f t="shared" si="3"/>
        <v>0</v>
      </c>
    </row>
    <row r="61" spans="2:18" x14ac:dyDescent="0.2">
      <c r="B61" s="107">
        <v>211300</v>
      </c>
      <c r="C61" s="132" t="s">
        <v>224</v>
      </c>
      <c r="D61" s="89"/>
      <c r="E61" s="89"/>
      <c r="F61" s="114">
        <v>0</v>
      </c>
      <c r="G61" s="114">
        <v>0</v>
      </c>
      <c r="H61" s="114"/>
      <c r="I61" s="114"/>
      <c r="J61" s="115"/>
      <c r="M61" s="110"/>
      <c r="N61" s="110"/>
      <c r="O61" s="169">
        <f t="shared" si="0"/>
        <v>0</v>
      </c>
      <c r="P61" s="169">
        <f t="shared" si="1"/>
        <v>0</v>
      </c>
      <c r="Q61" s="169">
        <f t="shared" si="2"/>
        <v>0</v>
      </c>
      <c r="R61" s="169">
        <f t="shared" si="3"/>
        <v>0</v>
      </c>
    </row>
    <row r="62" spans="2:18" x14ac:dyDescent="0.2">
      <c r="B62" s="103">
        <v>211313</v>
      </c>
      <c r="C62" s="126" t="s">
        <v>262</v>
      </c>
      <c r="D62" s="91"/>
      <c r="E62" s="88"/>
      <c r="F62" s="114">
        <v>0</v>
      </c>
      <c r="G62" s="114">
        <v>0</v>
      </c>
      <c r="H62" s="114"/>
      <c r="I62" s="114"/>
      <c r="J62" s="115"/>
      <c r="M62" s="110"/>
      <c r="N62" s="110"/>
      <c r="O62" s="169">
        <f t="shared" si="0"/>
        <v>0</v>
      </c>
      <c r="P62" s="169">
        <f t="shared" si="1"/>
        <v>0</v>
      </c>
      <c r="Q62" s="169">
        <f t="shared" si="2"/>
        <v>0</v>
      </c>
      <c r="R62" s="169">
        <f t="shared" si="3"/>
        <v>0</v>
      </c>
    </row>
    <row r="63" spans="2:18" ht="30" x14ac:dyDescent="0.2">
      <c r="B63" s="103"/>
      <c r="C63" s="126" t="s">
        <v>263</v>
      </c>
      <c r="D63" s="91"/>
      <c r="E63" s="88"/>
      <c r="F63" s="114">
        <v>0</v>
      </c>
      <c r="G63" s="114">
        <v>0</v>
      </c>
      <c r="H63" s="114"/>
      <c r="I63" s="114"/>
      <c r="J63" s="115"/>
      <c r="M63" s="110"/>
      <c r="N63" s="110"/>
      <c r="O63" s="169">
        <f t="shared" si="0"/>
        <v>0</v>
      </c>
      <c r="P63" s="169">
        <f t="shared" si="1"/>
        <v>0</v>
      </c>
      <c r="Q63" s="169">
        <f t="shared" si="2"/>
        <v>0</v>
      </c>
      <c r="R63" s="169">
        <f t="shared" si="3"/>
        <v>0</v>
      </c>
    </row>
    <row r="64" spans="2:18" ht="30" x14ac:dyDescent="0.2">
      <c r="B64" s="103"/>
      <c r="C64" s="126" t="s">
        <v>264</v>
      </c>
      <c r="D64" s="8">
        <v>250</v>
      </c>
      <c r="E64" s="88" t="s">
        <v>34</v>
      </c>
      <c r="F64" s="114">
        <v>1680</v>
      </c>
      <c r="G64" s="114">
        <v>252</v>
      </c>
      <c r="H64" s="114">
        <f>F64*D64</f>
        <v>420000</v>
      </c>
      <c r="I64" s="114">
        <f>G64*D64</f>
        <v>63000</v>
      </c>
      <c r="J64" s="115">
        <f>H64+I64</f>
        <v>483000</v>
      </c>
      <c r="M64" s="110">
        <v>2000</v>
      </c>
      <c r="N64" s="110">
        <v>300</v>
      </c>
      <c r="O64" s="169">
        <f t="shared" si="0"/>
        <v>320</v>
      </c>
      <c r="P64" s="169">
        <f t="shared" si="1"/>
        <v>48</v>
      </c>
      <c r="Q64" s="169">
        <f t="shared" si="2"/>
        <v>1680</v>
      </c>
      <c r="R64" s="169">
        <f t="shared" si="3"/>
        <v>252</v>
      </c>
    </row>
    <row r="65" spans="2:18" ht="30" x14ac:dyDescent="0.2">
      <c r="B65" s="103"/>
      <c r="C65" s="126" t="s">
        <v>265</v>
      </c>
      <c r="D65" s="8">
        <v>60</v>
      </c>
      <c r="E65" s="88" t="s">
        <v>34</v>
      </c>
      <c r="F65" s="114">
        <v>1134</v>
      </c>
      <c r="G65" s="114">
        <v>252</v>
      </c>
      <c r="H65" s="114">
        <f>F65*D65</f>
        <v>68040</v>
      </c>
      <c r="I65" s="114">
        <f>G65*D65</f>
        <v>15120</v>
      </c>
      <c r="J65" s="115">
        <f t="shared" ref="J65:J66" si="17">H65+I65</f>
        <v>83160</v>
      </c>
      <c r="M65" s="110">
        <v>1350</v>
      </c>
      <c r="N65" s="110">
        <v>300</v>
      </c>
      <c r="O65" s="169">
        <f t="shared" si="0"/>
        <v>216</v>
      </c>
      <c r="P65" s="169">
        <f t="shared" si="1"/>
        <v>48</v>
      </c>
      <c r="Q65" s="169">
        <f t="shared" si="2"/>
        <v>1134</v>
      </c>
      <c r="R65" s="169">
        <f t="shared" si="3"/>
        <v>252</v>
      </c>
    </row>
    <row r="66" spans="2:18" s="32" customFormat="1" ht="30" x14ac:dyDescent="0.2">
      <c r="B66" s="39"/>
      <c r="C66" s="131" t="s">
        <v>266</v>
      </c>
      <c r="D66" s="8">
        <v>44</v>
      </c>
      <c r="E66" s="6" t="s">
        <v>34</v>
      </c>
      <c r="F66" s="121">
        <v>420</v>
      </c>
      <c r="G66" s="121">
        <v>168</v>
      </c>
      <c r="H66" s="121">
        <f>F66*D66</f>
        <v>18480</v>
      </c>
      <c r="I66" s="121">
        <f>G66*D66</f>
        <v>7392</v>
      </c>
      <c r="J66" s="122">
        <f t="shared" si="17"/>
        <v>25872</v>
      </c>
      <c r="M66" s="168">
        <v>500</v>
      </c>
      <c r="N66" s="168">
        <v>200</v>
      </c>
      <c r="O66" s="169">
        <f t="shared" si="0"/>
        <v>80</v>
      </c>
      <c r="P66" s="169">
        <f t="shared" si="1"/>
        <v>32</v>
      </c>
      <c r="Q66" s="169">
        <f t="shared" si="2"/>
        <v>420</v>
      </c>
      <c r="R66" s="169">
        <f t="shared" si="3"/>
        <v>168</v>
      </c>
    </row>
    <row r="67" spans="2:18" x14ac:dyDescent="0.2">
      <c r="B67" s="104"/>
      <c r="C67" s="127" t="s">
        <v>19</v>
      </c>
      <c r="D67" s="93"/>
      <c r="E67" s="92"/>
      <c r="F67" s="114">
        <v>0</v>
      </c>
      <c r="G67" s="114">
        <v>0</v>
      </c>
      <c r="H67" s="116">
        <f>H66+H65+H64</f>
        <v>506520</v>
      </c>
      <c r="I67" s="116">
        <f t="shared" ref="I67" si="18">I66+I65+I64</f>
        <v>85512</v>
      </c>
      <c r="J67" s="116">
        <f>J66+J65+J64</f>
        <v>592032</v>
      </c>
      <c r="M67" s="110"/>
      <c r="N67" s="110"/>
      <c r="O67" s="169">
        <f t="shared" si="0"/>
        <v>0</v>
      </c>
      <c r="P67" s="169">
        <f t="shared" si="1"/>
        <v>0</v>
      </c>
      <c r="Q67" s="169">
        <f t="shared" si="2"/>
        <v>0</v>
      </c>
      <c r="R67" s="169">
        <f t="shared" si="3"/>
        <v>0</v>
      </c>
    </row>
    <row r="68" spans="2:18" x14ac:dyDescent="0.2">
      <c r="B68" s="107">
        <v>212000</v>
      </c>
      <c r="C68" s="132" t="s">
        <v>225</v>
      </c>
      <c r="D68" s="89"/>
      <c r="E68" s="89"/>
      <c r="F68" s="114">
        <v>0</v>
      </c>
      <c r="G68" s="114">
        <v>0</v>
      </c>
      <c r="H68" s="114"/>
      <c r="I68" s="114"/>
      <c r="J68" s="115"/>
      <c r="M68" s="110"/>
      <c r="N68" s="110"/>
      <c r="O68" s="169">
        <f t="shared" si="0"/>
        <v>0</v>
      </c>
      <c r="P68" s="169">
        <f t="shared" si="1"/>
        <v>0</v>
      </c>
      <c r="Q68" s="169">
        <f t="shared" si="2"/>
        <v>0</v>
      </c>
      <c r="R68" s="169">
        <f t="shared" si="3"/>
        <v>0</v>
      </c>
    </row>
    <row r="69" spans="2:18" x14ac:dyDescent="0.2">
      <c r="B69" s="103">
        <v>212116</v>
      </c>
      <c r="C69" s="126" t="s">
        <v>267</v>
      </c>
      <c r="D69" s="91"/>
      <c r="E69" s="88"/>
      <c r="F69" s="114">
        <v>0</v>
      </c>
      <c r="G69" s="114">
        <v>0</v>
      </c>
      <c r="H69" s="114"/>
      <c r="I69" s="114"/>
      <c r="J69" s="115"/>
      <c r="M69" s="110"/>
      <c r="N69" s="110"/>
      <c r="O69" s="169">
        <f t="shared" si="0"/>
        <v>0</v>
      </c>
      <c r="P69" s="169">
        <f t="shared" si="1"/>
        <v>0</v>
      </c>
      <c r="Q69" s="169">
        <f t="shared" si="2"/>
        <v>0</v>
      </c>
      <c r="R69" s="169">
        <f t="shared" si="3"/>
        <v>0</v>
      </c>
    </row>
    <row r="70" spans="2:18" ht="30" x14ac:dyDescent="0.2">
      <c r="B70" s="103"/>
      <c r="C70" s="126" t="s">
        <v>268</v>
      </c>
      <c r="D70" s="91"/>
      <c r="E70" s="88"/>
      <c r="F70" s="114">
        <v>0</v>
      </c>
      <c r="G70" s="114">
        <v>0</v>
      </c>
      <c r="H70" s="114"/>
      <c r="I70" s="114"/>
      <c r="J70" s="115"/>
      <c r="M70" s="110"/>
      <c r="N70" s="110"/>
      <c r="O70" s="169">
        <f t="shared" si="0"/>
        <v>0</v>
      </c>
      <c r="P70" s="169">
        <f t="shared" si="1"/>
        <v>0</v>
      </c>
      <c r="Q70" s="169">
        <f t="shared" si="2"/>
        <v>0</v>
      </c>
      <c r="R70" s="169">
        <f t="shared" si="3"/>
        <v>0</v>
      </c>
    </row>
    <row r="71" spans="2:18" x14ac:dyDescent="0.2">
      <c r="B71" s="103" t="s">
        <v>15</v>
      </c>
      <c r="C71" s="126" t="s">
        <v>269</v>
      </c>
      <c r="D71" s="91">
        <v>6</v>
      </c>
      <c r="E71" s="88" t="s">
        <v>34</v>
      </c>
      <c r="F71" s="114">
        <v>3780</v>
      </c>
      <c r="G71" s="114">
        <v>420</v>
      </c>
      <c r="H71" s="114">
        <f>F71*D71</f>
        <v>22680</v>
      </c>
      <c r="I71" s="114">
        <f>G71*D71</f>
        <v>2520</v>
      </c>
      <c r="J71" s="115">
        <f>H71+I71</f>
        <v>25200</v>
      </c>
      <c r="M71" s="110">
        <v>4500</v>
      </c>
      <c r="N71" s="110">
        <v>500</v>
      </c>
      <c r="O71" s="169">
        <f t="shared" ref="O71:O76" si="19">M71*16%</f>
        <v>720</v>
      </c>
      <c r="P71" s="169">
        <f t="shared" ref="P71:P76" si="20">N71*16%</f>
        <v>80</v>
      </c>
      <c r="Q71" s="169">
        <f t="shared" ref="Q71:Q76" si="21">M71-O71</f>
        <v>3780</v>
      </c>
      <c r="R71" s="169">
        <f t="shared" ref="R71:R76" si="22">N71-P71</f>
        <v>420</v>
      </c>
    </row>
    <row r="72" spans="2:18" x14ac:dyDescent="0.2">
      <c r="B72" s="103">
        <v>212416</v>
      </c>
      <c r="C72" s="126" t="s">
        <v>270</v>
      </c>
      <c r="D72" s="91"/>
      <c r="E72" s="88"/>
      <c r="F72" s="114">
        <v>0</v>
      </c>
      <c r="G72" s="114">
        <v>0</v>
      </c>
      <c r="H72" s="114"/>
      <c r="I72" s="114"/>
      <c r="J72" s="115"/>
      <c r="M72" s="110"/>
      <c r="N72" s="110"/>
      <c r="O72" s="169">
        <f t="shared" si="19"/>
        <v>0</v>
      </c>
      <c r="P72" s="169">
        <f t="shared" si="20"/>
        <v>0</v>
      </c>
      <c r="Q72" s="169">
        <f t="shared" si="21"/>
        <v>0</v>
      </c>
      <c r="R72" s="169">
        <f t="shared" si="22"/>
        <v>0</v>
      </c>
    </row>
    <row r="73" spans="2:18" ht="30" x14ac:dyDescent="0.2">
      <c r="B73" s="103"/>
      <c r="C73" s="126" t="s">
        <v>271</v>
      </c>
      <c r="D73" s="91"/>
      <c r="E73" s="88"/>
      <c r="F73" s="114">
        <v>0</v>
      </c>
      <c r="G73" s="114">
        <v>0</v>
      </c>
      <c r="H73" s="114"/>
      <c r="I73" s="114"/>
      <c r="J73" s="115"/>
      <c r="M73" s="110"/>
      <c r="N73" s="110"/>
      <c r="O73" s="169">
        <f t="shared" si="19"/>
        <v>0</v>
      </c>
      <c r="P73" s="169">
        <f t="shared" si="20"/>
        <v>0</v>
      </c>
      <c r="Q73" s="169">
        <f t="shared" si="21"/>
        <v>0</v>
      </c>
      <c r="R73" s="169">
        <f t="shared" si="22"/>
        <v>0</v>
      </c>
    </row>
    <row r="74" spans="2:18" x14ac:dyDescent="0.2">
      <c r="B74" s="103" t="s">
        <v>12</v>
      </c>
      <c r="C74" s="126" t="s">
        <v>272</v>
      </c>
      <c r="D74" s="91">
        <v>6</v>
      </c>
      <c r="E74" s="88" t="s">
        <v>34</v>
      </c>
      <c r="F74" s="114">
        <v>10500</v>
      </c>
      <c r="G74" s="114">
        <v>420</v>
      </c>
      <c r="H74" s="114">
        <f>F74*D74</f>
        <v>63000</v>
      </c>
      <c r="I74" s="114">
        <f>G74*D74</f>
        <v>2520</v>
      </c>
      <c r="J74" s="115">
        <f>H74+I74</f>
        <v>65520</v>
      </c>
      <c r="M74" s="110">
        <v>12500</v>
      </c>
      <c r="N74" s="110">
        <v>500</v>
      </c>
      <c r="O74" s="169">
        <f t="shared" si="19"/>
        <v>2000</v>
      </c>
      <c r="P74" s="169">
        <f t="shared" si="20"/>
        <v>80</v>
      </c>
      <c r="Q74" s="169">
        <f t="shared" si="21"/>
        <v>10500</v>
      </c>
      <c r="R74" s="169">
        <f t="shared" si="22"/>
        <v>420</v>
      </c>
    </row>
    <row r="75" spans="2:18" x14ac:dyDescent="0.2">
      <c r="B75" s="103"/>
      <c r="C75" s="128" t="s">
        <v>196</v>
      </c>
      <c r="D75" s="91"/>
      <c r="E75" s="88"/>
      <c r="F75" s="114">
        <v>0</v>
      </c>
      <c r="G75" s="114">
        <v>0</v>
      </c>
      <c r="H75" s="114"/>
      <c r="I75" s="114"/>
      <c r="J75" s="115"/>
      <c r="M75" s="110"/>
      <c r="N75" s="110"/>
      <c r="O75" s="169">
        <f t="shared" si="19"/>
        <v>0</v>
      </c>
      <c r="P75" s="169">
        <f t="shared" si="20"/>
        <v>0</v>
      </c>
      <c r="Q75" s="169">
        <f t="shared" si="21"/>
        <v>0</v>
      </c>
      <c r="R75" s="169">
        <f t="shared" si="22"/>
        <v>0</v>
      </c>
    </row>
    <row r="76" spans="2:18" ht="45" x14ac:dyDescent="0.2">
      <c r="B76" s="103"/>
      <c r="C76" s="126" t="s">
        <v>273</v>
      </c>
      <c r="D76" s="8">
        <v>1</v>
      </c>
      <c r="E76" s="6" t="s">
        <v>14</v>
      </c>
      <c r="F76" s="114">
        <v>21000</v>
      </c>
      <c r="G76" s="114">
        <v>4200</v>
      </c>
      <c r="H76" s="114">
        <f>F76*D76</f>
        <v>21000</v>
      </c>
      <c r="I76" s="114">
        <f>G76*D76</f>
        <v>4200</v>
      </c>
      <c r="J76" s="115">
        <f>H76+I76</f>
        <v>25200</v>
      </c>
      <c r="M76" s="110">
        <v>25000</v>
      </c>
      <c r="N76" s="110">
        <v>5000</v>
      </c>
      <c r="O76" s="169">
        <f t="shared" si="19"/>
        <v>4000</v>
      </c>
      <c r="P76" s="169">
        <f t="shared" si="20"/>
        <v>800</v>
      </c>
      <c r="Q76" s="169">
        <f t="shared" si="21"/>
        <v>21000</v>
      </c>
      <c r="R76" s="169">
        <f t="shared" si="22"/>
        <v>4200</v>
      </c>
    </row>
    <row r="77" spans="2:18" ht="24.95" customHeight="1" x14ac:dyDescent="0.2">
      <c r="B77" s="104"/>
      <c r="C77" s="127" t="s">
        <v>19</v>
      </c>
      <c r="D77" s="93"/>
      <c r="E77" s="92"/>
      <c r="F77" s="114"/>
      <c r="G77" s="114"/>
      <c r="H77" s="116">
        <f>H76+H74+H71</f>
        <v>106680</v>
      </c>
      <c r="I77" s="116">
        <f t="shared" ref="I77:J77" si="23">I76+I74+I71</f>
        <v>9240</v>
      </c>
      <c r="J77" s="116">
        <f t="shared" si="23"/>
        <v>115920</v>
      </c>
    </row>
    <row r="78" spans="2:18" ht="30" customHeight="1" thickBot="1" x14ac:dyDescent="0.25">
      <c r="B78" s="151" t="s">
        <v>274</v>
      </c>
      <c r="C78" s="134"/>
      <c r="D78" s="109"/>
      <c r="E78" s="109"/>
      <c r="F78" s="123"/>
      <c r="G78" s="123"/>
      <c r="H78" s="149">
        <f>H77+H67+H60+H55+H44+H36+H15+H11+H40</f>
        <v>4777983</v>
      </c>
      <c r="I78" s="149">
        <f t="shared" ref="I78" si="24">I77+I67+I60+I55+I44+I36+I15+I11+I40</f>
        <v>817572</v>
      </c>
      <c r="J78" s="150">
        <f>J77+J67+J60+J55+J44+J36+J15+J11+J40</f>
        <v>5595555</v>
      </c>
    </row>
    <row r="79" spans="2:18" ht="15.75" thickTop="1" x14ac:dyDescent="0.2"/>
    <row r="82" spans="12:13" x14ac:dyDescent="0.2">
      <c r="L82" s="110">
        <v>6661375</v>
      </c>
    </row>
    <row r="83" spans="12:13" x14ac:dyDescent="0.2">
      <c r="L83" s="110">
        <f>L82*16%</f>
        <v>1065820</v>
      </c>
    </row>
    <row r="84" spans="12:13" x14ac:dyDescent="0.2">
      <c r="L84" s="110">
        <f>L82-L83</f>
        <v>5595555</v>
      </c>
      <c r="M84" s="170"/>
    </row>
  </sheetData>
  <autoFilter ref="B5:J78"/>
  <mergeCells count="8">
    <mergeCell ref="J3:J4"/>
    <mergeCell ref="F2:J2"/>
    <mergeCell ref="F3:G3"/>
    <mergeCell ref="H3:I3"/>
    <mergeCell ref="B2:B4"/>
    <mergeCell ref="C2:C4"/>
    <mergeCell ref="D2:D4"/>
    <mergeCell ref="E2:E4"/>
  </mergeCells>
  <pageMargins left="0.7" right="0.7" top="0.5" bottom="0.5" header="0.3" footer="0.3"/>
  <pageSetup paperSize="9" scale="74" orientation="landscape" r:id="rId1"/>
  <headerFooter>
    <oddHeader>&amp;R&amp;"-,Bold"DATE:14-06-2021</oddHeader>
  </headerFooter>
  <colBreaks count="1" manualBreakCount="1">
    <brk id="10"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Main Summary</vt:lpstr>
      <vt:lpstr>HVAC-Summary</vt:lpstr>
      <vt:lpstr>HVAC-BOQ</vt:lpstr>
      <vt:lpstr>FSS - Summary</vt:lpstr>
      <vt:lpstr>FSS-BOQ</vt:lpstr>
      <vt:lpstr>'HVAC-BOQ'!Print_Area</vt:lpstr>
      <vt:lpstr>'Main Summary'!Print_Area</vt:lpstr>
      <vt:lpstr>'FSS-BOQ'!Print_Titles</vt:lpstr>
      <vt:lpstr>'HVAC-BOQ'!Print_Titles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dc:creator>
  <cp:lastModifiedBy>Pioneer Engineeering</cp:lastModifiedBy>
  <cp:lastPrinted>2021-06-29T10:12:16Z</cp:lastPrinted>
  <dcterms:created xsi:type="dcterms:W3CDTF">2021-06-10T06:39:20Z</dcterms:created>
  <dcterms:modified xsi:type="dcterms:W3CDTF">2021-06-29T10:12:17Z</dcterms:modified>
</cp:coreProperties>
</file>