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JPMC NEUROLOGY &amp; PSYCHIATRY DEPARTMENTS\Update on 24 Dec 20\"/>
    </mc:Choice>
  </mc:AlternateContent>
  <bookViews>
    <workbookView xWindow="120" yWindow="990" windowWidth="12510" windowHeight="7095" tabRatio="911" firstSheet="3" activeTab="7"/>
  </bookViews>
  <sheets>
    <sheet name="Summery  1st IPC " sheetId="2" state="hidden" r:id="rId1"/>
    <sheet name="Civil Works" sheetId="1" r:id="rId2"/>
    <sheet name="Communication Works (Str Cable)" sheetId="8" r:id="rId3"/>
    <sheet name="Communication Works (CCTV)" sheetId="15" r:id="rId4"/>
    <sheet name="Communication Works (NAS)" sheetId="14" r:id="rId5"/>
    <sheet name="Electrical Works" sheetId="9" r:id="rId6"/>
    <sheet name="Mechanical Works" sheetId="10" r:id="rId7"/>
    <sheet name="Plumbing Works (UGT)" sheetId="11" r:id="rId8"/>
    <sheet name="Summary" sheetId="12"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1" hidden="1">'Civil Works'!$C$2:$C$406</definedName>
    <definedName name="_xlnm._FilterDatabase" localSheetId="6" hidden="1">'Mechanical Works'!$D$1:$D$19</definedName>
    <definedName name="_xlnm._FilterDatabase" localSheetId="7" hidden="1">'Plumbing Works (UGT)'!$I$1:$I$176</definedName>
    <definedName name="ABGRNT" localSheetId="3">#REF!</definedName>
    <definedName name="ABGRNT" localSheetId="4">#REF!</definedName>
    <definedName name="ABGRNT" localSheetId="6">#REF!</definedName>
    <definedName name="ABGRNT">#REF!</definedName>
    <definedName name="AGGBASE" localSheetId="3">#REF!</definedName>
    <definedName name="AGGBASE" localSheetId="4">#REF!</definedName>
    <definedName name="AGGBASE" localSheetId="6">#REF!</definedName>
    <definedName name="AGGBASE">#REF!</definedName>
    <definedName name="AGGSBBASE" localSheetId="3">#REF!</definedName>
    <definedName name="AGGSBBASE" localSheetId="4">#REF!</definedName>
    <definedName name="AGGSBBASE" localSheetId="6">#REF!</definedName>
    <definedName name="AGGSBBASE">#REF!</definedName>
    <definedName name="ANCHOR" localSheetId="3">#REF!</definedName>
    <definedName name="ANCHOR" localSheetId="4">#REF!</definedName>
    <definedName name="ANCHOR" localSheetId="6">#REF!</definedName>
    <definedName name="ANCHOR">#REF!</definedName>
    <definedName name="APFLSCL" localSheetId="3">#REF!</definedName>
    <definedName name="APFLSCL" localSheetId="4">#REF!</definedName>
    <definedName name="APFLSCL" localSheetId="6">#REF!</definedName>
    <definedName name="APFLSCL">#REF!</definedName>
    <definedName name="b" localSheetId="3">#REF!</definedName>
    <definedName name="b" localSheetId="4">#REF!</definedName>
    <definedName name="b" localSheetId="6">#REF!</definedName>
    <definedName name="b">#REF!</definedName>
    <definedName name="ba" localSheetId="3">#REF!</definedName>
    <definedName name="ba" localSheetId="4">#REF!</definedName>
    <definedName name="ba" localSheetId="6">#REF!</definedName>
    <definedName name="ba">#REF!</definedName>
    <definedName name="BathtubCPBrasswash075">[1]Material!$J$73</definedName>
    <definedName name="BMFR" localSheetId="3">#REF!</definedName>
    <definedName name="BMFR" localSheetId="4">#REF!</definedName>
    <definedName name="BMFR" localSheetId="6">#REF!</definedName>
    <definedName name="BMFR">#REF!</definedName>
    <definedName name="BMFRS" localSheetId="3">#REF!</definedName>
    <definedName name="BMFRS" localSheetId="4">#REF!</definedName>
    <definedName name="BMFRS" localSheetId="6">#REF!</definedName>
    <definedName name="BMFRS">#REF!</definedName>
    <definedName name="BMSXH" localSheetId="3">#REF!</definedName>
    <definedName name="BMSXH" localSheetId="4">#REF!</definedName>
    <definedName name="BMSXH" localSheetId="6">#REF!</definedName>
    <definedName name="BMSXH">#REF!</definedName>
    <definedName name="BMSXS" localSheetId="3">#REF!</definedName>
    <definedName name="BMSXS" localSheetId="4">#REF!</definedName>
    <definedName name="BMSXS" localSheetId="6">#REF!</definedName>
    <definedName name="BMSXS">#REF!</definedName>
    <definedName name="CCJALI" localSheetId="3">#REF!</definedName>
    <definedName name="CCJALI" localSheetId="4">#REF!</definedName>
    <definedName name="CCJALI" localSheetId="6">#REF!</definedName>
    <definedName name="CCJALI">#REF!</definedName>
    <definedName name="CHQRDTL" localSheetId="3">#REF!</definedName>
    <definedName name="CHQRDTL" localSheetId="4">#REF!</definedName>
    <definedName name="CHQRDTL" localSheetId="6">#REF!</definedName>
    <definedName name="CHQRDTL">#REF!</definedName>
    <definedName name="CLRCRT" localSheetId="3">#REF!</definedName>
    <definedName name="CLRCRT" localSheetId="4">#REF!</definedName>
    <definedName name="CLRCRT" localSheetId="6">#REF!</definedName>
    <definedName name="CLRCRT">#REF!</definedName>
    <definedName name="CLRGLASS">[2]Sheet1!$K$28</definedName>
    <definedName name="CPmixer1hole05">[1]Material!$J$285</definedName>
    <definedName name="CPstopcock05">[1]Material!$J$290</definedName>
    <definedName name="CRSH" localSheetId="3">#REF!</definedName>
    <definedName name="CRSH" localSheetId="4">#REF!</definedName>
    <definedName name="CRSH" localSheetId="6">#REF!</definedName>
    <definedName name="CRSH">#REF!</definedName>
    <definedName name="DRCLSR">[2]Sheet1!$K$27</definedName>
    <definedName name="DRSTPPR">[2]Sheet1!$K$26</definedName>
    <definedName name="ENMLPNT">[2]Sheet1!$K$12</definedName>
    <definedName name="FLLNG" localSheetId="3">#REF!</definedName>
    <definedName name="FLLNG" localSheetId="4">#REF!</definedName>
    <definedName name="FLLNG" localSheetId="6">#REF!</definedName>
    <definedName name="FLLNG">#REF!</definedName>
    <definedName name="FORMICA">[2]Sheet1!$K$17</definedName>
    <definedName name="GBFLSCL" localSheetId="3">#REF!</definedName>
    <definedName name="GBFLSCL" localSheetId="4">#REF!</definedName>
    <definedName name="GBFLSCL" localSheetId="6">#REF!</definedName>
    <definedName name="GBFLSCL">#REF!</definedName>
    <definedName name="GLUE">[2]Sheet1!$K$18</definedName>
    <definedName name="GML" localSheetId="3">#REF!</definedName>
    <definedName name="GML" localSheetId="4">#REF!</definedName>
    <definedName name="GML" localSheetId="6">#REF!</definedName>
    <definedName name="GML">#REF!</definedName>
    <definedName name="GRNT" localSheetId="3">#REF!</definedName>
    <definedName name="GRNT" localSheetId="4">#REF!</definedName>
    <definedName name="GRNT" localSheetId="6">#REF!</definedName>
    <definedName name="GRNT">#REF!</definedName>
    <definedName name="GROUT" localSheetId="3">#REF!</definedName>
    <definedName name="GROUT" localSheetId="4">#REF!</definedName>
    <definedName name="GROUT" localSheetId="6">#REF!</definedName>
    <definedName name="GROUT">#REF!</definedName>
    <definedName name="HNGS">[2]Sheet1!$K$23</definedName>
    <definedName name="INZ3011TEXT">[3]DA30!$C$398</definedName>
    <definedName name="INZ3017TEXT">[3]DA30!$C$531</definedName>
    <definedName name="INZ3056TEXT">[3]DA30!$C$1473</definedName>
    <definedName name="KCKPLT">[2]Sheet1!$K$20</definedName>
    <definedName name="KRBSTN" localSheetId="3">#REF!</definedName>
    <definedName name="KRBSTN" localSheetId="4">#REF!</definedName>
    <definedName name="KRBSTN" localSheetId="6">#REF!</definedName>
    <definedName name="KRBSTN">#REF!</definedName>
    <definedName name="LMNTSHUTT">[2]Sheet1!$K$16</definedName>
    <definedName name="LOCK">[2]Sheet1!$K$24</definedName>
    <definedName name="LPPNG">[2]Sheet1!$K$19</definedName>
    <definedName name="Mo" localSheetId="3">#REF!</definedName>
    <definedName name="Mo" localSheetId="4">#REF!</definedName>
    <definedName name="Mo" localSheetId="6">#REF!</definedName>
    <definedName name="Mo">#REF!</definedName>
    <definedName name="MSFRAME">[2]Sheet1!$K$11</definedName>
    <definedName name="Nailofsizes">[4]Material!$J$762</definedName>
    <definedName name="NAILS">[2]Sheet1!$K$30</definedName>
    <definedName name="NMFLSCL" localSheetId="3">#REF!</definedName>
    <definedName name="NMFLSCL" localSheetId="4">#REF!</definedName>
    <definedName name="NMFLSCL" localSheetId="6">#REF!</definedName>
    <definedName name="NMFLSCL">#REF!</definedName>
    <definedName name="OPCF" localSheetId="3">#REF!</definedName>
    <definedName name="OPCF" localSheetId="4">#REF!</definedName>
    <definedName name="OPCF" localSheetId="6">#REF!</definedName>
    <definedName name="OPCF">#REF!</definedName>
    <definedName name="PDLO">'[5]Finish Basic Rates'!$F$15</definedName>
    <definedName name="Pigmentofanycolour">[1]Material!$J$960</definedName>
    <definedName name="PNTAM" localSheetId="3">#REF!</definedName>
    <definedName name="PNTAM" localSheetId="4">#REF!</definedName>
    <definedName name="PNTAM" localSheetId="6">#REF!</definedName>
    <definedName name="PNTAM">#REF!</definedName>
    <definedName name="PNTME" localSheetId="3">#REF!</definedName>
    <definedName name="PNTME" localSheetId="4">#REF!</definedName>
    <definedName name="PNTME" localSheetId="6">#REF!</definedName>
    <definedName name="PNTME">#REF!</definedName>
    <definedName name="PNTPE" localSheetId="3">#REF!</definedName>
    <definedName name="PNTPE" localSheetId="4">#REF!</definedName>
    <definedName name="PNTPE" localSheetId="6">#REF!</definedName>
    <definedName name="PNTPE">#REF!</definedName>
    <definedName name="PNTRFL" localSheetId="3">#REF!</definedName>
    <definedName name="PNTRFL" localSheetId="4">#REF!</definedName>
    <definedName name="PNTRFL" localSheetId="6">#REF!</definedName>
    <definedName name="PNTRFL">#REF!</definedName>
    <definedName name="PNTVE" localSheetId="3">#REF!</definedName>
    <definedName name="PNTVE" localSheetId="4">#REF!</definedName>
    <definedName name="PNTVE" localSheetId="6">#REF!</definedName>
    <definedName name="PNTVE">#REF!</definedName>
    <definedName name="PNTWS" localSheetId="3">#REF!</definedName>
    <definedName name="PNTWS" localSheetId="4">#REF!</definedName>
    <definedName name="PNTWS" localSheetId="6">#REF!</definedName>
    <definedName name="PNTWS">#REF!</definedName>
    <definedName name="POLSH">[2]Sheet1!$K$22</definedName>
    <definedName name="PRCTILE" localSheetId="3">#REF!</definedName>
    <definedName name="PRCTILE" localSheetId="4">#REF!</definedName>
    <definedName name="PRCTILE" localSheetId="6">#REF!</definedName>
    <definedName name="PRCTILE">#REF!</definedName>
    <definedName name="_xlnm.Print_Area" localSheetId="1">'Civil Works'!$A$1:$F$257</definedName>
    <definedName name="_xlnm.Print_Area" localSheetId="5">'Electrical Works'!$A$1:$F$176</definedName>
    <definedName name="_xlnm.Print_Area" localSheetId="6">'Mechanical Works'!$A$1:$J$18</definedName>
    <definedName name="_xlnm.Print_Area" localSheetId="7">'Plumbing Works (UGT)'!$A$1:$L$176</definedName>
    <definedName name="_xlnm.Print_Area" localSheetId="8">Summary!$A$1:$E$20</definedName>
    <definedName name="_xlnm.Print_Area" localSheetId="0">'Summery  1st IPC '!$A$1:$F$42</definedName>
    <definedName name="_xlnm.Print_Area">#REF!</definedName>
    <definedName name="_xlnm.Print_Titles" localSheetId="1">'Civil Works'!$6:$8</definedName>
    <definedName name="_xlnm.Print_Titles" localSheetId="3">'Communication Works (CCTV)'!$5:$8</definedName>
    <definedName name="_xlnm.Print_Titles" localSheetId="4">'Communication Works (NAS)'!$5:$8</definedName>
    <definedName name="_xlnm.Print_Titles" localSheetId="2">'Communication Works (Str Cable)'!$5:$8</definedName>
    <definedName name="_xlnm.Print_Titles" localSheetId="5">'Electrical Works'!$5:$8</definedName>
    <definedName name="_xlnm.Print_Titles" localSheetId="7">'Plumbing Works (UGT)'!$5:$8</definedName>
    <definedName name="_xlnm.Print_Titles" localSheetId="0">'Summery  1st IPC '!$1:$5</definedName>
    <definedName name="_xlnm.Print_Titles">#REF!</definedName>
    <definedName name="RMC">'[6]Materials Basic Rates'!$F$13</definedName>
    <definedName name="RMD">'[6]Materials Basic Rates'!$F$14</definedName>
    <definedName name="SA" localSheetId="3">#REF!</definedName>
    <definedName name="SA" localSheetId="4">#REF!</definedName>
    <definedName name="SA" localSheetId="6">#REF!</definedName>
    <definedName name="SA">#REF!</definedName>
    <definedName name="SAND" localSheetId="3">#REF!</definedName>
    <definedName name="SAND" localSheetId="4">#REF!</definedName>
    <definedName name="SAND" localSheetId="6">#REF!</definedName>
    <definedName name="SAND">#REF!</definedName>
    <definedName name="Sinkpillartap2way">[1]Material!$J$1107</definedName>
    <definedName name="Sinkplugwithchain">[1]Material!$J$1108</definedName>
    <definedName name="Sinkstainlesssteel1000500">[1]Material!$J$1109</definedName>
    <definedName name="Sol" localSheetId="3">#REF!</definedName>
    <definedName name="Sol" localSheetId="4">#REF!</definedName>
    <definedName name="Sol" localSheetId="6">#REF!</definedName>
    <definedName name="Sol">#REF!</definedName>
    <definedName name="SR">[7]Sheet1!$C$8</definedName>
    <definedName name="SRA">[7]Sheet1!$D$15</definedName>
    <definedName name="SRB">[7]Sheet1!$D$16</definedName>
    <definedName name="STEEL">'[8]Finish Basic Rates'!$F$180</definedName>
    <definedName name="sto" localSheetId="3">#REF!</definedName>
    <definedName name="sto" localSheetId="4">#REF!</definedName>
    <definedName name="sto" localSheetId="6">#REF!</definedName>
    <definedName name="sto">#REF!</definedName>
    <definedName name="Sunkhandle">[4]Material!$J$1106</definedName>
    <definedName name="Tierod">[4]Material!$J$1222</definedName>
    <definedName name="Tor_Steel">[7]Sheet1!$C$7</definedName>
    <definedName name="TWRBLT">[2]Sheet1!$K$25</definedName>
    <definedName name="vc">'[9]Finish Basic Rates'!$F$19</definedName>
    <definedName name="vmiw">'[9]Finish Basic Rates'!$F$8</definedName>
    <definedName name="VNYLTL" localSheetId="3">#REF!</definedName>
    <definedName name="VNYLTL" localSheetId="4">#REF!</definedName>
    <definedName name="VNYLTL" localSheetId="6">#REF!</definedName>
    <definedName name="VNYLTL">#REF!</definedName>
    <definedName name="VYNLTL" localSheetId="3">#REF!</definedName>
    <definedName name="VYNLTL" localSheetId="4">#REF!</definedName>
    <definedName name="VYNLTL" localSheetId="6">#REF!</definedName>
    <definedName name="VYNLTL">#REF!</definedName>
    <definedName name="Washbasin450mm18whitecolour">[1]Material!$J$1277</definedName>
    <definedName name="Washbasinboltkit">[1]Material!$J$1286</definedName>
    <definedName name="WATR" localSheetId="3">#REF!</definedName>
    <definedName name="WATR" localSheetId="4">#REF!</definedName>
    <definedName name="WATR" localSheetId="6">#REF!</definedName>
    <definedName name="WATR">#REF!</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IREGLASS">[2]Sheet1!$K$29</definedName>
    <definedName name="Woodenrodforshoes">[4]Material!$J$1313</definedName>
    <definedName name="WTCM" localSheetId="3">#REF!</definedName>
    <definedName name="WTCM" localSheetId="4">#REF!</definedName>
    <definedName name="WTCM" localSheetId="6">#REF!</definedName>
    <definedName name="WTCM">#REF!</definedName>
  </definedNames>
  <calcPr calcId="152511"/>
</workbook>
</file>

<file path=xl/calcChain.xml><?xml version="1.0" encoding="utf-8"?>
<calcChain xmlns="http://schemas.openxmlformats.org/spreadsheetml/2006/main">
  <c r="K12" i="11" l="1"/>
  <c r="K13" i="11"/>
  <c r="K14" i="11"/>
  <c r="K15" i="11"/>
  <c r="K16" i="11"/>
  <c r="K17" i="11"/>
  <c r="K18" i="11"/>
  <c r="K19" i="11"/>
  <c r="K21" i="11"/>
  <c r="K23" i="11"/>
  <c r="K24" i="11"/>
  <c r="K25" i="11"/>
  <c r="K26" i="11"/>
  <c r="K27" i="11"/>
  <c r="K28" i="11"/>
  <c r="K29" i="11"/>
  <c r="K30" i="11"/>
  <c r="K32" i="11"/>
  <c r="K34" i="11"/>
  <c r="K35" i="11"/>
  <c r="K36" i="11"/>
  <c r="K38" i="11"/>
  <c r="K39" i="11"/>
  <c r="K40" i="11"/>
  <c r="K41" i="11"/>
  <c r="K42" i="11"/>
  <c r="K43" i="11"/>
  <c r="K44" i="11"/>
  <c r="K45" i="11"/>
  <c r="K46" i="11"/>
  <c r="K47" i="11"/>
  <c r="K48" i="11"/>
  <c r="K49" i="11"/>
  <c r="K52" i="11"/>
  <c r="K53" i="11"/>
  <c r="K54" i="11"/>
  <c r="K55" i="11"/>
  <c r="K57" i="11"/>
  <c r="K59" i="11"/>
  <c r="K61" i="11"/>
  <c r="K62" i="11"/>
  <c r="K64" i="11"/>
  <c r="K65" i="11"/>
  <c r="K67" i="11"/>
  <c r="K70" i="11"/>
  <c r="K71" i="11"/>
  <c r="K73" i="11"/>
  <c r="K74" i="11"/>
  <c r="K76" i="11"/>
  <c r="K77" i="11"/>
  <c r="K79" i="11"/>
  <c r="K80" i="11"/>
  <c r="K82" i="11"/>
  <c r="K83" i="11"/>
  <c r="K86" i="11"/>
  <c r="K88" i="11"/>
  <c r="K89" i="11"/>
  <c r="K90" i="11"/>
  <c r="K91" i="11"/>
  <c r="K92" i="11"/>
  <c r="K93" i="11"/>
  <c r="K95" i="11"/>
  <c r="K96" i="11"/>
  <c r="K98" i="11"/>
  <c r="K100" i="11"/>
  <c r="K101" i="11"/>
  <c r="K105" i="11"/>
  <c r="K106" i="11"/>
  <c r="K107" i="11"/>
  <c r="K108" i="11"/>
  <c r="K111" i="11"/>
  <c r="K112" i="11"/>
  <c r="K115" i="11"/>
  <c r="K116" i="11"/>
  <c r="K118" i="11"/>
  <c r="K120" i="11"/>
  <c r="K121" i="11"/>
  <c r="K122" i="11"/>
  <c r="K124" i="11"/>
  <c r="K125" i="11"/>
  <c r="K126" i="11"/>
  <c r="K127" i="11"/>
  <c r="K130" i="11"/>
  <c r="K132" i="11"/>
  <c r="K133" i="11"/>
  <c r="K140" i="11"/>
  <c r="K141" i="11"/>
  <c r="K142" i="11"/>
  <c r="K145" i="11"/>
  <c r="K148" i="11"/>
  <c r="K149" i="11"/>
  <c r="K150" i="11"/>
  <c r="K152" i="11"/>
  <c r="K153" i="11"/>
  <c r="K155" i="11"/>
  <c r="K157" i="11"/>
  <c r="K159" i="11"/>
  <c r="K161" i="11"/>
  <c r="K164" i="11"/>
  <c r="K166" i="11"/>
  <c r="K167" i="11"/>
  <c r="K168" i="11"/>
  <c r="K170" i="11"/>
  <c r="K171" i="11"/>
  <c r="K173" i="11"/>
  <c r="F133" i="11" l="1"/>
  <c r="G133" i="11" s="1"/>
  <c r="H133" i="11" s="1"/>
  <c r="I133" i="11" s="1"/>
  <c r="F132" i="11"/>
  <c r="G132" i="11" s="1"/>
  <c r="F130" i="11"/>
  <c r="F127" i="11"/>
  <c r="F126" i="11"/>
  <c r="G126" i="11" s="1"/>
  <c r="F125" i="11"/>
  <c r="F124" i="11"/>
  <c r="G124" i="11" s="1"/>
  <c r="F122" i="11"/>
  <c r="G122" i="11" s="1"/>
  <c r="F121" i="11"/>
  <c r="F120" i="11"/>
  <c r="G120" i="11" s="1"/>
  <c r="F118" i="11"/>
  <c r="G118" i="11" s="1"/>
  <c r="F116" i="11"/>
  <c r="G116" i="11" s="1"/>
  <c r="F115" i="11"/>
  <c r="F112" i="11"/>
  <c r="G112" i="11" s="1"/>
  <c r="F111" i="11"/>
  <c r="F108" i="11"/>
  <c r="G108" i="11" s="1"/>
  <c r="F107" i="11"/>
  <c r="F106" i="11"/>
  <c r="G106" i="11" s="1"/>
  <c r="F105" i="11"/>
  <c r="F101" i="11"/>
  <c r="F100" i="11"/>
  <c r="G100" i="11" s="1"/>
  <c r="F98" i="11"/>
  <c r="G98" i="11" s="1"/>
  <c r="F96" i="11"/>
  <c r="G96" i="11" s="1"/>
  <c r="F95" i="11"/>
  <c r="F93" i="11"/>
  <c r="F92" i="11"/>
  <c r="G92" i="11" s="1"/>
  <c r="F91" i="11"/>
  <c r="F90" i="11"/>
  <c r="G90" i="11" s="1"/>
  <c r="F89" i="11"/>
  <c r="F88" i="11"/>
  <c r="G88" i="11" s="1"/>
  <c r="F86" i="11"/>
  <c r="G86" i="11" s="1"/>
  <c r="F83" i="11"/>
  <c r="F82" i="11"/>
  <c r="G82" i="11" s="1"/>
  <c r="F80" i="11"/>
  <c r="G80" i="11" s="1"/>
  <c r="F79" i="11"/>
  <c r="F77" i="11"/>
  <c r="F76" i="11"/>
  <c r="G76" i="11" s="1"/>
  <c r="F74" i="11"/>
  <c r="G74" i="11" s="1"/>
  <c r="F73" i="11"/>
  <c r="F71" i="11"/>
  <c r="F70" i="11"/>
  <c r="G70" i="11" s="1"/>
  <c r="F67" i="11"/>
  <c r="G67" i="11" s="1"/>
  <c r="H67" i="11" s="1"/>
  <c r="I67" i="11" s="1"/>
  <c r="F65" i="11"/>
  <c r="G65" i="11" s="1"/>
  <c r="H65" i="11" s="1"/>
  <c r="I65" i="11" s="1"/>
  <c r="F64" i="11"/>
  <c r="G64" i="11" s="1"/>
  <c r="H64" i="11" s="1"/>
  <c r="I64" i="11" s="1"/>
  <c r="F62" i="11"/>
  <c r="G62" i="11" s="1"/>
  <c r="H62" i="11" s="1"/>
  <c r="I62" i="11" s="1"/>
  <c r="F61" i="11"/>
  <c r="G61" i="11" s="1"/>
  <c r="H61" i="11" s="1"/>
  <c r="I61" i="11" s="1"/>
  <c r="F59" i="11"/>
  <c r="G59" i="11" s="1"/>
  <c r="H59" i="11" s="1"/>
  <c r="I59" i="11" s="1"/>
  <c r="F57" i="11"/>
  <c r="G57" i="11" s="1"/>
  <c r="H57" i="11" s="1"/>
  <c r="I57" i="11" s="1"/>
  <c r="F55" i="11"/>
  <c r="G55" i="11" s="1"/>
  <c r="H55" i="11" s="1"/>
  <c r="I55" i="11" s="1"/>
  <c r="F54" i="11"/>
  <c r="G54" i="11" s="1"/>
  <c r="H54" i="11" s="1"/>
  <c r="I54" i="11" s="1"/>
  <c r="F53" i="11"/>
  <c r="G53" i="11" s="1"/>
  <c r="H53" i="11" s="1"/>
  <c r="I53" i="11" s="1"/>
  <c r="F52" i="11"/>
  <c r="G52" i="11" s="1"/>
  <c r="H52" i="11" s="1"/>
  <c r="I52" i="11" s="1"/>
  <c r="F49" i="11"/>
  <c r="G49" i="11" s="1"/>
  <c r="H49" i="11" s="1"/>
  <c r="I49" i="11" s="1"/>
  <c r="F48" i="11"/>
  <c r="G48" i="11" s="1"/>
  <c r="H48" i="11" s="1"/>
  <c r="I48" i="11" s="1"/>
  <c r="F47" i="11"/>
  <c r="G47" i="11" s="1"/>
  <c r="H47" i="11" s="1"/>
  <c r="I47" i="11" s="1"/>
  <c r="F46" i="11"/>
  <c r="G46" i="11" s="1"/>
  <c r="H46" i="11" s="1"/>
  <c r="I46" i="11" s="1"/>
  <c r="F45" i="11"/>
  <c r="G45" i="11" s="1"/>
  <c r="H45" i="11" s="1"/>
  <c r="I45" i="11" s="1"/>
  <c r="F44" i="11"/>
  <c r="G44" i="11" s="1"/>
  <c r="H44" i="11" s="1"/>
  <c r="I44" i="11" s="1"/>
  <c r="F43" i="11"/>
  <c r="G43" i="11" s="1"/>
  <c r="H43" i="11" s="1"/>
  <c r="I43" i="11" s="1"/>
  <c r="F42" i="11"/>
  <c r="G42" i="11" s="1"/>
  <c r="H42" i="11" s="1"/>
  <c r="I42" i="11" s="1"/>
  <c r="F41" i="11"/>
  <c r="G41" i="11" s="1"/>
  <c r="H41" i="11" s="1"/>
  <c r="I41" i="11" s="1"/>
  <c r="F40" i="11"/>
  <c r="G40" i="11" s="1"/>
  <c r="H40" i="11" s="1"/>
  <c r="I40" i="11" s="1"/>
  <c r="F39" i="11"/>
  <c r="G39" i="11" s="1"/>
  <c r="H39" i="11" s="1"/>
  <c r="I39" i="11" s="1"/>
  <c r="F38" i="11"/>
  <c r="G38" i="11" s="1"/>
  <c r="H38" i="11" s="1"/>
  <c r="I38" i="11" s="1"/>
  <c r="F36" i="11"/>
  <c r="G36" i="11" s="1"/>
  <c r="H36" i="11" s="1"/>
  <c r="I36" i="11" s="1"/>
  <c r="F35" i="11"/>
  <c r="G35" i="11" s="1"/>
  <c r="H35" i="11" s="1"/>
  <c r="I35" i="11" s="1"/>
  <c r="F34" i="11"/>
  <c r="G34" i="11" s="1"/>
  <c r="H34" i="11" s="1"/>
  <c r="I34" i="11" s="1"/>
  <c r="F32" i="11"/>
  <c r="G32" i="11" s="1"/>
  <c r="H32" i="11" s="1"/>
  <c r="I32" i="11" s="1"/>
  <c r="F30" i="11"/>
  <c r="G30" i="11" s="1"/>
  <c r="H30" i="11" s="1"/>
  <c r="I30" i="11" s="1"/>
  <c r="F29" i="11"/>
  <c r="G29" i="11" s="1"/>
  <c r="H29" i="11" s="1"/>
  <c r="I29" i="11" s="1"/>
  <c r="F28" i="11"/>
  <c r="G28" i="11" s="1"/>
  <c r="H28" i="11" s="1"/>
  <c r="I28" i="11" s="1"/>
  <c r="F27" i="11"/>
  <c r="G27" i="11" s="1"/>
  <c r="H27" i="11" s="1"/>
  <c r="I27" i="11" s="1"/>
  <c r="F26" i="11"/>
  <c r="G26" i="11" s="1"/>
  <c r="H26" i="11" s="1"/>
  <c r="I26" i="11" s="1"/>
  <c r="F25" i="11"/>
  <c r="G25" i="11" s="1"/>
  <c r="H25" i="11" s="1"/>
  <c r="I25" i="11" s="1"/>
  <c r="F24" i="11"/>
  <c r="G24" i="11" s="1"/>
  <c r="H24" i="11" s="1"/>
  <c r="I24" i="11" s="1"/>
  <c r="F23" i="11"/>
  <c r="G23" i="11" s="1"/>
  <c r="H23" i="11" s="1"/>
  <c r="I23" i="11" s="1"/>
  <c r="F21" i="11"/>
  <c r="G21" i="11" s="1"/>
  <c r="H21" i="11" s="1"/>
  <c r="I21" i="11" s="1"/>
  <c r="F19" i="11"/>
  <c r="G19" i="11" s="1"/>
  <c r="H19" i="11" s="1"/>
  <c r="I19" i="11" s="1"/>
  <c r="F18" i="11"/>
  <c r="G18" i="11" s="1"/>
  <c r="H18" i="11" s="1"/>
  <c r="I18" i="11" s="1"/>
  <c r="F17" i="11"/>
  <c r="G17" i="11" s="1"/>
  <c r="H17" i="11" s="1"/>
  <c r="I17" i="11" s="1"/>
  <c r="F16" i="11"/>
  <c r="G16" i="11" s="1"/>
  <c r="H16" i="11" s="1"/>
  <c r="I16" i="11" s="1"/>
  <c r="F15" i="11"/>
  <c r="G15" i="11" s="1"/>
  <c r="H15" i="11" s="1"/>
  <c r="I15" i="11" s="1"/>
  <c r="F14" i="11"/>
  <c r="G14" i="11" s="1"/>
  <c r="H14" i="11" s="1"/>
  <c r="I14" i="11" s="1"/>
  <c r="F13" i="11"/>
  <c r="G13" i="11" s="1"/>
  <c r="H13" i="11" s="1"/>
  <c r="I13" i="11" s="1"/>
  <c r="F12" i="11"/>
  <c r="G12" i="11" s="1"/>
  <c r="H12" i="11" s="1"/>
  <c r="I12" i="11" s="1"/>
  <c r="G130" i="11" l="1"/>
  <c r="H130" i="11" s="1"/>
  <c r="J133" i="11"/>
  <c r="H132" i="11"/>
  <c r="I132" i="11" s="1"/>
  <c r="G127" i="11"/>
  <c r="H127" i="11" s="1"/>
  <c r="I127" i="11" s="1"/>
  <c r="G125" i="11"/>
  <c r="H125" i="11" s="1"/>
  <c r="G121" i="11"/>
  <c r="H121" i="11" s="1"/>
  <c r="G115" i="11"/>
  <c r="H115" i="11" s="1"/>
  <c r="G111" i="11"/>
  <c r="H111" i="11" s="1"/>
  <c r="G107" i="11"/>
  <c r="H107" i="11" s="1"/>
  <c r="G105" i="11"/>
  <c r="H105" i="11" s="1"/>
  <c r="G101" i="11"/>
  <c r="H101" i="11" s="1"/>
  <c r="G95" i="11"/>
  <c r="H95" i="11" s="1"/>
  <c r="G93" i="11"/>
  <c r="H93" i="11" s="1"/>
  <c r="G91" i="11"/>
  <c r="H91" i="11" s="1"/>
  <c r="G89" i="11"/>
  <c r="H89" i="11" s="1"/>
  <c r="G83" i="11"/>
  <c r="H83" i="11" s="1"/>
  <c r="G79" i="11"/>
  <c r="H79" i="11" s="1"/>
  <c r="G77" i="11"/>
  <c r="H77" i="11" s="1"/>
  <c r="G73" i="11"/>
  <c r="H73" i="11" s="1"/>
  <c r="G71" i="11"/>
  <c r="H71" i="11" s="1"/>
  <c r="H126" i="11"/>
  <c r="I126" i="11" s="1"/>
  <c r="H124" i="11"/>
  <c r="I124" i="11" s="1"/>
  <c r="H122" i="11"/>
  <c r="I122" i="11" s="1"/>
  <c r="H120" i="11"/>
  <c r="I120" i="11" s="1"/>
  <c r="H118" i="11"/>
  <c r="I118" i="11" s="1"/>
  <c r="H116" i="11"/>
  <c r="I116" i="11" s="1"/>
  <c r="H112" i="11"/>
  <c r="I112" i="11" s="1"/>
  <c r="H108" i="11"/>
  <c r="I108" i="11" s="1"/>
  <c r="H106" i="11"/>
  <c r="I106" i="11" s="1"/>
  <c r="H100" i="11"/>
  <c r="I100" i="11" s="1"/>
  <c r="H98" i="11"/>
  <c r="I98" i="11" s="1"/>
  <c r="H96" i="11"/>
  <c r="I96" i="11" s="1"/>
  <c r="H92" i="11"/>
  <c r="I92" i="11" s="1"/>
  <c r="H90" i="11"/>
  <c r="I90" i="11" s="1"/>
  <c r="H88" i="11"/>
  <c r="I88" i="11" s="1"/>
  <c r="H86" i="11"/>
  <c r="I86" i="11" s="1"/>
  <c r="H82" i="11"/>
  <c r="I82" i="11" s="1"/>
  <c r="H80" i="11"/>
  <c r="I80" i="11" s="1"/>
  <c r="H76" i="11"/>
  <c r="I76" i="11" s="1"/>
  <c r="H74" i="11"/>
  <c r="I74" i="11" s="1"/>
  <c r="H70" i="11"/>
  <c r="I70" i="11" s="1"/>
  <c r="J65" i="11"/>
  <c r="J61" i="11"/>
  <c r="J57" i="11"/>
  <c r="J53" i="11"/>
  <c r="J49" i="11"/>
  <c r="J45" i="11"/>
  <c r="J41" i="11"/>
  <c r="J29" i="11"/>
  <c r="J25" i="11"/>
  <c r="J21" i="11"/>
  <c r="J17" i="11"/>
  <c r="J112" i="11"/>
  <c r="J88" i="11"/>
  <c r="J76" i="11"/>
  <c r="J62" i="11"/>
  <c r="J54" i="11"/>
  <c r="J46" i="11"/>
  <c r="J42" i="11"/>
  <c r="J38" i="11"/>
  <c r="J34" i="11"/>
  <c r="J30" i="11"/>
  <c r="J26" i="11"/>
  <c r="J18" i="11"/>
  <c r="J14" i="11"/>
  <c r="J67" i="11"/>
  <c r="J59" i="11"/>
  <c r="J55" i="11"/>
  <c r="J47" i="11"/>
  <c r="J43" i="11"/>
  <c r="J39" i="11"/>
  <c r="J35" i="11"/>
  <c r="J27" i="11"/>
  <c r="J23" i="11"/>
  <c r="J19" i="11"/>
  <c r="J15" i="11"/>
  <c r="J64" i="11"/>
  <c r="J52" i="11"/>
  <c r="J48" i="11"/>
  <c r="J44" i="11"/>
  <c r="J40" i="11"/>
  <c r="J36" i="11"/>
  <c r="J32" i="11"/>
  <c r="J28" i="11"/>
  <c r="J24" i="11"/>
  <c r="J16" i="11"/>
  <c r="J13" i="11"/>
  <c r="J12" i="11"/>
  <c r="J82" i="11" l="1"/>
  <c r="J106" i="11"/>
  <c r="I83" i="11"/>
  <c r="J83" i="11" s="1"/>
  <c r="L83" i="11" s="1"/>
  <c r="J74" i="11"/>
  <c r="L74" i="11" s="1"/>
  <c r="I73" i="11"/>
  <c r="J73" i="11" s="1"/>
  <c r="L73" i="11" s="1"/>
  <c r="I89" i="11"/>
  <c r="J89" i="11" s="1"/>
  <c r="L89" i="11" s="1"/>
  <c r="I101" i="11"/>
  <c r="J101" i="11" s="1"/>
  <c r="L101" i="11" s="1"/>
  <c r="J115" i="11"/>
  <c r="I115" i="11"/>
  <c r="I71" i="11"/>
  <c r="J71" i="11" s="1"/>
  <c r="L71" i="11" s="1"/>
  <c r="J95" i="11"/>
  <c r="I95" i="11"/>
  <c r="J108" i="11"/>
  <c r="L108" i="11" s="1"/>
  <c r="I77" i="11"/>
  <c r="J77" i="11" s="1"/>
  <c r="L77" i="11" s="1"/>
  <c r="I91" i="11"/>
  <c r="J91" i="11" s="1"/>
  <c r="L91" i="11" s="1"/>
  <c r="I105" i="11"/>
  <c r="J105" i="11" s="1"/>
  <c r="L105" i="11" s="1"/>
  <c r="I121" i="11"/>
  <c r="J121" i="11" s="1"/>
  <c r="L121" i="11" s="1"/>
  <c r="I111" i="11"/>
  <c r="J111" i="11" s="1"/>
  <c r="L111" i="11" s="1"/>
  <c r="I79" i="11"/>
  <c r="J79" i="11" s="1"/>
  <c r="I93" i="11"/>
  <c r="J93" i="11" s="1"/>
  <c r="L93" i="11" s="1"/>
  <c r="I107" i="11"/>
  <c r="J107" i="11" s="1"/>
  <c r="L107" i="11" s="1"/>
  <c r="I125" i="11"/>
  <c r="J125" i="11" s="1"/>
  <c r="L125" i="11" s="1"/>
  <c r="I130" i="11"/>
  <c r="J130" i="11" s="1"/>
  <c r="L130" i="11" s="1"/>
  <c r="J96" i="11"/>
  <c r="J98" i="11"/>
  <c r="J120" i="11"/>
  <c r="J86" i="11"/>
  <c r="L86" i="11" s="1"/>
  <c r="J122" i="11"/>
  <c r="J124" i="11"/>
  <c r="J100" i="11"/>
  <c r="L100" i="11" s="1"/>
  <c r="J116" i="11"/>
  <c r="L116" i="11" s="1"/>
  <c r="J80" i="11"/>
  <c r="L80" i="11" s="1"/>
  <c r="J90" i="11"/>
  <c r="L133" i="11"/>
  <c r="L95" i="11"/>
  <c r="J127" i="11"/>
  <c r="J92" i="11"/>
  <c r="L115" i="11"/>
  <c r="J70" i="11"/>
  <c r="L70" i="11" s="1"/>
  <c r="J118" i="11"/>
  <c r="J126" i="11"/>
  <c r="J132" i="11"/>
  <c r="L13" i="11"/>
  <c r="L44" i="11"/>
  <c r="L35" i="11"/>
  <c r="L26" i="11"/>
  <c r="L96" i="11"/>
  <c r="L112" i="11"/>
  <c r="L17" i="11"/>
  <c r="L49" i="11"/>
  <c r="L16" i="11"/>
  <c r="L32" i="11"/>
  <c r="L48" i="11"/>
  <c r="L64" i="11"/>
  <c r="L23" i="11"/>
  <c r="L39" i="11"/>
  <c r="L55" i="11"/>
  <c r="L14" i="11"/>
  <c r="L30" i="11"/>
  <c r="L46" i="11"/>
  <c r="L62" i="11"/>
  <c r="L82" i="11"/>
  <c r="L90" i="11"/>
  <c r="L98" i="11"/>
  <c r="L106" i="11"/>
  <c r="L122" i="11"/>
  <c r="L21" i="11"/>
  <c r="L53" i="11"/>
  <c r="L52" i="11"/>
  <c r="L43" i="11"/>
  <c r="L18" i="11"/>
  <c r="L41" i="11"/>
  <c r="L36" i="11"/>
  <c r="L27" i="11"/>
  <c r="L59" i="11"/>
  <c r="L34" i="11"/>
  <c r="L76" i="11"/>
  <c r="L92" i="11"/>
  <c r="L124" i="11"/>
  <c r="L25" i="11"/>
  <c r="L57" i="11"/>
  <c r="L24" i="11"/>
  <c r="L40" i="11"/>
  <c r="L15" i="11"/>
  <c r="L47" i="11"/>
  <c r="L38" i="11"/>
  <c r="L54" i="11"/>
  <c r="L126" i="11"/>
  <c r="L29" i="11"/>
  <c r="L45" i="11"/>
  <c r="L61" i="11"/>
  <c r="L28" i="11"/>
  <c r="L19" i="11"/>
  <c r="L67" i="11"/>
  <c r="L42" i="11"/>
  <c r="L88" i="11"/>
  <c r="L120" i="11"/>
  <c r="L65" i="11"/>
  <c r="L12" i="11"/>
  <c r="L79" i="11" l="1"/>
  <c r="L132" i="11"/>
  <c r="L127" i="11"/>
  <c r="L118" i="11"/>
  <c r="F29" i="15"/>
  <c r="F28" i="15"/>
  <c r="F27" i="15"/>
  <c r="F26" i="15"/>
  <c r="F25" i="15"/>
  <c r="F24" i="15"/>
  <c r="F23" i="15"/>
  <c r="F22" i="15"/>
  <c r="F21" i="15"/>
  <c r="F20" i="15"/>
  <c r="F19" i="15"/>
  <c r="F18" i="15"/>
  <c r="F17" i="15"/>
  <c r="F16" i="15"/>
  <c r="F15" i="15"/>
  <c r="F14" i="15"/>
  <c r="F13" i="15"/>
  <c r="F12" i="15"/>
  <c r="F11" i="15"/>
  <c r="F32" i="14"/>
  <c r="F31" i="14"/>
  <c r="F30" i="14"/>
  <c r="F29" i="14"/>
  <c r="F28" i="14"/>
  <c r="F27" i="14"/>
  <c r="F26" i="14"/>
  <c r="F25" i="14"/>
  <c r="F24" i="14"/>
  <c r="F23" i="14"/>
  <c r="F22" i="14"/>
  <c r="F21" i="14"/>
  <c r="F20" i="14"/>
  <c r="F19" i="14"/>
  <c r="F18" i="14"/>
  <c r="F17" i="14"/>
  <c r="F16" i="14"/>
  <c r="F15" i="14"/>
  <c r="F14" i="14"/>
  <c r="F13" i="14"/>
  <c r="F12" i="14"/>
  <c r="F12" i="8"/>
  <c r="F13" i="8"/>
  <c r="F14" i="8"/>
  <c r="F58" i="8" s="1"/>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173" i="11"/>
  <c r="F171" i="11"/>
  <c r="F170" i="11"/>
  <c r="F168" i="11"/>
  <c r="F167" i="11"/>
  <c r="F166" i="11"/>
  <c r="F164" i="11"/>
  <c r="F161" i="11"/>
  <c r="F159" i="11"/>
  <c r="F157" i="11"/>
  <c r="F155" i="11"/>
  <c r="F153" i="11"/>
  <c r="F152" i="11"/>
  <c r="F150" i="11"/>
  <c r="F149" i="11"/>
  <c r="F148" i="11"/>
  <c r="F145" i="11"/>
  <c r="F142" i="11"/>
  <c r="F141" i="11"/>
  <c r="F140" i="11"/>
  <c r="I15" i="10"/>
  <c r="F15" i="10"/>
  <c r="J14" i="10"/>
  <c r="I14" i="10"/>
  <c r="I13" i="10"/>
  <c r="H13" i="10"/>
  <c r="F13" i="10"/>
  <c r="I12" i="10"/>
  <c r="F12" i="10"/>
  <c r="J11" i="10"/>
  <c r="I11" i="10"/>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8" i="9"/>
  <c r="F27" i="9"/>
  <c r="F26" i="9"/>
  <c r="F25" i="9"/>
  <c r="F24" i="9"/>
  <c r="F23" i="9"/>
  <c r="F22" i="9"/>
  <c r="F21" i="9"/>
  <c r="F20" i="9"/>
  <c r="F19" i="9"/>
  <c r="F18" i="9"/>
  <c r="F17" i="9"/>
  <c r="F16" i="9"/>
  <c r="F15" i="9"/>
  <c r="F13" i="9"/>
  <c r="F12" i="9"/>
  <c r="F175" i="11" l="1"/>
  <c r="G142" i="11"/>
  <c r="H142" i="11" s="1"/>
  <c r="I142" i="11" s="1"/>
  <c r="G171" i="11"/>
  <c r="H171" i="11" s="1"/>
  <c r="I171" i="11" s="1"/>
  <c r="G145" i="11"/>
  <c r="H145" i="11" s="1"/>
  <c r="I145" i="11" s="1"/>
  <c r="G152" i="11"/>
  <c r="H152" i="11" s="1"/>
  <c r="I152" i="11" s="1"/>
  <c r="G159" i="11"/>
  <c r="H159" i="11" s="1"/>
  <c r="I159" i="11" s="1"/>
  <c r="G167" i="11"/>
  <c r="H167" i="11" s="1"/>
  <c r="I167" i="11" s="1"/>
  <c r="G173" i="11"/>
  <c r="H173" i="11" s="1"/>
  <c r="I173" i="11" s="1"/>
  <c r="G157" i="11"/>
  <c r="H157" i="11" s="1"/>
  <c r="I157" i="11" s="1"/>
  <c r="G140" i="11"/>
  <c r="H140" i="11" s="1"/>
  <c r="I140" i="11" s="1"/>
  <c r="G148" i="11"/>
  <c r="H148" i="11" s="1"/>
  <c r="I148" i="11" s="1"/>
  <c r="G153" i="11"/>
  <c r="H153" i="11" s="1"/>
  <c r="I153" i="11" s="1"/>
  <c r="G161" i="11"/>
  <c r="H161" i="11" s="1"/>
  <c r="I161" i="11" s="1"/>
  <c r="G168" i="11"/>
  <c r="H168" i="11" s="1"/>
  <c r="I168" i="11" s="1"/>
  <c r="G150" i="11"/>
  <c r="H150" i="11" s="1"/>
  <c r="I150" i="11" s="1"/>
  <c r="G166" i="11"/>
  <c r="H166" i="11" s="1"/>
  <c r="I166" i="11" s="1"/>
  <c r="G141" i="11"/>
  <c r="H141" i="11" s="1"/>
  <c r="I141" i="11" s="1"/>
  <c r="G149" i="11"/>
  <c r="H149" i="11" s="1"/>
  <c r="I149" i="11" s="1"/>
  <c r="G155" i="11"/>
  <c r="H155" i="11" s="1"/>
  <c r="I155" i="11" s="1"/>
  <c r="G164" i="11"/>
  <c r="H164" i="11" s="1"/>
  <c r="I164" i="11" s="1"/>
  <c r="G170" i="11"/>
  <c r="H170" i="11" s="1"/>
  <c r="I170" i="11" s="1"/>
  <c r="F34" i="14"/>
  <c r="F31" i="15"/>
  <c r="F59" i="8" s="1"/>
  <c r="E8" i="12"/>
  <c r="F176" i="9"/>
  <c r="E9" i="12" s="1"/>
  <c r="J13" i="10"/>
  <c r="F17" i="10"/>
  <c r="E12" i="12" s="1"/>
  <c r="H12" i="10"/>
  <c r="H15" i="10"/>
  <c r="J15" i="10" s="1"/>
  <c r="F70" i="1"/>
  <c r="E10" i="12" l="1"/>
  <c r="H17" i="10"/>
  <c r="H18" i="10" s="1"/>
  <c r="J145" i="11"/>
  <c r="J166" i="11"/>
  <c r="J159" i="11"/>
  <c r="J171" i="11"/>
  <c r="J167" i="11"/>
  <c r="J170" i="11"/>
  <c r="J142" i="11"/>
  <c r="J141" i="11"/>
  <c r="J161" i="11"/>
  <c r="J148" i="11"/>
  <c r="J157" i="11"/>
  <c r="J164" i="11"/>
  <c r="J149" i="11"/>
  <c r="J168" i="11"/>
  <c r="J153" i="11"/>
  <c r="J140" i="11"/>
  <c r="J173" i="11"/>
  <c r="J155" i="11"/>
  <c r="J150" i="11"/>
  <c r="J152" i="11"/>
  <c r="J12" i="10"/>
  <c r="J17" i="10" s="1"/>
  <c r="L157" i="11" l="1"/>
  <c r="L167" i="11"/>
  <c r="L150" i="11"/>
  <c r="L153" i="11"/>
  <c r="L142" i="11"/>
  <c r="L159" i="11"/>
  <c r="L149" i="11"/>
  <c r="L173" i="11"/>
  <c r="L161" i="11"/>
  <c r="L145" i="11"/>
  <c r="L140" i="11"/>
  <c r="L148" i="11"/>
  <c r="L170" i="11"/>
  <c r="L152" i="11"/>
  <c r="L164" i="11"/>
  <c r="L141" i="11"/>
  <c r="L166" i="11"/>
  <c r="L155" i="11"/>
  <c r="L168" i="11"/>
  <c r="L171" i="11"/>
  <c r="F37" i="1"/>
  <c r="F44" i="1"/>
  <c r="F54" i="1"/>
  <c r="F55" i="1"/>
  <c r="F56" i="1"/>
  <c r="F57" i="1"/>
  <c r="F58" i="1"/>
  <c r="F59" i="1"/>
  <c r="F60" i="1"/>
  <c r="F63" i="1"/>
  <c r="F66" i="1"/>
  <c r="F68" i="1"/>
  <c r="F75" i="1"/>
  <c r="F76" i="1"/>
  <c r="F77" i="1"/>
  <c r="F80" i="1"/>
  <c r="F81" i="1"/>
  <c r="F82" i="1"/>
  <c r="F85" i="1"/>
  <c r="F86" i="1"/>
  <c r="F87" i="1"/>
  <c r="F90" i="1"/>
  <c r="F92" i="1"/>
  <c r="F97" i="1"/>
  <c r="F98" i="1"/>
  <c r="F101" i="1"/>
  <c r="F107" i="1"/>
  <c r="F108" i="1"/>
  <c r="F109" i="1"/>
  <c r="F110" i="1"/>
  <c r="F113" i="1"/>
  <c r="F114" i="1"/>
  <c r="F115" i="1"/>
  <c r="F116" i="1"/>
  <c r="F122" i="1"/>
  <c r="F125" i="1"/>
  <c r="F128" i="1"/>
  <c r="F131" i="1"/>
  <c r="F133" i="1"/>
  <c r="F136" i="1"/>
  <c r="F139" i="1"/>
  <c r="F140" i="1"/>
  <c r="F142" i="1"/>
  <c r="F144" i="1"/>
  <c r="F161" i="1"/>
  <c r="F162" i="1"/>
  <c r="F163" i="1"/>
  <c r="F164" i="1"/>
  <c r="F165" i="1"/>
  <c r="F169" i="1"/>
  <c r="F171" i="1"/>
  <c r="F173" i="1"/>
  <c r="F177" i="1"/>
  <c r="F181" i="1"/>
  <c r="F182" i="1"/>
  <c r="F185" i="1"/>
  <c r="F188" i="1"/>
  <c r="F189" i="1"/>
  <c r="F191" i="1"/>
  <c r="F193" i="1"/>
  <c r="F196" i="1"/>
  <c r="F197" i="1"/>
  <c r="F199" i="1"/>
  <c r="F201" i="1"/>
  <c r="F204" i="1"/>
  <c r="F206" i="1"/>
  <c r="F208" i="1"/>
  <c r="F210" i="1"/>
  <c r="F213" i="1"/>
  <c r="F215" i="1"/>
  <c r="F217" i="1"/>
  <c r="F219" i="1"/>
  <c r="F223" i="1"/>
  <c r="F225" i="1"/>
  <c r="F227" i="1"/>
  <c r="F247" i="1"/>
  <c r="F249" i="1"/>
  <c r="L175" i="11" l="1"/>
  <c r="F28" i="1"/>
  <c r="F15" i="1" l="1"/>
  <c r="F20" i="1"/>
  <c r="F24" i="1"/>
  <c r="F16" i="1"/>
  <c r="F14" i="1"/>
  <c r="F27" i="2" l="1"/>
  <c r="F33" i="2"/>
  <c r="E33" i="2" s="1"/>
  <c r="F38" i="2"/>
  <c r="E38" i="2" s="1"/>
  <c r="F32" i="2"/>
  <c r="E32" i="2" s="1"/>
  <c r="B18" i="2"/>
  <c r="B17" i="2"/>
  <c r="C16" i="2"/>
  <c r="B15" i="2"/>
  <c r="F242" i="1" l="1"/>
  <c r="F240" i="1"/>
  <c r="F148" i="1"/>
  <c r="F43" i="1"/>
  <c r="F41" i="1"/>
  <c r="F238" i="1"/>
  <c r="F156" i="1"/>
  <c r="F35" i="1"/>
  <c r="F154" i="1"/>
  <c r="F150" i="1"/>
  <c r="F234" i="1"/>
  <c r="F232" i="1"/>
  <c r="F51" i="1"/>
  <c r="F244" i="1"/>
  <c r="F42" i="1"/>
  <c r="F230" i="1"/>
  <c r="F48" i="1"/>
  <c r="F236" i="1"/>
  <c r="F45" i="1"/>
  <c r="F40" i="1"/>
  <c r="F7" i="2"/>
  <c r="E7" i="2" s="1"/>
  <c r="F15" i="2"/>
  <c r="E15" i="2" s="1"/>
  <c r="F257" i="1" l="1"/>
  <c r="F10" i="2"/>
  <c r="E10" i="2" s="1"/>
  <c r="F18" i="2"/>
  <c r="E18" i="2" s="1"/>
  <c r="H257" i="1" l="1"/>
  <c r="H258" i="1" s="1"/>
  <c r="E7" i="12"/>
  <c r="E14" i="12" s="1"/>
  <c r="E16" i="12" s="1"/>
  <c r="E18" i="12" s="1"/>
  <c r="E19" i="2"/>
  <c r="F19" i="2" s="1"/>
  <c r="F13" i="2"/>
  <c r="E13" i="2" s="1"/>
  <c r="F21" i="2"/>
  <c r="E21" i="2" s="1"/>
  <c r="F17" i="2"/>
  <c r="E17" i="2" s="1"/>
  <c r="F11" i="2"/>
  <c r="E11" i="2" s="1"/>
  <c r="F9" i="2"/>
  <c r="F22" i="2" l="1"/>
  <c r="E9" i="2"/>
  <c r="I22" i="2" l="1"/>
  <c r="I25" i="2" s="1"/>
  <c r="F24" i="2"/>
  <c r="E22" i="2"/>
  <c r="F25" i="2" l="1"/>
  <c r="E24" i="2"/>
  <c r="F28" i="2" l="1"/>
  <c r="F34" i="2" s="1"/>
  <c r="E34" i="2" s="1"/>
  <c r="E25" i="2"/>
  <c r="E28" i="2" s="1"/>
  <c r="F36" i="2" l="1"/>
  <c r="F40" i="2" l="1"/>
  <c r="E36" i="2"/>
  <c r="F41" i="2" l="1"/>
  <c r="E40" i="2"/>
  <c r="F42" i="2" l="1"/>
  <c r="E42" i="2" s="1"/>
  <c r="E41" i="2"/>
</calcChain>
</file>

<file path=xl/sharedStrings.xml><?xml version="1.0" encoding="utf-8"?>
<sst xmlns="http://schemas.openxmlformats.org/spreadsheetml/2006/main" count="1561" uniqueCount="907">
  <si>
    <t xml:space="preserve">Total Construction </t>
  </si>
  <si>
    <t>CONSTRUCTION OF NEW SURGICAL ONCOLOGY COMPLEX AT JPMC , KARACHI</t>
  </si>
  <si>
    <t xml:space="preserve">1st Running Bill </t>
  </si>
  <si>
    <t xml:space="preserve">Civil Works </t>
  </si>
  <si>
    <t>Description</t>
  </si>
  <si>
    <t>Unit</t>
  </si>
  <si>
    <t xml:space="preserve">Rate </t>
  </si>
  <si>
    <t>Providing, fabricating and applying at any elevation / height except where otherwise stated in the specific item of the Bill of Quantities including all material, labor, scaffolding &amp; plant for the following items complete in all respects as per drawings, approved shop drawings, technical specifications, miscellaneous details and instructions by the Engineer.</t>
  </si>
  <si>
    <t>01-1C</t>
  </si>
  <si>
    <t>EARTH  WORKS</t>
  </si>
  <si>
    <t>Ref. Sec.No. 1100</t>
  </si>
  <si>
    <t>01-2C</t>
  </si>
  <si>
    <t>Excavation in all kinds of sub-surface materials (soft/rock) upto any depths including disposal of surplus/rejected excavated materials to designated places at any lift.</t>
  </si>
  <si>
    <t>Cft</t>
  </si>
  <si>
    <t>01-4C</t>
  </si>
  <si>
    <t>Fill and backfill with selected material obtained from outside sources including compaction.</t>
  </si>
  <si>
    <t>STONE SOLING</t>
  </si>
  <si>
    <t>Ref. Sec.No. 1300</t>
  </si>
  <si>
    <t>01-5C</t>
  </si>
  <si>
    <t>Sft</t>
  </si>
  <si>
    <t>TERMITE CONTROL TREATMENT</t>
  </si>
  <si>
    <t>Ref. Sec.No. 1600</t>
  </si>
  <si>
    <t>01-6C</t>
  </si>
  <si>
    <t>Provide and spray approved pesticide solution as per manufacturer's recommendation in excavated earth, consolidated layer or earth under floor etc., complete as per specifications by approved agency of Termite Control for building (ground floor area will be measured for payment). Warranty period to be mentioned and warranty Certificate to be provided by the Contractor for Ten years.</t>
  </si>
  <si>
    <t>REINFORCEMENT</t>
  </si>
  <si>
    <t>Ref.Spec. No.2200</t>
  </si>
  <si>
    <t>01-7C</t>
  </si>
  <si>
    <t>PLAIN AND REINFORCED CONCRETE</t>
  </si>
  <si>
    <t>SUB-STRUCTURE</t>
  </si>
  <si>
    <t>01-8C</t>
  </si>
  <si>
    <t>01-10C</t>
  </si>
  <si>
    <t>a) Footing / Foundations</t>
  </si>
  <si>
    <t>01-11C</t>
  </si>
  <si>
    <t>No.</t>
  </si>
  <si>
    <t>01-40C</t>
  </si>
  <si>
    <t>Providing and applying two coats of cold bitumen grade 10/20 @ of 1.00 Kg./Sq.m. Per coat to all structural concrete surfaces in contact with earth as specified.</t>
  </si>
  <si>
    <t>S #</t>
  </si>
  <si>
    <t>BOQ #</t>
  </si>
  <si>
    <t xml:space="preserve">Demolition Works </t>
  </si>
  <si>
    <t>A</t>
  </si>
  <si>
    <t>B</t>
  </si>
  <si>
    <t>Earth Work</t>
  </si>
  <si>
    <t xml:space="preserve">Excavation </t>
  </si>
  <si>
    <t xml:space="preserve">Stone Soling </t>
  </si>
  <si>
    <t>C</t>
  </si>
  <si>
    <t>Termite Control Treatment</t>
  </si>
  <si>
    <t>D</t>
  </si>
  <si>
    <t xml:space="preserve">Reinforcement </t>
  </si>
  <si>
    <t>Steel Grade 70</t>
  </si>
  <si>
    <t>E</t>
  </si>
  <si>
    <r>
      <t xml:space="preserve"> Class</t>
    </r>
    <r>
      <rPr>
        <b/>
        <sz val="10"/>
        <color indexed="8"/>
        <rFont val="Arial"/>
        <family val="2"/>
      </rPr>
      <t xml:space="preserve"> 'E'</t>
    </r>
    <r>
      <rPr>
        <sz val="10"/>
        <color indexed="8"/>
        <rFont val="Arial"/>
        <family val="2"/>
      </rPr>
      <t xml:space="preserve"> concrete ( Lean for Foundation )</t>
    </r>
  </si>
  <si>
    <r>
      <t xml:space="preserve"> Class</t>
    </r>
    <r>
      <rPr>
        <b/>
        <sz val="10"/>
        <color indexed="8"/>
        <rFont val="Arial"/>
        <family val="2"/>
      </rPr>
      <t xml:space="preserve"> 'B'</t>
    </r>
    <r>
      <rPr>
        <sz val="10"/>
        <color indexed="8"/>
        <rFont val="Arial"/>
        <family val="2"/>
      </rPr>
      <t xml:space="preserve"> concrete (Footing / Foundation)</t>
    </r>
  </si>
  <si>
    <t>F</t>
  </si>
  <si>
    <t>Water Proofing &amp; Built up Roofing.</t>
  </si>
  <si>
    <t>Bitumen coating grade 10/20</t>
  </si>
  <si>
    <t>Total  ( A+B+C+D+E+F ) = G</t>
  </si>
  <si>
    <t>Deduction Against Rebate @ 2.64 %</t>
  </si>
  <si>
    <t xml:space="preserve">Work done Amount after Rebate </t>
  </si>
  <si>
    <t xml:space="preserve">DEDUCTIONS </t>
  </si>
  <si>
    <t>I</t>
  </si>
  <si>
    <t xml:space="preserve">Recovery of OFM </t>
  </si>
  <si>
    <t>ia</t>
  </si>
  <si>
    <t>ib</t>
  </si>
  <si>
    <t xml:space="preserve">Total Amount after OFM Deduction </t>
  </si>
  <si>
    <t>ja</t>
  </si>
  <si>
    <t xml:space="preserve">10 % Of Retention Mooney </t>
  </si>
  <si>
    <t>jb</t>
  </si>
  <si>
    <t xml:space="preserve">Mobilization Advance </t>
  </si>
  <si>
    <t>J</t>
  </si>
  <si>
    <t xml:space="preserve">Total Amount After deduction of Retention &amp; Mobilization </t>
  </si>
  <si>
    <t>K</t>
  </si>
  <si>
    <t>Total Payable Amount after all deductions</t>
  </si>
  <si>
    <t xml:space="preserve"> </t>
  </si>
  <si>
    <t>Back Filling ( out side source )</t>
  </si>
  <si>
    <t xml:space="preserve">                                                SUMMARY </t>
  </si>
  <si>
    <t>Deduction Against Cement @ 550/= Per Bag ( OPC ) [ 4184 bags ]</t>
  </si>
  <si>
    <t xml:space="preserve">Termite </t>
  </si>
  <si>
    <r>
      <t xml:space="preserve"> Class</t>
    </r>
    <r>
      <rPr>
        <b/>
        <sz val="10"/>
        <color indexed="8"/>
        <rFont val="Arial"/>
        <family val="2"/>
      </rPr>
      <t xml:space="preserve"> 'A'</t>
    </r>
    <r>
      <rPr>
        <sz val="10"/>
        <color indexed="8"/>
        <rFont val="Arial"/>
        <family val="2"/>
      </rPr>
      <t xml:space="preserve"> concrete (Column up to plinth) </t>
    </r>
  </si>
  <si>
    <t>H= G-I</t>
  </si>
  <si>
    <t>Deduction Against Steel 91.23 tons @  85500 per tons</t>
  </si>
  <si>
    <t>Deduction Income tax @7.5 %</t>
  </si>
  <si>
    <t>Previous Bill Amount</t>
  </si>
  <si>
    <t>Current Bill Amount</t>
  </si>
  <si>
    <t xml:space="preserve">Total Amount       ( Rs) </t>
  </si>
  <si>
    <t xml:space="preserve">Relocation of Electrical cables </t>
  </si>
  <si>
    <t xml:space="preserve">Extra Works detail </t>
  </si>
  <si>
    <t xml:space="preserve">Work done Amount including Extra Woks  </t>
  </si>
  <si>
    <t xml:space="preserve">b) Column upto Plinth </t>
  </si>
  <si>
    <t>01-3C</t>
  </si>
  <si>
    <t>a</t>
  </si>
  <si>
    <t>b</t>
  </si>
  <si>
    <t>01-38C</t>
  </si>
  <si>
    <t>c</t>
  </si>
  <si>
    <t>Providing and laying Torch-Bonding 4mm (3/16") thick high performance water proofing, modified bitumen sheet membrane over a coat of primer (as per manufacturer's specifications &amp; recommendations) on  all structural concrete surfaces contact with earth for U.G.Tank including 2" thick class E concrete, 4" thick block masonry, 18 swg aluminum flashing, polysulphide sealant, wooden plug and galvanized screws 12" c/c all around tank complete as per drawing, specification and/or directed by the Engineer.</t>
  </si>
  <si>
    <t>01-12C</t>
  </si>
  <si>
    <t>01-13C</t>
  </si>
  <si>
    <t>01-15C</t>
  </si>
  <si>
    <t>01-39C</t>
  </si>
  <si>
    <t>01-41C</t>
  </si>
  <si>
    <t>Slab &amp; Projections</t>
  </si>
  <si>
    <t>Solid block masonry wall of the following thickness set in 1:6 cement sand mortar including stiffener columns, D.P.C. &amp; curing etc. complete in all respect as shown on the drawings and as per specifications.</t>
  </si>
  <si>
    <t>01-22C</t>
  </si>
  <si>
    <t>Providing and fixing pre-cast rainwater spouts complete in all respects as shown on drawings.</t>
  </si>
  <si>
    <t>Kg.</t>
  </si>
  <si>
    <t>01-16C</t>
  </si>
  <si>
    <t>Providing fabricating and fixing of mild steel doors including louvered, hardware fittings, enamel paint over anti-corrosive paint, complete in all respects as shown on the drawings &amp; specifications and /or as directed by the Engineer.</t>
  </si>
  <si>
    <t>Columns</t>
  </si>
  <si>
    <t>Type STD1</t>
  </si>
  <si>
    <t xml:space="preserve"> 4" thick </t>
  </si>
  <si>
    <t xml:space="preserve"> 6" thick </t>
  </si>
  <si>
    <t>1/2" thick plaster with 1:6 cement sand mortar on interior Walls.</t>
  </si>
  <si>
    <t>3/4" thick, 1:4 cement sand plaster to exterior surface.</t>
  </si>
  <si>
    <t>3/4" thick, 1:4 cement sand plaster in internal surfaces of water Tank.</t>
  </si>
  <si>
    <t>d</t>
  </si>
  <si>
    <t>01-60C</t>
  </si>
  <si>
    <t>Providing and laying P.C.C. (1:2:4) floor on U.G.Water tank and service emergency staircase,  curing, complete in all respects floor pattern as per darwings, specifitions and/or as directed by the Engineer.</t>
  </si>
  <si>
    <t>Nos.</t>
  </si>
  <si>
    <t>a)</t>
  </si>
  <si>
    <t>Quantity</t>
  </si>
  <si>
    <t>Providing and applying 3 coats of Plastic Emulsion Paint of approved shade over a coat of primer of the approved manufacturer to all internal surfaces including smooth filling complete as per specifications in any floor/height.</t>
  </si>
  <si>
    <t>Providing and applying 3 coats of weather shield on exterior surfaces of approved shade over a coat of primer of the approved manufacturer to all internal surfaces including smooth filling complete as per specifications in any floor/height.</t>
  </si>
  <si>
    <t>01-64C</t>
  </si>
  <si>
    <t>01-62C</t>
  </si>
  <si>
    <t>6" inch thick compacted stone soling under floor and plinth protection.</t>
  </si>
  <si>
    <t>Ramps</t>
  </si>
  <si>
    <t>EXTERNAL DEVELOPMENT</t>
  </si>
  <si>
    <t>Preparation of sub-grade including cutting and filling upto 12" thick, levelling, dressing, compaction 95% modified AASHTO density minimum required complete in all respects as shown on drawings and/or as directed by the Engineer.</t>
  </si>
  <si>
    <t>01-67C</t>
  </si>
  <si>
    <t>Aggregate sub-base (6" thick) course complete in all respects as shown on drawings and/or as directed by the Engineer.</t>
  </si>
  <si>
    <t>Aggregate base (6" thick) course complete in all respects as shown on drawings and/or as directed by the Engineer.</t>
  </si>
  <si>
    <t>01-68C</t>
  </si>
  <si>
    <t>01-69C</t>
  </si>
  <si>
    <t>Providing and laying pre-cast kerb block (size 12"x18"x6' thick) including setting, jointing, pointing in cement sand mortar (1:4), earth works, class -"E" concrete etc. complete in all respects as shown on drawing and/or as directed by the Engineer.</t>
  </si>
  <si>
    <t>01-72C</t>
  </si>
  <si>
    <t>Rft</t>
  </si>
  <si>
    <t>b) Plinth Beams</t>
  </si>
  <si>
    <t>c) Grade Slab</t>
  </si>
  <si>
    <t>Ground Floor</t>
  </si>
  <si>
    <t>f</t>
  </si>
  <si>
    <t>R.C.C Purdi</t>
  </si>
  <si>
    <t>01-24C</t>
  </si>
  <si>
    <t>01-25C</t>
  </si>
  <si>
    <t>Type D1</t>
  </si>
  <si>
    <t>Type D3</t>
  </si>
  <si>
    <t>Type D2</t>
  </si>
  <si>
    <t>01-9C</t>
  </si>
  <si>
    <t>Providing &amp; fixing construction joints in grade slab included bitumex impregnated soft board with 3/8" x 3/8" inch rubber bitumin sealent complete in all respect as per drawings/ specifications and/ or as per direction of Engineer.</t>
  </si>
  <si>
    <t>01-37C</t>
  </si>
  <si>
    <t>Bituminous binder course (60 mm thick) including prime coat complete in all respects as shown on drawings and/or as directed by the Engineer.</t>
  </si>
  <si>
    <t>01-70C</t>
  </si>
  <si>
    <t>01-71C</t>
  </si>
  <si>
    <t>Bituminous wearing course (40 mm thick) including tack coat complete in all respects as shown on drawings and/or as directed by the Engineer.</t>
  </si>
  <si>
    <t>1/2" thick plaster with 1:6 cement sand mortar on Ceilings.</t>
  </si>
  <si>
    <t>e</t>
  </si>
  <si>
    <t>01-61C</t>
  </si>
  <si>
    <t>01-23C</t>
  </si>
  <si>
    <t>01-46C</t>
  </si>
  <si>
    <t>Size 24" x 24"</t>
  </si>
  <si>
    <t>Size 24" x 12"</t>
  </si>
  <si>
    <t>01-48C</t>
  </si>
  <si>
    <t>01-43C</t>
  </si>
  <si>
    <t>Providing &amp; Fixing gypsum board (24"x24" /  4' x 8') false ceiling with aluminum suspension system of approved colour and pattern including all accessories for built-in light fixtures &amp; G.I. bar hangers with 18 SWG G.I. adjuster at any elevation  as shown on the drawings and specifications.</t>
  </si>
  <si>
    <t>01-49C</t>
  </si>
  <si>
    <t>01-47C</t>
  </si>
  <si>
    <t>Size 24" x 6"</t>
  </si>
  <si>
    <t>01-50C</t>
  </si>
  <si>
    <t>01-55C</t>
  </si>
  <si>
    <t>a) 3/4" Thick on Tread &amp; Landing</t>
  </si>
  <si>
    <t xml:space="preserve">b) 1/2" Thick on Riser </t>
  </si>
  <si>
    <t>01-56C</t>
  </si>
  <si>
    <t>01-31C</t>
  </si>
  <si>
    <t>01-51C</t>
  </si>
  <si>
    <t>01-58C</t>
  </si>
  <si>
    <t xml:space="preserve">Providing and laying Granite Tlies 24" x 24" x 3/4" thick cladding/waincoat upto 5'-0" high of approved quality / colour / shade with base paster, setting tile in cement slurry, filling the joint with white cement, grinding, polishing, washing, cleaning and curing etc.   complete in all respects floor pattern as per drawings, specifications and/or as directed by the Engineer. (at any elevation)   </t>
  </si>
  <si>
    <t>01-36C</t>
  </si>
  <si>
    <t>Type STD2</t>
  </si>
  <si>
    <t>Type STD3</t>
  </si>
  <si>
    <t>01-17C</t>
  </si>
  <si>
    <t>Floor Mounted</t>
  </si>
  <si>
    <t>Wall Mounted</t>
  </si>
  <si>
    <t>01-73C</t>
  </si>
  <si>
    <t>Providing, laying and fixing deodar wood bench, 2" thick wood plank (Size 6'-0" x 1'-4" x 1'-6") complete in all respects as shown on drawing and/or as directed by the Engineer.</t>
  </si>
  <si>
    <t>Providing &amp; fixing 3mm thick vinyl antistatic seamless flooring with covered skirting returned a minimum 0f 4" or equalant, complete in all respects as per manufacturer's specifications and/or as directed by the Engineer.</t>
  </si>
  <si>
    <t>Providing &amp; fixing 3mm thick vinyl antistatic seamless wainscoat complete in all respects as per manufacturer's specifications and/or as directed by the Engineer.</t>
  </si>
  <si>
    <t>01-57C</t>
  </si>
  <si>
    <t>a) Upto 5' - 0"</t>
  </si>
  <si>
    <t xml:space="preserve">Fill and backfill with selected material obtained from from required excavation including compaction </t>
  </si>
  <si>
    <t>Ref.Spec. No.2100, 2200, 2300</t>
  </si>
  <si>
    <t>Providing and laying ready mix cement concrete including plant/ mixing, transporting, hoisitng, placing formwork scaffolding, vibrating and curing etc including the cost of formwork and its removal complete as per drawings and specifications (but excluding the cost of the reinforcement).</t>
  </si>
  <si>
    <t>c) Cable Trench, Oil Pit and Fuel Tank  (Base &amp; Wall)</t>
  </si>
  <si>
    <t>d) RCC planks with hooks</t>
  </si>
  <si>
    <t>e) Base walls and top slab (U.G.W.Tank and pump room)</t>
  </si>
  <si>
    <t>a) Lift walls upto Plinth</t>
  </si>
  <si>
    <t>Staircase (Waist slab, steps and Landing)</t>
  </si>
  <si>
    <t>RCC Ribs</t>
  </si>
  <si>
    <t>g</t>
  </si>
  <si>
    <t>OH Water Tank (Bottom slab, Wall and Top slab)</t>
  </si>
  <si>
    <t>01-14C</t>
  </si>
  <si>
    <t>Lift Walls</t>
  </si>
  <si>
    <t>Precast pigmented Cement concrete Jali as per design fixed in approved pattern, set in 1:2 cement sand mortar, complete in all respect as shown on drawings.</t>
  </si>
  <si>
    <t>01-18C</t>
  </si>
  <si>
    <t>STRUCTURAL/ STAINLESS STEEL</t>
  </si>
  <si>
    <t>Ref.Spec. No.3000, 3010</t>
  </si>
  <si>
    <t>01-19C</t>
  </si>
  <si>
    <t>Supply, fabrication and fixing of angle iron (size 2" x 2" x 1/4') 1/4" thick chequred plate with anchor 1/4" x 1" and 6" long at 12" c/c welded to channel including hardware, enamel paint over anti-corrosive paint, complete in all respects as specified and as shown on the drawings &amp; as per manufacturer/ supplier requirement.</t>
  </si>
  <si>
    <t>Chequred Plate</t>
  </si>
  <si>
    <t>Angle</t>
  </si>
  <si>
    <t>Channel</t>
  </si>
  <si>
    <t>01-20C</t>
  </si>
  <si>
    <t>Supply, fabricating and fixing of floor/ wall mounted stainless steel staircase hand railing complete in all respect as specified  and as shown on the drawings.</t>
  </si>
  <si>
    <t>Wall mounted</t>
  </si>
  <si>
    <t>2" dia SS hand railing on Ramp wall</t>
  </si>
  <si>
    <t>01-21C</t>
  </si>
  <si>
    <t>Providing and fixing MS 2 hrs fire rated door shutter with frame including hardwares and all other accessories, painting etc complete in all respect as per manufacturer specifications and/or as directed by the Engineer.</t>
  </si>
  <si>
    <t>Providing and laying powder coated MS louvers/ fins section complete in all respects as per drawings, specifications and /or as directed by the Engineer. (Sample and shade as approved by the Architect)</t>
  </si>
  <si>
    <t>BLOCK MASONRY</t>
  </si>
  <si>
    <t>Ref.Spec. No.4100</t>
  </si>
  <si>
    <t>Hollow block masonry wall on facade set in 1:6 cement sand mortar including filling Class -"D" cement concrete, reinforcement, stiffener columns, D.P.C. &amp; curing etc. complete in all respect as shown on the drawings.</t>
  </si>
  <si>
    <t>CARPENTARY AND JOINERY</t>
  </si>
  <si>
    <t>Ref.Spec. No.4600, 6700</t>
  </si>
  <si>
    <t>Providing and fixing doors of the following types consisting of G.I.frame (16 SWG) and solid shutter with texture formica facing (tuff grade), golden teak lipping including 1:2:4 cement concrete filling in door frame, mortise lock with handle, beading, architrave, fittings, kick plates, polishing and enamel paint etc. complete in all respects as per drawings, schedule &amp; specifications and/or as directed by the Engineer.</t>
  </si>
  <si>
    <t>Type D7</t>
  </si>
  <si>
    <t>01-26C</t>
  </si>
  <si>
    <t>Providing and fixing doors of the following types consisting of G.I.frame (16 SWG) and solid core shutter with texture formica facing (tuff grade), wood frame, brass oval head screw with brass cup washers, golden teak wood lipping, 6 mm wired glass, brown sealant, golden teak wood bead door shutters including 1:2:4 cement concrete filling in door frame, 6mm thick clear glass, mortise lock with handle, hydraulic door closers (overhead type) of approved quality , beading, architrave, fittings, kick plate (both side) polishing and enamel paint etc. complete in all respects as per drawings, schedule &amp; specifications and/or as directed by the Engineer.</t>
  </si>
  <si>
    <t>Type D4 double door (panel)</t>
  </si>
  <si>
    <t>Type D5 double door</t>
  </si>
  <si>
    <t>Type D9 double door sliding</t>
  </si>
  <si>
    <t>Type D11 double door</t>
  </si>
  <si>
    <t>ALUMINUM WORK</t>
  </si>
  <si>
    <t>Ref.Spec. No. 6220, 6250</t>
  </si>
  <si>
    <t>Providing and fixing fully glazed powder coated aluminum windows and ventilators of approved manufacturer using outer frame 2mm thick 4" wide extended sections and sliding/ fly proof shutters 1.6mm thick section, glazed with distortion free 5mm thick clear glass including all hardware, PVC/ rubber gaskit and sealant complete as per schedule and specifications and/or as directed by the Engineer. (Sample and shade as approved by the Architect)</t>
  </si>
  <si>
    <t>01-27C</t>
  </si>
  <si>
    <t>A. Windows</t>
  </si>
  <si>
    <t>a) Sliding Type W1, 2, 3, 6, 7, 8, 9, 12, 13</t>
  </si>
  <si>
    <t>B. Ventilators</t>
  </si>
  <si>
    <t>a) Sliding Type W4 &amp; W10</t>
  </si>
  <si>
    <t>C. Fixed Glazing</t>
  </si>
  <si>
    <t>a) Fixed Type W15, W33</t>
  </si>
  <si>
    <t>Glass Partition</t>
  </si>
  <si>
    <t>01-28C</t>
  </si>
  <si>
    <t>Providing and fixing of 6mm thick glass Aluminum powder coated partition with 2mm thick 2" x 4" section, complete in all respects as shown on drawings and/or as directed by the Engineer. (Sample and shade as approved by the Architect)</t>
  </si>
  <si>
    <t>01-30C</t>
  </si>
  <si>
    <t>Providing and laying powder coated aluminum raling fins on balcony section 2mm thick 3" x 1-1/2", aluminum pipe fins @ 10" clear spacing between horizontal aluminum fins and 4" x 1-3/4" x 2mm aluminum vertical pipe supports, all exposed aluminum profiles in white standard powder coating finish complete in all respects as per drawings, specifications and/or as directed by the Engineer. (Sample and shade as approved by the Architect)</t>
  </si>
  <si>
    <t>CABINETS, COUNTERS AND VANITY TOPS</t>
  </si>
  <si>
    <t>01-32C</t>
  </si>
  <si>
    <t>01-33C</t>
  </si>
  <si>
    <t>Providing, making and fixing counters of the following consisting of wall hanging/ floor mounted cabinets, drawers, partitions, shelves and shutters with3/4" thick MDF Lasani board with tuff formica (by Formite or equivalent) facing both sides, framing and lipping with deodar wood, 1/2" thick Corian top including all hardware fittings, complete in all respects as per drawings, specifications and/or as directed by the Engineer. (Sample and shade as approved by the Architect)</t>
  </si>
  <si>
    <t>01-34C</t>
  </si>
  <si>
    <t>Providing and fixing 3/4" golden teak wood bumper rail with polishing complete in all respects as per drawings, specifications and/or as directed by the Engineer. (Sample and shade as approved by the Architect)</t>
  </si>
  <si>
    <t>WATER PROOFING &amp; BUILT-UP ROOFING</t>
  </si>
  <si>
    <t>Ref.Spec. No. 6411</t>
  </si>
  <si>
    <t>Providing and  laying water proofing treatment over roof slab complete as per drawing/ details specificationS and/or as directed by Engineer.</t>
  </si>
  <si>
    <t>Providing and applying two coats of Acrylic cementious flexible coating (SIKA or equivalent) to all internal surfaces of UG Tank as per drawing and specification and as per direction of Architect.</t>
  </si>
  <si>
    <t>CEMENT PLASTER</t>
  </si>
  <si>
    <t>Ref.Spec. No. 6251</t>
  </si>
  <si>
    <t>Providing and laying plaster with cement sand mortar with G.I. expanded metal lathe at the interfaces of structures of different materials including staging and curing complete in all respect and / or  as directed by the Engineer.</t>
  </si>
  <si>
    <t>Colorcrete on exterior surface including base plaster</t>
  </si>
  <si>
    <t>FALSE CEILING</t>
  </si>
  <si>
    <t>Ref.Spec. No. 6560</t>
  </si>
  <si>
    <t>01-42C</t>
  </si>
  <si>
    <t>Providing &amp; Fixing perforated MS powder coated (12" x 48") false ceiling with suspension system of approved colour and pattern including all accessories for built-in light fixtures &amp; G.I. bar hangers with 18 SWG G.I. adjuster at any elevation  as shown on the drawings and specifications.</t>
  </si>
  <si>
    <t>01-44C</t>
  </si>
  <si>
    <t>Providing &amp; Fixing non perforated MS powder coated (12" x 48") false ceiling with suspension system of approved colour and pattern including all accessories for built-in light fixtures &amp; G.I. bar hangers with 18 SWG G.I. adjuster at any elevation  as shown on the drawings and specifications.</t>
  </si>
  <si>
    <t>FLOOR AND WALL FINISHES</t>
  </si>
  <si>
    <t>Ref.Spec. No. 6600, 6531, 2300, 6521</t>
  </si>
  <si>
    <t>01-45C</t>
  </si>
  <si>
    <t>Size 12" x 24"</t>
  </si>
  <si>
    <t>Size 24" x 24" cladding/ wain coat</t>
  </si>
  <si>
    <t>upto 5ft high</t>
  </si>
  <si>
    <t>upto false ceiling height</t>
  </si>
  <si>
    <t>01-52C</t>
  </si>
  <si>
    <t xml:space="preserve">Providing and fixing of cladding porcelain tiles (CITY Tiles) on walls of approved quality / colour / shade with base paster, setting tile in cement slurry, filling the joint with white cement, washing, cleaning and curing etc.   complete in all respects floor pattern as per drawings, specifications and/or as directed by the Engineer. (at any elevation)   </t>
  </si>
  <si>
    <t>01-53C</t>
  </si>
  <si>
    <t xml:space="preserve">Providing and applying 1/2 inch thick wash terrazo consisting of 1:1-1/2 white cement:dana (chips) graded, U Aluminum groove 1 x 1/2" (H) with seaer (Fospak) complete in all respect and/or as directed by the Engineer. (at any elevation)   </t>
  </si>
  <si>
    <t>01-54C</t>
  </si>
  <si>
    <t xml:space="preserve">Providing and laying wash terrazo in ramp floor 3/4" thick consisting of 1:1-1/2 grey cement:dana (chips) graded, approved quality / colour / shade / and laid over 1-1/2" or 2" thick base concrete, wasing, cleaning ad curing etc. complete in all respect and/or as as per drawings, specifications and/or as directed by the Engineer. (at any elevation)   </t>
  </si>
  <si>
    <t xml:space="preserve">Providing and laying C.C.  Chequred tile (12" x 12") of approaved quality manufacture and base of Class C concrete, setting tile in cement slurry, filling the joint with cement, washing, cleaning and curing etc. complete in all respects floor pattern as per drawings, specifications and/or as directed by the Engineer. </t>
  </si>
  <si>
    <t>01-59C</t>
  </si>
  <si>
    <t xml:space="preserve">Providing and fixing PCC Jali from approved manufacture design and pattern including joint with 1:2 cement mortar curing etc., complete in all respect as per drawings, specifications and/or as directed by the Engineer. </t>
  </si>
  <si>
    <t>PAINTING</t>
  </si>
  <si>
    <t>Ref.Spec. No. 6700</t>
  </si>
  <si>
    <t>Providing and applying 3 coats of Anti microbial Paint of approved shade over a coat of primer of the approved manufacturer to all internal surfaces including smooth filling complete as per specifications in any floor/height.</t>
  </si>
  <si>
    <t>01-63C</t>
  </si>
  <si>
    <t>01-65C</t>
  </si>
  <si>
    <t>01-66C</t>
  </si>
  <si>
    <t>MISCELLANEOUS ITEMS</t>
  </si>
  <si>
    <t>Providing, supplying and fixing aluminum curtain railing of approved quality or manufacturer complete in all respects as shown on drawing and/or as directed by the Engineer.</t>
  </si>
  <si>
    <t>Development of lawn grass by providing nad planting comprising of the following:</t>
  </si>
  <si>
    <t>Rough dressing of the area upto required level</t>
  </si>
  <si>
    <t>Garden soil (sweet earth) upto 6" thick</t>
  </si>
  <si>
    <t>Cow dung manure fertilizer as shown on drawing or approved by the consultant</t>
  </si>
  <si>
    <t>Preparation of bed for final finishing including sprinkiling water and raking.</t>
  </si>
  <si>
    <t>Greasing of approved quality by dibbling pace of grass roots 3" apart including watering, weeding till such time the grass  is set and become green and is fit for moving, complete as above (a to e) and a sdirected by the consultant.</t>
  </si>
  <si>
    <t>Waterproofing with approve waterproof chemical mixed with 2" thick screed layed on surfaces.</t>
  </si>
  <si>
    <t xml:space="preserve">C. CIVIL WORKS </t>
  </si>
  <si>
    <t>tonne</t>
  </si>
  <si>
    <t>CONSTRUCTION OF DEPARTMENT OF PSYCHIATRY &amp; NEUROLOGY AT JPMC KARACHI</t>
  </si>
  <si>
    <t>BILL OF QUANTITIES</t>
  </si>
  <si>
    <r>
      <t xml:space="preserve">Providing and laying reinforcement bars using </t>
    </r>
    <r>
      <rPr>
        <b/>
        <sz val="12"/>
        <rFont val="Calibri"/>
        <family val="2"/>
        <scheme val="minor"/>
      </rPr>
      <t xml:space="preserve">hot rolled deformed billet steel bars conforming to ASTM A-706  Grade 60 </t>
    </r>
    <r>
      <rPr>
        <sz val="12"/>
        <rFont val="Calibri"/>
        <family val="2"/>
        <scheme val="minor"/>
      </rPr>
      <t>with specified yield strength not less than 60000 psi nor more than 78000 psi and ratio of ultimate strength to yield strength not less than 1.25, including the cost of straightening, cutting, bending, binding, wastage and such overlaps as are not shown over the drawings, placing in position on chairs, tying with binding wires, etc., in all kinds of RCC work complete in all respects.</t>
    </r>
  </si>
  <si>
    <r>
      <t>Ready mix Class</t>
    </r>
    <r>
      <rPr>
        <b/>
        <sz val="12"/>
        <rFont val="Calibri"/>
        <family val="2"/>
        <scheme val="minor"/>
      </rPr>
      <t xml:space="preserve"> 'E'</t>
    </r>
    <r>
      <rPr>
        <sz val="12"/>
        <rFont val="Calibri"/>
        <family val="2"/>
        <scheme val="minor"/>
      </rPr>
      <t xml:space="preserve"> concrete using ordinary Portland cement (OPC) as shown on the drawings.</t>
    </r>
  </si>
  <si>
    <r>
      <t xml:space="preserve">Ready mix Class </t>
    </r>
    <r>
      <rPr>
        <b/>
        <sz val="12"/>
        <rFont val="Calibri"/>
        <family val="2"/>
        <scheme val="minor"/>
      </rPr>
      <t xml:space="preserve">'D' </t>
    </r>
    <r>
      <rPr>
        <sz val="12"/>
        <rFont val="Calibri"/>
        <family val="2"/>
        <scheme val="minor"/>
      </rPr>
      <t>concrete using ordinary Portland cement (OPC) in steps, lift well, under plinth beams &amp; plinth protection etc.</t>
    </r>
  </si>
  <si>
    <r>
      <t xml:space="preserve">Ready mix Class </t>
    </r>
    <r>
      <rPr>
        <b/>
        <sz val="12"/>
        <rFont val="Calibri"/>
        <family val="2"/>
        <scheme val="minor"/>
      </rPr>
      <t>'A'</t>
    </r>
    <r>
      <rPr>
        <sz val="12"/>
        <rFont val="Calibri"/>
        <family val="2"/>
        <scheme val="minor"/>
      </rPr>
      <t xml:space="preserve"> reinforced concrete using ordinary Portland cement (OPC) in following </t>
    </r>
    <r>
      <rPr>
        <b/>
        <sz val="12"/>
        <rFont val="Calibri"/>
        <family val="2"/>
        <scheme val="minor"/>
      </rPr>
      <t xml:space="preserve">sub-structures </t>
    </r>
    <r>
      <rPr>
        <sz val="12"/>
        <rFont val="Calibri"/>
        <family val="2"/>
        <scheme val="minor"/>
      </rPr>
      <t>as per design shown on the drawings:</t>
    </r>
  </si>
  <si>
    <r>
      <t xml:space="preserve">Ready mix Class </t>
    </r>
    <r>
      <rPr>
        <b/>
        <sz val="12"/>
        <rFont val="Calibri"/>
        <family val="2"/>
        <scheme val="minor"/>
      </rPr>
      <t>'A1'</t>
    </r>
    <r>
      <rPr>
        <sz val="12"/>
        <rFont val="Calibri"/>
        <family val="2"/>
        <scheme val="minor"/>
      </rPr>
      <t xml:space="preserve"> reinforced concrete using ordinary Portland cement (OPC) in following </t>
    </r>
    <r>
      <rPr>
        <b/>
        <sz val="12"/>
        <rFont val="Calibri"/>
        <family val="2"/>
        <scheme val="minor"/>
      </rPr>
      <t xml:space="preserve">sub-structures </t>
    </r>
    <r>
      <rPr>
        <sz val="12"/>
        <rFont val="Calibri"/>
        <family val="2"/>
        <scheme val="minor"/>
      </rPr>
      <t>as per design shown on the drawings:</t>
    </r>
  </si>
  <si>
    <r>
      <t xml:space="preserve">Ready mix Class </t>
    </r>
    <r>
      <rPr>
        <b/>
        <sz val="12"/>
        <rFont val="Calibri"/>
        <family val="2"/>
        <scheme val="minor"/>
      </rPr>
      <t>'A2'</t>
    </r>
    <r>
      <rPr>
        <sz val="12"/>
        <rFont val="Calibri"/>
        <family val="2"/>
        <scheme val="minor"/>
      </rPr>
      <t xml:space="preserve"> reinforced concrete using ordinary Portland cement (OPC) in following </t>
    </r>
    <r>
      <rPr>
        <b/>
        <sz val="12"/>
        <rFont val="Calibri"/>
        <family val="2"/>
        <scheme val="minor"/>
      </rPr>
      <t xml:space="preserve">sub-structures </t>
    </r>
    <r>
      <rPr>
        <sz val="12"/>
        <rFont val="Calibri"/>
        <family val="2"/>
        <scheme val="minor"/>
      </rPr>
      <t>as per design shown on the drawings:</t>
    </r>
  </si>
  <si>
    <r>
      <t>Ready mix Class</t>
    </r>
    <r>
      <rPr>
        <b/>
        <sz val="12"/>
        <rFont val="Calibri"/>
        <family val="2"/>
        <scheme val="minor"/>
      </rPr>
      <t xml:space="preserve"> 'A'</t>
    </r>
    <r>
      <rPr>
        <sz val="12"/>
        <rFont val="Calibri"/>
        <family val="2"/>
        <scheme val="minor"/>
      </rPr>
      <t xml:space="preserve"> reinforced concrete using ordinary portland cement (OPC) in following </t>
    </r>
    <r>
      <rPr>
        <b/>
        <sz val="12"/>
        <rFont val="Calibri"/>
        <family val="2"/>
        <scheme val="minor"/>
      </rPr>
      <t>super-structure</t>
    </r>
    <r>
      <rPr>
        <sz val="12"/>
        <rFont val="Calibri"/>
        <family val="2"/>
        <scheme val="minor"/>
      </rPr>
      <t>s as per design shown on the drawings:</t>
    </r>
  </si>
  <si>
    <r>
      <t>Ready mix Class</t>
    </r>
    <r>
      <rPr>
        <b/>
        <sz val="12"/>
        <rFont val="Calibri"/>
        <family val="2"/>
        <scheme val="minor"/>
      </rPr>
      <t xml:space="preserve"> 'A1'</t>
    </r>
    <r>
      <rPr>
        <sz val="12"/>
        <rFont val="Calibri"/>
        <family val="2"/>
        <scheme val="minor"/>
      </rPr>
      <t xml:space="preserve"> Concrete using ordinary Portland cement (OPC) in following </t>
    </r>
    <r>
      <rPr>
        <b/>
        <sz val="12"/>
        <rFont val="Calibri"/>
        <family val="2"/>
        <scheme val="minor"/>
      </rPr>
      <t>super - structures</t>
    </r>
    <r>
      <rPr>
        <sz val="12"/>
        <rFont val="Calibri"/>
        <family val="2"/>
        <scheme val="minor"/>
      </rPr>
      <t xml:space="preserve"> as per design shown on the drawings.</t>
    </r>
  </si>
  <si>
    <r>
      <t>Ready mix Class</t>
    </r>
    <r>
      <rPr>
        <b/>
        <sz val="12"/>
        <rFont val="Calibri"/>
        <family val="2"/>
        <scheme val="minor"/>
      </rPr>
      <t xml:space="preserve"> 'A2'</t>
    </r>
    <r>
      <rPr>
        <sz val="12"/>
        <rFont val="Calibri"/>
        <family val="2"/>
        <scheme val="minor"/>
      </rPr>
      <t xml:space="preserve"> Concrete using ordinary Portland cement (OPC) in following </t>
    </r>
    <r>
      <rPr>
        <b/>
        <sz val="12"/>
        <rFont val="Calibri"/>
        <family val="2"/>
        <scheme val="minor"/>
      </rPr>
      <t>super - structures</t>
    </r>
    <r>
      <rPr>
        <sz val="12"/>
        <rFont val="Calibri"/>
        <family val="2"/>
        <scheme val="minor"/>
      </rPr>
      <t xml:space="preserve"> as per design shown on the drawings.</t>
    </r>
  </si>
  <si>
    <r>
      <t xml:space="preserve">4" thick Ready mix Class </t>
    </r>
    <r>
      <rPr>
        <b/>
        <sz val="12"/>
        <rFont val="Calibri"/>
        <family val="2"/>
        <scheme val="minor"/>
      </rPr>
      <t>'D'</t>
    </r>
    <r>
      <rPr>
        <sz val="12"/>
        <rFont val="Calibri"/>
        <family val="2"/>
        <scheme val="minor"/>
      </rPr>
      <t xml:space="preserve"> cement</t>
    </r>
    <r>
      <rPr>
        <b/>
        <sz val="12"/>
        <rFont val="Calibri"/>
        <family val="2"/>
        <scheme val="minor"/>
      </rPr>
      <t xml:space="preserve"> </t>
    </r>
    <r>
      <rPr>
        <sz val="12"/>
        <rFont val="Calibri"/>
        <family val="2"/>
        <scheme val="minor"/>
      </rPr>
      <t>concrete under floor, foot path &amp; plinth protection etc.</t>
    </r>
  </si>
  <si>
    <r>
      <t xml:space="preserve">Providing and laying </t>
    </r>
    <r>
      <rPr>
        <b/>
        <sz val="12"/>
        <rFont val="Calibri"/>
        <family val="2"/>
        <scheme val="minor"/>
      </rPr>
      <t>Porcelain tile in floor</t>
    </r>
    <r>
      <rPr>
        <sz val="12"/>
        <rFont val="Calibri"/>
        <family val="2"/>
        <scheme val="minor"/>
      </rPr>
      <t xml:space="preserve"> (Matt/Semi Glazed) full body of approved manufacturer / colour / shade and design laid over 1-1/2" or 2" thick base of  Class 'C' concrete, setting tile in cement slurry, filling the joint with matching filling, washing, cleaning and curing,   complete in all respects floor pattern as per drawings, specifications and/or as directed by the Engineer. (at any elevation)        </t>
    </r>
  </si>
  <si>
    <r>
      <t xml:space="preserve">Providing and laying </t>
    </r>
    <r>
      <rPr>
        <b/>
        <sz val="12"/>
        <rFont val="Calibri"/>
        <family val="2"/>
        <scheme val="minor"/>
      </rPr>
      <t>Porcelain tile Skirting</t>
    </r>
    <r>
      <rPr>
        <sz val="12"/>
        <rFont val="Calibri"/>
        <family val="2"/>
        <scheme val="minor"/>
      </rPr>
      <t xml:space="preserve"> of approved manufacturer / colour / shade and design laid over pattern a rough plaster base, setting tile in cement slurry, filling the joint with matching filling, washing, cleaning and curing, complete in all respects as per drawings, specifications and/or as directed by the Engineer. (at any elevation)    </t>
    </r>
  </si>
  <si>
    <r>
      <t xml:space="preserve">Providing and laying </t>
    </r>
    <r>
      <rPr>
        <b/>
        <sz val="12"/>
        <rFont val="Calibri"/>
        <family val="2"/>
        <scheme val="minor"/>
      </rPr>
      <t>dado Porcelain</t>
    </r>
    <r>
      <rPr>
        <sz val="12"/>
        <rFont val="Calibri"/>
        <family val="2"/>
        <scheme val="minor"/>
      </rPr>
      <t xml:space="preserve"> Glazed tile 5'-0" high of approved manufacturer / colour / shade and design over pattern a rough plaster base, setting tile in cement slurry, filling the joint with matching filling, washing, cleaning and curing,   complete in all respects, as per drawings, specifications and/or as directed by the Engineer. (at any elevation)</t>
    </r>
  </si>
  <si>
    <r>
      <t xml:space="preserve">Providing and laying </t>
    </r>
    <r>
      <rPr>
        <b/>
        <sz val="12"/>
        <rFont val="Calibri"/>
        <family val="2"/>
        <scheme val="minor"/>
      </rPr>
      <t>Granite Tlies in floor</t>
    </r>
    <r>
      <rPr>
        <sz val="12"/>
        <rFont val="Calibri"/>
        <family val="2"/>
        <scheme val="minor"/>
      </rPr>
      <t xml:space="preserve"> 24" x 24" x 3/4" thick of approved quality / colour / shade and laid over 1-1/2" or 2" thick base concrete, setting tile in cement slurry, filling the joint with white cement, grinding, polishing, washing, cleaning and curing etc.   complete in all respects floor pattern as per drawings, specifications and/or as directed by the Engineer. (at any elevation)   </t>
    </r>
  </si>
  <si>
    <r>
      <t xml:space="preserve">Providing and laying </t>
    </r>
    <r>
      <rPr>
        <b/>
        <sz val="12"/>
        <rFont val="Calibri"/>
        <family val="2"/>
        <scheme val="minor"/>
      </rPr>
      <t>Granite Tlies 12" x 6" x 1/2" skirting</t>
    </r>
    <r>
      <rPr>
        <sz val="12"/>
        <rFont val="Calibri"/>
        <family val="2"/>
        <scheme val="minor"/>
      </rPr>
      <t xml:space="preserve"> of approved quality / colour / shade and base plaster, setting tile in cement slurry, filling the joint with white cement, grinding, polishing, washing, cleaning and curing etc.   complete in all respects floor pattern as per drawings, specifications and/or as directed by the Engineer. (at any elevation)            </t>
    </r>
  </si>
  <si>
    <t>9U (600 mm x 600 mm) 19" Rack, plexiglass door including hoops, side management, cable trays, fans for cooling and exhaust, required Power Distribution Unit and power sockets, Power cabling in PVC concealed conduit from UDB to relevant Rack complete in all respect.</t>
  </si>
  <si>
    <t>01-18T</t>
  </si>
  <si>
    <t>SFP+ Transceiver Single Mode (10 Gbps)</t>
  </si>
  <si>
    <t>01-17T</t>
  </si>
  <si>
    <t>Layer-2 Managed Ethernet PoE Access Switch having 24x10/100/1000 Mbps BASE-T out sensing ports SFP+ Module 2x10G ethernet uplink ports over fiber optic including power supply, all interconnecting cabling, required accessories.(Cisco Catalyst 2960 X / approved equivalent).</t>
  </si>
  <si>
    <t>01-16T</t>
  </si>
  <si>
    <t>1 meter (3ft.) long CAT-6A UTP LSZH Giga  Speed patch cord with RJ45 connectors at both ends.</t>
  </si>
  <si>
    <t>01-15T</t>
  </si>
  <si>
    <t>19" Rack mounted Front Cable Management with all installation accessories.</t>
  </si>
  <si>
    <t>01-14T</t>
  </si>
  <si>
    <t>CAT-6A UTP Giga Speed loaded 24 port modular (RJ45) jack patch panels, 19" rack installed in floor/wall mounted cabinet including built-in rear cable management with all mounting accessories.</t>
  </si>
  <si>
    <t>01-13T</t>
  </si>
  <si>
    <t>Wiring of RJ45 telecommunication wall outlet from relevant Ward Distributor with CAT-6A UTP LSZH cable in already installed conduit / cable trunking</t>
  </si>
  <si>
    <t>01-12T</t>
  </si>
  <si>
    <t>One Port CAT-6A STP RJ45 telecommunication wall outlet with sheet steel back box and face  plate including all installation accessories.</t>
  </si>
  <si>
    <t>01-11T</t>
  </si>
  <si>
    <t>Rft.</t>
  </si>
  <si>
    <t>1" dia PVC conduit installed concealed including all installation and mounting accessories</t>
  </si>
  <si>
    <t>01-10T</t>
  </si>
  <si>
    <t>Manufacturer's recommended Spine wiring between Splitter and Network Controller</t>
  </si>
  <si>
    <t>Manufacturer's recommended Limb wiring between Addressable Overdoor Light Indicator, Nurse Station and Splitter in wards.</t>
  </si>
  <si>
    <t>Manufacturer's recommended room wiringc between Call Station and Splitter in wards</t>
  </si>
  <si>
    <t>Following type cables for wiring of nurse call system in already installed PVC conduit / cable trunking.</t>
  </si>
  <si>
    <t>01-9T</t>
  </si>
  <si>
    <t>Latest Generation Industrial Workstation comprising 21" LCD Screen, CPU with license operating system, license Antivirus, Nurse Call Software, Keyboard, Mouse with all essential interconnecting cables as required for system operation.</t>
  </si>
  <si>
    <t>01-8T</t>
  </si>
  <si>
    <t>Addressable Overdoor Indicator with all installation and mounting accessories.</t>
  </si>
  <si>
    <t>01-7T</t>
  </si>
  <si>
    <t>Call Station Ceiling pull type with all installation  and mounting accessories</t>
  </si>
  <si>
    <t>01-6T</t>
  </si>
  <si>
    <t>Reset button with all installation and mounting accessories.</t>
  </si>
  <si>
    <t>01-5T</t>
  </si>
  <si>
    <t>Bed Call Station suitable for installation in bed  head panel with all installation and mounting accessories.</t>
  </si>
  <si>
    <t>01-4T</t>
  </si>
  <si>
    <t>Nursing Call Station with LCD display with Programmable Controlling functions as required with all installation and mounting accessories.</t>
  </si>
  <si>
    <t>01-3T</t>
  </si>
  <si>
    <t>Network Splitter with all installation and mounting accessories.</t>
  </si>
  <si>
    <t>01-2T</t>
  </si>
  <si>
    <t>Job.</t>
  </si>
  <si>
    <t>Network Controller with required software, LCD Display, keypad Programmable Controlling functions and shall have capacity for 2 X 7Ah backup batteries with all essential interconnecting cables as required complete in all respect.</t>
  </si>
  <si>
    <t>01-1T</t>
  </si>
  <si>
    <t>Supply, installation, configuration, programming, testing, commissioning and training of the following items of work (unless specifically stated otherwise) including all material, labour, tools, plant, storage, transpotation, accessories, etc., required for proper completion of each item as per specifications (General specifications for Electrical Works Section - 8001 and General Technical Requirements for Communication Works Section – 8002 shall be applicable to all relevant BOQ items).</t>
  </si>
  <si>
    <t>T. COMMUNICATION SYSTEMS</t>
  </si>
  <si>
    <t>1 meter (3ft.), Multi Mode (OM4)  Fiber  Optic Duplex Multi Mode (OM4) Patch Cord with
required connectors at both ends.</t>
  </si>
  <si>
    <t>18U (600 mm x 600 mm) 19" Rack with high performance epoxy paint suitable for corrosive environment, plexiglass door  including  hoops, side management, cable trays, fan for cooling and exhaust, required Power Distribution Unit and power sockets, Power cabling in PVC concealed conduit from UDB to relevant Rack complete in all respect.</t>
  </si>
  <si>
    <t>12 port Duplex LC  loaded  multimode  (OM4) module rack mountable fibre optic patch panel  with pigtails and splice trays including all installation accessories</t>
  </si>
  <si>
    <t>1 meter (3ft.) long CAT-6A  UTP  LSZH  Giga  Speed patch cord with RJ45 connectors at both
ends.</t>
  </si>
  <si>
    <t>19" Rack mounted Front Cable Management with  all installation accessories.</t>
  </si>
  <si>
    <t>PTZ Controller with Keyboard including interconnecting cables with all installation accessories</t>
  </si>
  <si>
    <t>Operator Console with drawers and chairs for housing LED Displays, PTZ Controller, PA remote microphone, Telephone set and computer  including all installation &amp; mounting accessories.</t>
  </si>
  <si>
    <t>Latest Generation Computer comprising 21 inch LED Display Screen, CPU with license operating system, licensed Antivirus, licensed with software, Keyboard, Mouse with all  essential interconnecting cables as required for system operation.</t>
  </si>
  <si>
    <t>6 nos. 42" LED Full HD Monitor / Display, 1920x1080P resolution with all essentail interconnecting equipment, decoders, workstations, interconnecting cables, mounting brackets/frames, installation accessories etc. as required complete in all respect.</t>
  </si>
  <si>
    <t>Network  Video  Storage  on  H.264/265 compression standard and Raid 5 backup storage for 130 nos. of cameras with recording resolution at 1080p at 30 fps for 24 hours of 30 days with 25% expansion capacity for future use including central management server, latest operating windows, latest SQL server, camera management application software and licenses complete in all respect.</t>
  </si>
  <si>
    <t>Layer-2 Managed Ethernet PoE Access Switch having 24x10/100/1000 Mbps BASE-T out  sensing ports SFP+ Module 2x10G  ethernet  uplink ports over fiber optic including  power supply, all interconnecting cabling, required accessories.(Cisco Catalyst 2960 X / approved equivalent).</t>
  </si>
  <si>
    <t>Weather proof  type IP dome colour PTZ camera  with built-in IR having 2 mega pixel resolution with power supply, power adaptor / PoE injector, 1/3 inch image sensor, 30X Optical Zoom, 12 X Digital Zoom, 360 degree rotation,  video  analytic function, H.264/265 compression including required backbox, cover, all installation and mounting accessories. (IP65 Rated)</t>
  </si>
  <si>
    <t>Weather proof type IP Bullet colour fixed camera having 5 megapixel resolution, Built-in IR, 1/2.9 inch sensor with varifocal lens, power over  ethernet (PoE) having video analytic function, H.264/265 compression including all installation and mounting accessories. (IP65 Rated)</t>
  </si>
  <si>
    <t>IP Bullet colour fixed camera having 5 megapixel resolution, 1/2.9 inch sensor with varifocal lens, power over ethernet (PoE) having video analytic function, H.264/265 compression including all installation and mounting accessories</t>
  </si>
  <si>
    <t>Wiring from relevant CCTV Rack to IP  camera with CAT-6A, UTP LSZH cable in already installed conduit.</t>
  </si>
  <si>
    <t>1" dia PVC conduit installed concealed including  all installation and mounting accessories.</t>
  </si>
  <si>
    <t>Supply, installation, configuration, programming, testing, commissioning and training of  the following items of work (unless specifically stated otherwise) including all material, labour, tools, plant, storage, transpotation, accessories, etc., required for proper completion of each item as per specifications (General specifications for Electrical Works Section - 8001 and General Technical Requirements for Communication Works Section – 8002 shall be applicable to all relevant BOQ items).</t>
  </si>
  <si>
    <t>Appropriate size pull box for accomodating 2 x 4 inch dia class "D" uPVC pipe as shown on drawing.</t>
  </si>
  <si>
    <t>RCC Handhole of size 2 ft (Length) x 2 ft (Width) x 2ft (Depth) with heavy duty C.I cover of size 1.5 ft x 1.5 ft including all civil works as required complete in all respect.</t>
  </si>
  <si>
    <t>4 inch ( Internal Diameter ) of underground uPVC Class 'D' pipes including all accessories, pipe range spacers, pull rope, pull boxes, sand bed, excavation &amp; selected backfilling from excavation, complete in all respects.</t>
  </si>
  <si>
    <t>42U (800 mm x 600 mm)</t>
  </si>
  <si>
    <t>27U (600 mm x 600 mm)</t>
  </si>
  <si>
    <t>Following sizes 19" Rack with plexiglass door including hoops, side management, cable trays, fan for cooling, required Power Distribution Unit and power sockets, Power cabling in PVC concealed conduit from UDB to relevant Rack. Complete in all respect.</t>
  </si>
  <si>
    <t>1 meter (3ft.), Multi Mode (OM4) Fiber Optic Duplex Multi Mode (OM4) Patch Cord with required connectors at both ends.</t>
  </si>
  <si>
    <t>01-31T</t>
  </si>
  <si>
    <t>48 port</t>
  </si>
  <si>
    <t>12 port</t>
  </si>
  <si>
    <t>Following type Duplex LC  loaded  multimode (OM4) module rack mountable fibre optic patch panel with pigtails and splice trays including all installation accessories</t>
  </si>
  <si>
    <t>01-30T</t>
  </si>
  <si>
    <t>12 core 50um / 125um Multimode (OM4) LSZH optical fibre back bone cable in already installed
conduit / cable trunking</t>
  </si>
  <si>
    <t>01-29T</t>
  </si>
  <si>
    <t>Wireless Access Point with POE or power adaptor including all installation and  mounting accessories. Complete in all respect.  (Cisco  1832 / approved equivalent)</t>
  </si>
  <si>
    <t>01-28T</t>
  </si>
  <si>
    <t>Wireless Controller  having  licenses,  power supply, required interfaces, including all essentail interconnecting cabling as required with all installation and mounting accessories. Complete in all respect. (Cisco 3504 / approved equivalent).</t>
  </si>
  <si>
    <t>01-27T</t>
  </si>
  <si>
    <t>Network Security Firewall IT Security Equipment, power supply including all essentail subscription licenses for 3 years, 24/7 update,  interconneccting cabling, power supply as required with all installation and mounting accessoreis. Complete in all respect. (Fortigate 501 E / approved equivalent).</t>
  </si>
  <si>
    <t>01-26T</t>
  </si>
  <si>
    <t>Media Converter from CAT-6A copper cable to single mode fiber optic cable with connectors and internal power suppy including all mounting and installation accessories.</t>
  </si>
  <si>
    <t>01-25T</t>
  </si>
  <si>
    <t>SIP Telephone with Power over Ethernet (PoE) Technology with all essential interconnecting cables as required including installation and mounting accessories. (Alcatel-Lucent / approved equivalent).</t>
  </si>
  <si>
    <t>01-24T</t>
  </si>
  <si>
    <t>Digital Telephone Set with all installation accessories. (Alcatel-Lucent / approved equivalent).</t>
  </si>
  <si>
    <t>01-23T</t>
  </si>
  <si>
    <t>Analog Set with CLI (Alcatel-Lucent / approved equivalent).</t>
  </si>
  <si>
    <t>01-22T</t>
  </si>
  <si>
    <t>PABX having CPU duplication in  hot/standby mode, power supply duplicated in hot/standby mode, including MDF, tele maintanance terminal computer, call accounting software, automatic call distribution system, mainteinance free backup batteries for 2 hours, 1 x operator console, DISA facility, BGM, stablizer with 1 x ISDN PRI expanbale upto to 2 x ISDN PRI and 8 x analog trunk line expandable upto 10 analog trunk line, 140 x analog extension expandable upto 250 analog extension, 1 x Digital Extension, 10 x SIP Licenses. Complete in all respect for satisfactory operation of the entire system. (Alcatel-Lucent ALE OXE / approved equivalent)</t>
  </si>
  <si>
    <t>01-21T</t>
  </si>
  <si>
    <t>SFP Transceiver Copper (1 Gbps)</t>
  </si>
  <si>
    <t>01-20T</t>
  </si>
  <si>
    <t>QSFP Transceiver Multi Mode (40 Gbps)</t>
  </si>
  <si>
    <t>01-19T</t>
  </si>
  <si>
    <t>SFP+ Transceiver Multi Mode (10 Gbps)</t>
  </si>
  <si>
    <t>Layer-3 Managed Ethernet Core Switch having 48 port SFP+ Module for downlink to access switch and 6 port QSFP uplink module for core to core connection over fiber optic power supply, all interconnecting cabling, required accessories. (Cisco Nexus 9300 / approved equivalent).</t>
  </si>
  <si>
    <t>Layer-2 Managed Ethernet PoE Access Switch having 24x10/100/1000 Mbps BASE-T out  sensing ports SFP+ Module 2x10G  ethernet uplink ports over fiber optic including power supply, all interconnecting cabling, required accessories.(Cisco Catalyst 2960 X / approved equivalent).</t>
  </si>
  <si>
    <t>25 Pair CAT-5 UTP LSZH backbone cable in already installed PVC Conduit / cable trunking</t>
  </si>
  <si>
    <t>16 SWG Main Distribution Frame (MDF) for installation of Intermediate Disconnection Module (IDC) for 1000 pair with mounting frame including 25% expansion capacity with all installation and mounting accessories.</t>
  </si>
  <si>
    <t>100-Pair</t>
  </si>
  <si>
    <t>10-Pair</t>
  </si>
  <si>
    <t>Following type Intermediate  Disconnection Module (IDC) with mounting frame including all installation accessories</t>
  </si>
  <si>
    <t>1 meter (3ft.) long single pair patch cord with required IDC connector at both ends.</t>
  </si>
  <si>
    <t>1 meter (3ft.) long CAT-6A  UTP  LSZH  Giga  Speed patch cord with RJ45 connectors at one end and required IDC connector at another end.</t>
  </si>
  <si>
    <t>3 meter (3ft.) long CAT-6A UTP LSZH Giga  Speed patch cord with RJ45 connectors at both ends</t>
  </si>
  <si>
    <t>Following type CAT-6A UTP LSZH Giga Speed patch cord with RJ45 connectors at both ends.</t>
  </si>
  <si>
    <t>Two Port CAT-6A UTP RJ45 telecommunication floor / furniture outlet with furniture mount backbox and face plate including all installation accessories.</t>
  </si>
  <si>
    <t>Two Port</t>
  </si>
  <si>
    <t>One Port</t>
  </si>
  <si>
    <t>Following type CAT-6A UTP RJ45 telecommunication wall outlet with sheet steel back box and face plate including all installation accessories.</t>
  </si>
  <si>
    <t>Wiring of RJ45 telecommunication wall outlet from relevant Floor Distributor with CAT-6A UTP LSZH cable in already installed conduit / cable trunking.</t>
  </si>
  <si>
    <t>1" dia PVC conduit installed concealed including   all installation and mounting accessories.</t>
  </si>
  <si>
    <t>12" x 3" ladder type sheet steel cable trunking including joints, bends, mounting brackets hanger complete with all accessories.</t>
  </si>
  <si>
    <t>12" x 3" size solid bottom sheet  steel  cable  trunking with cover including joints, bends, mounting brackets hanger complete with all accessories.</t>
  </si>
  <si>
    <t>Supply, installation, configuration, programming, testing, commissioning and training of the following items of work (unless specifically stated otherwise) including all material, labour, tools, plant, storage, transpotation, accessories, etc., required for proper completion of each item as per specifications (General specifications for Electrical Works Section - 8001 and General Technical Requirements for Communication Works Section– 8002 shall be applicable to all relevant BOQ items).</t>
  </si>
  <si>
    <t>Item No.</t>
  </si>
  <si>
    <t>30 kVA</t>
  </si>
  <si>
    <t>b)   20 kVA</t>
  </si>
  <si>
    <t>a)  15 kVA,</t>
  </si>
  <si>
    <t>UPS (30 min backup), three phase IN/three phase OUT), automatic &amp; manual bypass operation capability, N+1 redundency provision, including industrial socket with plug for IN/OUT connections or any suitable arrangement, appropriate size wall / floor mounting racks for UPS and battery bank all accessories, complete in all respect.</t>
  </si>
  <si>
    <t>43E</t>
  </si>
  <si>
    <t>d) 6" x 4"</t>
  </si>
  <si>
    <t>c) 12" X 4"</t>
  </si>
  <si>
    <t>b) 24" X 4"</t>
  </si>
  <si>
    <t>a) 36" X 4"</t>
  </si>
  <si>
    <t xml:space="preserve">Following 16 SWG G.I sheet perforated cable tray with soild cover including proper manufactured flexible expansion coupler, elbows, risers, tees, crosses, internal &amp; external bends and fittings, galvanized support structure, all accessories, compelete in all respects. 
(Note: Welded connection is not allowed and prohibited) 
</t>
  </si>
  <si>
    <t>42E</t>
  </si>
  <si>
    <t xml:space="preserve">14" sweep plastic body Louvre wall bracket fan complete with blades, regulator &amp; moveing grill with motor, installed on wall or column including all accessories, complete in all respect.
</t>
  </si>
  <si>
    <t>41E</t>
  </si>
  <si>
    <t>a)56" Sweep</t>
  </si>
  <si>
    <t>Following sizes ceiling fan with blades, canopy, 3"x4"x5" size (14 SWG) thick recessed type fan clamp box with down rod 1/2" dia heavy gauge GI pipe maintaining the fan distance from finished  floor level at nine (9) feet, fan mounting insulator and split pin and all accessories, complete in all respect.</t>
  </si>
  <si>
    <t>40E</t>
  </si>
  <si>
    <t xml:space="preserve">300 mm x 300 mm x 38 mm junction box/pull box
with all accessories, complete in all respect.
</t>
  </si>
  <si>
    <t>39E</t>
  </si>
  <si>
    <t xml:space="preserve">300 mm x 38 mm under floor metalic duct with all
accessories, complete in all 
</t>
  </si>
  <si>
    <t>38E</t>
  </si>
  <si>
    <t xml:space="preserve">Under floor outlet box with provision for  4  no. socket outlet as set of 2 No. 16 A Schuko + 13 A Flat Pin socket outlet on normal &amp; UPS power supply &amp; 2 No. one port CAT-6 STP Giga speed RJ 45 socket outlet including all accessories, complete
in all respect.
</t>
  </si>
  <si>
    <t>37E</t>
  </si>
  <si>
    <t>b) 100 A, MCCB box</t>
  </si>
  <si>
    <t>a) 200 A, MCCB box</t>
  </si>
  <si>
    <t>Following 16 SWG MS sheet appropriate size, recessed in / surface mounted on wall or installed on support structure MCCB / MCB box including electrical &amp; mechanical components, electrolytic tinned copper busbars, control wiring, related civil works etc., as required and all accessories, complete in all respect.</t>
  </si>
  <si>
    <t>36E</t>
  </si>
  <si>
    <t>Floor mounted padestial with rain shed for installation of load break switch including epoxy paint with red oxide coating all civil works, finishing the floor as per original, water proofing, including  all accessories, complete in all respect</t>
  </si>
  <si>
    <t>35E</t>
  </si>
  <si>
    <t>a) 32 Amp, SP&amp;N</t>
  </si>
  <si>
    <t xml:space="preserve">Following rating recessed in wall SP&amp;N/TP&amp;N load break switches AC-3 duty in IP20 enclosure of the following rating:
</t>
  </si>
  <si>
    <t>34E</t>
  </si>
  <si>
    <t>b)32 Amp, TP&amp;N</t>
  </si>
  <si>
    <t>Following rating SP&amp;N/TP&amp;N load break switches AC-3 duty in IP65 enclosure of the following rating:</t>
  </si>
  <si>
    <t>33E</t>
  </si>
  <si>
    <t>300 mm (L) x 50 mm (H) x 6 mm (T) tinned copper earth connecting point, including all accessories, complete in all respect.</t>
  </si>
  <si>
    <t>32E</t>
  </si>
  <si>
    <t>d) 16 mm2</t>
  </si>
  <si>
    <t>c) 25 mm2</t>
  </si>
  <si>
    <t>b) 35 mm2</t>
  </si>
  <si>
    <t>a) 70 mm2</t>
  </si>
  <si>
    <t>Following sizes of single core  PVC  insulated copper conductor cable as earth continuity conductor (ECC) installed on surface or on already installed pipes / conduits / trenchs / cable tray etc., including tags, ties, lugs, termination kits, colour sleeves, cable glands, bushes etc., all related accessories, complete in all respect.</t>
  </si>
  <si>
    <t>31E</t>
  </si>
  <si>
    <t>20 mm dia, 3 meter long copper cladded steel Rod type earth electrode including 2x70 mm2 PVC  cable as earthing lead, clamp with nuts and bolts,
R.C.C.  inspection  chamber  with  medium  duty C.I cover, excavation, backfilling, and all accessories, etc.,  as  shown  on  the  drawings,  complete  in all respects.</t>
  </si>
  <si>
    <t>30E</t>
  </si>
  <si>
    <t>600 mm (L) x 600 mm (H) x 3 mm (T) tin plated copper Plate type earth electrode  including earthing lead, R.C.C. inspection chamber with medium duty C.I cover, excavation, backfilling, and all accessories, etc., as shown on the drawings, complete in all respects.</t>
  </si>
  <si>
    <t>29E</t>
  </si>
  <si>
    <t>c) 1-1/4" dia</t>
  </si>
  <si>
    <t>b) 1-1/2" dia</t>
  </si>
  <si>
    <t>a) 2" dia</t>
  </si>
  <si>
    <t>Following sizes of PVC conduit / pipes installed on surface / concealed in wall, slab &amp; floor including pull wire and all accessories as required etc., complete in all respects.</t>
  </si>
  <si>
    <t>28E</t>
  </si>
  <si>
    <t>f) 32 A, 250 V, IP65, 5 pin industrial socket with sheet steel back box</t>
  </si>
  <si>
    <t>f) 32 A, 250 V, IP65, 3 pin industrial socket with sheet steel back box</t>
  </si>
  <si>
    <t>e) 20 A, 250 V, DP switch with neon lamp with sheet steel back box.</t>
  </si>
  <si>
    <t>d) 15 A, 250 V, 3 pin switch socket outlet with sheet steel bck box</t>
  </si>
  <si>
    <t>c) '13 A, 250 V, single phase spur outlet with sheet steel back box.</t>
  </si>
  <si>
    <t>b) 13 A, duplex, 250 V, 3 pin universal type, switch socket outlet with sheet steel back box.</t>
  </si>
  <si>
    <t>a) 13 A, 250 V, 3 pin universal type, switch socket
outlet with sheet steel back box.</t>
  </si>
  <si>
    <t>Following types of socket outlets including all accessories, complete in all respect.</t>
  </si>
  <si>
    <t>27E</t>
  </si>
  <si>
    <t xml:space="preserve">Wiring from distribution board to load break switch with 5 no. (1 x 6.0 mm2 as 3-phase, neutral  &amp; CPC)     single     core     copper     conductor  PVC cable,complete   with   appropriate   size concealed\ (minimum 1" dia in concrete slab) / surface mounted  PVC  conduit   and  all   accessories, etc. complete in all respects.
</t>
  </si>
  <si>
    <t>26E</t>
  </si>
  <si>
    <t xml:space="preserve">Wiring from distribution board to load break switch with 3 no. (1 x 6.0 mm2 as 3-phase, neutral  &amp; CPC)  single  core  copper  conductor  PVC   cable,complete     with     appropriate     size     concealed (minimum 1" dia in concrete slab) / surface mounted  PVC  conduit   and  all   accessories, etc. complete in all respects.
</t>
  </si>
  <si>
    <t>25E</t>
  </si>
  <si>
    <t xml:space="preserve">b) From outlet to outlet with (1 x 2.5 mm2 as
phase, neutral &amp; CPC)
</t>
  </si>
  <si>
    <t xml:space="preserve">a) From Distribution Board (DB) to outlet with 3 no.
(1 x 4.0 mm2 as as  phase, neutral &amp; CPC)
</t>
  </si>
  <si>
    <t>Wiring of 250 Volts socket outlets  with  following size single core, copper conductor PVC cables complete with appropriate size concealed (minimum 1" dia in concrete slab) / surface mounted PVC conduit and all accessories, etc. complete in all respects.</t>
  </si>
  <si>
    <t>24E</t>
  </si>
  <si>
    <t xml:space="preserve">Wiring from light/exhaust fan to  two-way  switch  with 3 no. (1 x 2.5 mm2 as phase, neutral &amp; CPC) single core copper conductor PVC cable complete with appropriate size concealed (minimum 1" dia  inconcrete slab) / surface mounted PVC conduit, ceiling rose, 10 Amps light control gang switch, sheet steel  back  box, 3 core flexible  cable  and all accessories etc. complete in all respects
</t>
  </si>
  <si>
    <t>23E</t>
  </si>
  <si>
    <t xml:space="preserve">Same as above item 01-06E but wiring from point to point
</t>
  </si>
  <si>
    <t>22E</t>
  </si>
  <si>
    <t xml:space="preserve">Wiring from light/exhaust fan point to switch with 3 no. (1 x 1.5 mm2 as phase, neutral &amp; CPC) single core  copper  conductor  PVC  cable  complete with appropriate  size  concealed  (minimum  1"  dia)  / surface mounted PVC conduit, ceiling rose, 10 Amps light control gang switch, sheet steel back box,  3 core  flexible cable  and all  accessories etc. complete in all respects.
</t>
  </si>
  <si>
    <t>21E</t>
  </si>
  <si>
    <t xml:space="preserve">Wiring of light circuits  from distribution  board (DB) to point/switch including wiring between switches on  the  same  circuit  with  3  no.  (1  x  2.5  mm2 as phase,    neutral   &amp;   CPC)    single    core   Copperconductor PVC cable complete with appropriate size concealed (minimum 1" dia) / surface mounted PVC conduit and all accessories etc. complete in all respects.
</t>
  </si>
  <si>
    <t>20E</t>
  </si>
  <si>
    <t>1 core, 300 mm2, Cu/PVC/PVC</t>
  </si>
  <si>
    <t>Addendum</t>
  </si>
  <si>
    <t>g) 4 core, 16 mm2, Cu/PVC/PVC</t>
  </si>
  <si>
    <t>Following sizes, 600/1000 V, Single core or multi core, copper conductor, PVC insulated, armoured / unarmoured, PVC Sheathed cable pulled in already installed surface mounted conduits or concealed conduits or cable tray or concrete ducts or underground in already excavated trenches or in already laid PVC pipes including tags, ties, lugs, termination kits, colour sleeves, cable glands, bushes etc., all related accessories, complete in all respect.</t>
  </si>
  <si>
    <t>19E</t>
  </si>
  <si>
    <t>b) Power Transformer including cable termination support</t>
  </si>
  <si>
    <t>a) HT Switchboard</t>
  </si>
  <si>
    <t xml:space="preserve">For item No. 18E terminaiton kit with color sleeves including all accessories, complete in all respect installed </t>
  </si>
  <si>
    <t>18E</t>
  </si>
  <si>
    <t>120 mm2, 3 core, 15/8.7 kV, copper conductor with PVC screen, XLPE insulation, PVC screen, copper shielding, PVC bedding, galvanized steel wire armoured, extruded PVC sheathed cable laid in already built cable trenches or PVC sleeves including tags, ties, color sleeves, cable glands, lugs, sleeves/pipes plugging all accessories, complete in all respect.</t>
  </si>
  <si>
    <t>17E</t>
  </si>
  <si>
    <t xml:space="preserve">k) Type - EX1 
Wall or surface mounted or suspended, non maintained type exit light fixture with pictograms, with ni-cd battery backup unit for 3 hours backup, IP20, make of reputed manufacturer
</t>
  </si>
  <si>
    <t xml:space="preserve">j) Type - G2
Wall or surface mounted or suspended, maintained type    emergency   light  fixture,   emergency 375 lumens with ni-cd battery backup unit for 3 hours backup, IP20, make of reputed manufacturer
</t>
  </si>
  <si>
    <t xml:space="preserve">i) Type - G1
Wall or surface mounted or suspended, non maintained type emergency light fixture,  emergency 375 lumens with ni-cd battery backup unit for 3 hours backup, IP20, make of reputed manufacturer
</t>
  </si>
  <si>
    <t>h) Type - P1 
LED flood light fixture (equivalent to 5000 lumens, 62W), IP54 or better</t>
  </si>
  <si>
    <t>Addendum Type - F3
Surface/suspended mounted LED panel (1200mm) Equivalent to 4000 LUMENS, 40W fixed LED output LED Driver (Built-in), IP20</t>
  </si>
  <si>
    <t xml:space="preserve">g) Type - F2 
Recessed mounted LED panel (1200 mm) (equivalent to 4000 lumens, 40W output), fixed output LED driver (built-in), IP20 or better
</t>
  </si>
  <si>
    <t xml:space="preserve">f) Type - F1
Surface mounted LED decorative light (1200 mm) (equivalent to 4000 lumens, 40W output), fixed output LED driver (built-in), IP20 or better
</t>
  </si>
  <si>
    <t xml:space="preserve">e) Type - D3
Surface mounted 6 inch dia downlight (equivalent  to 500 lumens, 6W ouput), fixed output LED driver (Built-in), IP20 or better
</t>
  </si>
  <si>
    <t xml:space="preserve">d) Type - D2
Surface mounted 6 inch dia downlight (equivalent  to 900 lumens, 12W output), fixed output driver (built-in), IP20 or better
</t>
  </si>
  <si>
    <t xml:space="preserve">c) Type - D1
Surface mounted 6 inch dia downlight (equivalent  to 1500 lumens, 18W output), fixed output LED
driver (built-in), IP20 or better
</t>
  </si>
  <si>
    <t>b) Type - B2
Wall recessed/steps LED light fixture (around 100 lumens, 5W), IP54 or better, in/ouT cable arrangement</t>
  </si>
  <si>
    <t xml:space="preserve">a) Type - B1 
LED   bulk   head   light bi-directional  (around 600 lumens, 8W), IP54 or better, in/out cable arrangement,
</t>
  </si>
  <si>
    <t>Following light fixtures as per lighting fixture schedule (as shown on drawing) installed on surface or wall or floor or false ceiling or columns  or masts complete with all accessories such as lamps, lamp holders, ballasts, starters, ignitors, capacitors, LED drivers as applicable,  etc. including all relevant installation material as required and approved by the Engineer. (Note: The contractor shall be reponsible for compatibility of recessed mounted light fixtures with gypsum / aluminium / dampa etc., false ceiling types in coordination with architectural design.) Note: The light fixtures &amp; components shall be certified by international accredited laboratory.</t>
  </si>
  <si>
    <t>16E</t>
  </si>
  <si>
    <t>Lockable Mushroom Switch including control cable, all accessories, complete in all respect.</t>
  </si>
  <si>
    <t>15E</t>
  </si>
  <si>
    <t>b) MCC-FP</t>
  </si>
  <si>
    <t>a) MCC-WP</t>
  </si>
  <si>
    <t>Following 14 SWG MS sheet, wall / floor mounted motor control center (as per single line diagram shown on drawings) including electrical &amp; mechanical components, control wiring, related  civil works and all accessories complete in all respect.</t>
  </si>
  <si>
    <t>14E</t>
  </si>
  <si>
    <t>c)UDB-RF-1.1</t>
  </si>
  <si>
    <t>b)  EDB-RF-1.1</t>
  </si>
  <si>
    <t>a)  DB-RF-1.1</t>
  </si>
  <si>
    <t>Roof (LT Distribution Board Under Item No. 13E)</t>
  </si>
  <si>
    <t>e) EDB-3F-2.1</t>
  </si>
  <si>
    <t>d) EDB-3F-2.1</t>
  </si>
  <si>
    <t>c) EDB-3F-2.1</t>
  </si>
  <si>
    <t>c) EDB-3F-1.1</t>
  </si>
  <si>
    <t>b) DB-3F-2.1</t>
  </si>
  <si>
    <t>a) DB-3F-1.1</t>
  </si>
  <si>
    <t>UDB-2F-3.1</t>
  </si>
  <si>
    <t>UDB-2F-2.1</t>
  </si>
  <si>
    <t>f) UDB-2F-1.1</t>
  </si>
  <si>
    <t>EDB-2F-3.1</t>
  </si>
  <si>
    <t>d) EDB-2F-2.1</t>
  </si>
  <si>
    <t>c) EDB-2F-1.1</t>
  </si>
  <si>
    <t>b) DB-2F-2.1</t>
  </si>
  <si>
    <t>a) DB-2F-1.1</t>
  </si>
  <si>
    <t>f) UDB-1F-2.1</t>
  </si>
  <si>
    <t>e) UDB-1F-1.1</t>
  </si>
  <si>
    <t>d) EDB-1F-2.1</t>
  </si>
  <si>
    <t>c) EDB-1F-1.1</t>
  </si>
  <si>
    <t>b) DB-1F-2.1</t>
  </si>
  <si>
    <t>a) DB-1F-1.1</t>
  </si>
  <si>
    <t>f) UDB-GF-2.1</t>
  </si>
  <si>
    <t>e) UDB-GF-1.1</t>
  </si>
  <si>
    <t>d) EDB-GF-2.1</t>
  </si>
  <si>
    <t>c) EDB-GF-1.1</t>
  </si>
  <si>
    <t>b) DB-GF-2.1</t>
  </si>
  <si>
    <t>a) DB-GF-1.1</t>
  </si>
  <si>
    <t>Ground Floor (LT Distribution Board Under Item No. 13E)</t>
  </si>
  <si>
    <t xml:space="preserve">Following 16 SWG MS sheet, recessed / surface mounted on wall or floor LT Distribution Boards (as per single line diagram shown on drawings) including electrical &amp; mechanical components,
electrolytic tinned copper busbars, control wiring, related civil works and all accessories, complete in
all respect.
</t>
  </si>
  <si>
    <t>13E</t>
  </si>
  <si>
    <t>r) USMPB-RF</t>
  </si>
  <si>
    <t>q) ESMPB-RF</t>
  </si>
  <si>
    <t>p) SMPB-RF</t>
  </si>
  <si>
    <t>o) USMPB-3F</t>
  </si>
  <si>
    <t>n) ESMPB-3F</t>
  </si>
  <si>
    <t>m) SMPB-3F</t>
  </si>
  <si>
    <t>l) USMPB-2F</t>
  </si>
  <si>
    <t>k) ESMPB-2F</t>
  </si>
  <si>
    <t>j) SMPB-2F</t>
  </si>
  <si>
    <t>i) USMPB-1F</t>
  </si>
  <si>
    <t>h) ESMPB-1F</t>
  </si>
  <si>
    <t>g) SMPB-1F</t>
  </si>
  <si>
    <t>f) USMPB-GF</t>
  </si>
  <si>
    <t>e) ESMPB-GF</t>
  </si>
  <si>
    <t>d) SMPB-GF</t>
  </si>
  <si>
    <t>Deleted</t>
  </si>
  <si>
    <t>c) EMPB-2</t>
  </si>
  <si>
    <t>b) EMPB-1</t>
  </si>
  <si>
    <t>a) MPB</t>
  </si>
  <si>
    <t>Following 14 SWG MS sheet, floor mounted LT Switch boards (as per single line diagram shown on drawings) including electrical &amp; mechanical components, electrolytic tinned copper busbars, control wiring, related civil works and all accessories, complete in all respect.</t>
  </si>
  <si>
    <t>12E</t>
  </si>
  <si>
    <t>Spare parts as per Appendix "V" Volume - 1 of bidding documents.</t>
  </si>
  <si>
    <t>11E</t>
  </si>
  <si>
    <t>Danger boards having signs  and  designation  on the external doors of each room (HT / LT / Generator / Transformer) and shock and first aid charts in all rooms including all accessories, complete in all respect.</t>
  </si>
  <si>
    <t>10E</t>
  </si>
  <si>
    <t>Rubber insulation mat, one meter wide, 6 mm thick for laying in front of HT panels (3 no.) suitable to provide insulation for 15 kV rating including all accessories, complete in all respect.</t>
  </si>
  <si>
    <t>9E</t>
  </si>
  <si>
    <t>HT switchboard (as shown on single line diagram shown on drawings) suitable for 500 MVA, BIL 75 kV, 11 kV voltage rating comprising of incoming protection panel with surge arrester and 2 Nos. transformer panels with earthing switches including vaccum circuit breaker, protective relays, indications lamps, metering equipment, push buttons, control wiring, interlocking, related civil works and all accessories complete in all respect</t>
  </si>
  <si>
    <t>8E</t>
  </si>
  <si>
    <t>7E</t>
  </si>
  <si>
    <t>1250 kVA distribution  transformer  (indoor),  11/0.415 kV, including control wiring to HT/LT switchboard, cable mounting channels, related civil works and all accessories, complete in all respect</t>
  </si>
  <si>
    <t>6E</t>
  </si>
  <si>
    <t>Indoor Power Transformer Ref Spec Sec: 8121</t>
  </si>
  <si>
    <t>5E</t>
  </si>
  <si>
    <t>Fuel System for Two 300 kVA DG Sets comprising  of underground fuel storage tank of 8000 liters capacity manufactured as per DIN 6608 / ASME Section VIII Div I including manhole cover, vent pipe, fuel piping, automatic fuel pumps (with level sensor control), etc., civil works (RCC foundation, water resistant), all related components and accessories.  complete in all respect.</t>
  </si>
  <si>
    <t>4E</t>
  </si>
  <si>
    <t>ATS panel suitable for 300 kVA DG set includes control wiring to DG set, GCP and LT switch board etc., all components and accessories, complete in all respect.</t>
  </si>
  <si>
    <t>3E</t>
  </si>
  <si>
    <t>Generator Control Panel  (as  per  single  line diagram shown on drawings) with synchcronization, load sharing &amp; AMF panel for two number 300 kVA DG sets including, control wiring inside and to DG set, LT switch board and ATS etc., all components and accessories, complete in all respect.</t>
  </si>
  <si>
    <t>2E</t>
  </si>
  <si>
    <t>300 kVA DG set (prime  rating)  on  roof  top including sound proof canopy (IP-65),  skid mounted fuel tank, control / instrument panel, motorized generator neutral disconnecting switch, control wiring to GCP, LT switch boards, and ATS etc., testing of DG sets with load bank, related civil works, all components and accessories, complete in all respect.</t>
  </si>
  <si>
    <t>1E</t>
  </si>
  <si>
    <t>Supply, installation, testing and commissioning of the following items of work (unless specifically stated otherwise) including all material, labour, tool, plant, accessories, related civil works etc required for proper completion of each item as per specifications (Section-8001 "General Specifications for Electrical Works" shall be applicable to all BOQ items). The contractor is bound to submit all relevent data, information, literature, drawings, submittals etc. as per specifications &amp; recommended manufacturers  list to The engineer for necessary approvals.</t>
  </si>
  <si>
    <t>E. ELECTRICAL WORKS</t>
  </si>
  <si>
    <t>R.ft</t>
  </si>
  <si>
    <t>a) 1/2 in dia</t>
  </si>
  <si>
    <t>Providing and fixing of ball valves in gas piping network as per specifications and drawings of following diameter:</t>
  </si>
  <si>
    <t>01-2M</t>
  </si>
  <si>
    <t>b) 1/2 in dia</t>
  </si>
  <si>
    <t>a) 3/4 in dia</t>
  </si>
  <si>
    <t>Supply, Installation, testing and commisioning of Galvanized Steel Pipes, medium grade confirming to BS 1387 with all fittings sockets, bends, tees, elbows where required fixed to walls, ceilings and floors etc inclufing caps</t>
  </si>
  <si>
    <t>(Entire under mentioned work will be executed by SSGC or their approved Contractors)</t>
  </si>
  <si>
    <t>Total Cost Carried Over to Summary Of Cost</t>
  </si>
  <si>
    <t>a) 2ft x 2ft</t>
  </si>
  <si>
    <t>Supply and installation of cast iron cover with frame of following sizes (Heavy Duty)</t>
  </si>
  <si>
    <t>02b-14P</t>
  </si>
  <si>
    <t>Supply and installation of Water level indicator as shown in the Drawings and as specified.</t>
  </si>
  <si>
    <t>02b-13P</t>
  </si>
  <si>
    <t>a) 4 in (I.D)</t>
  </si>
  <si>
    <t>Supply and installaion of Flexible coupling of following sizes as shown on the drawings and as specified.</t>
  </si>
  <si>
    <t>02b-12P</t>
  </si>
  <si>
    <t>No</t>
  </si>
  <si>
    <t>Supply &amp; Installation of Overhead Ganty with chain pulley of 2 Tonne capacity including all necessary fittings required to complete the job, as shown in the drawings and as specified.</t>
  </si>
  <si>
    <t>02b-11P</t>
  </si>
  <si>
    <t>Q = 50 US Gpm, H = 290 ft</t>
  </si>
  <si>
    <t>Q = 200 US Gpm, H = 260 ft</t>
  </si>
  <si>
    <t>Supply &amp; Installation Deep Well Turbine Pump and Motor of the Following capacity and head including pressure gauges, pressure switches and all accessories required to complete the job as shown in the drawings and as specified.</t>
  </si>
  <si>
    <t>02b-10P</t>
  </si>
  <si>
    <t>Q = 125 US Gpm, H = 130 ft</t>
  </si>
  <si>
    <t>Supply &amp; Insatalltion of Horizontal Centrifugal Pump and Motor of the following capacity and head including pressure gauges level switches and all accessories required to complete the job as shown in the drawings and as specified.</t>
  </si>
  <si>
    <t>02b-9P</t>
  </si>
  <si>
    <t>Supply and installation of galvanized mild steel U-turned vent pipes with puddle flanges as shown in the drawings and as specified.</t>
  </si>
  <si>
    <t>02b-8P</t>
  </si>
  <si>
    <t>a) 6 in (I.D)</t>
  </si>
  <si>
    <t>Supply and installation of float valve of copper alloy piston type conforming to BS 1212 including float shall be of copper conforming to BS 1968 including all accessories as shown in the drawingsand as specified.</t>
  </si>
  <si>
    <t>02b-7P</t>
  </si>
  <si>
    <t>Supply and installation of brass foot valve with strainer of following size as shown in the drawqings and as specified.</t>
  </si>
  <si>
    <t>02b-6P</t>
  </si>
  <si>
    <t>a) 2 in (I.D)</t>
  </si>
  <si>
    <t>Supply and installation of surage relief valve of following diameter including all accessoris as shown in the drawings and as specified.</t>
  </si>
  <si>
    <t>02b-5P</t>
  </si>
  <si>
    <t>b) 2.5 in (I.D)</t>
  </si>
  <si>
    <t>Supply and installation of flanges ends Cast Iron Check Valve of the following diameter conforming to BS 5153 or equivalent (PN-16)</t>
  </si>
  <si>
    <t>02b-4P</t>
  </si>
  <si>
    <t>c) 2.5 in (I.D)</t>
  </si>
  <si>
    <t>b) 4 in (I.D)</t>
  </si>
  <si>
    <t>Supply and installation of flanges ands Cast Iron Gate Valve of the following diameter as per BS 5154 or equivalent (PN-16)</t>
  </si>
  <si>
    <t>02b-3P</t>
  </si>
  <si>
    <t>a) 6.29 in  or 160mm (O.D)</t>
  </si>
  <si>
    <t>Supply and installation of HDPE Pipes PE-100 (PN-10 &amp; SDR-17) Conforming to ISO - 4427:1996 with fittings conforming to ISO -3458 including puddle flanges of following diameters as shown in drawings and as specified. (O.D - Ouer Diameter)</t>
  </si>
  <si>
    <t>02b-2P</t>
  </si>
  <si>
    <t>Supply and Installation of Seamless Black Steel pipe of Schedule 40 Grade B Conforming to ASTM - A53 with fittings conforming to ASTM A-234 including pipe supports as shown in the drawings and as specified (I.D - Internal Diameter)</t>
  </si>
  <si>
    <t>02b-1P</t>
  </si>
  <si>
    <t>UNDERGROUND WATER TANK &amp; PUMP ROOM</t>
  </si>
  <si>
    <t>P.PLUMBING WORKS</t>
  </si>
  <si>
    <t>Total Cost Of Plumbing Works Carried Over to Summary</t>
  </si>
  <si>
    <t>Siamese Connection as shown on the drawing and as specified</t>
  </si>
  <si>
    <t>46P</t>
  </si>
  <si>
    <t>a) Dia 6 inch</t>
  </si>
  <si>
    <t>Cast Iron Gate Valve (PN-16) in chamber of following diameter as shown on the drawing and as specified</t>
  </si>
  <si>
    <t>45P</t>
  </si>
  <si>
    <t>R-Ft</t>
  </si>
  <si>
    <t>Seamless black steel pipe conforming to ASTM A-53 Schedule 40 and fittings conforming to BS - 534 of Following diameters as specified.(burried pipe wrapped with approved with anti corrosive tape)</t>
  </si>
  <si>
    <t>44P</t>
  </si>
  <si>
    <t>H.</t>
  </si>
  <si>
    <t>Nos</t>
  </si>
  <si>
    <t>Fire Hose Cabinet including all accessories as shown on drawings and as specified.</t>
  </si>
  <si>
    <t>43P</t>
  </si>
  <si>
    <t>c) Dia 2-1/2 inch</t>
  </si>
  <si>
    <t>b) Dia 3 inch</t>
  </si>
  <si>
    <t>a) Dia 4 inch</t>
  </si>
  <si>
    <t>Seamless black steel pipe conforming to ASTM A-53 Schedule 40 and fittings conforming to BS - 534 of Following diameters as specified.</t>
  </si>
  <si>
    <t>42P</t>
  </si>
  <si>
    <t>Carbon dioxide 5 kg</t>
  </si>
  <si>
    <t>41P</t>
  </si>
  <si>
    <t>Dry Chemical powder 6 Kg</t>
  </si>
  <si>
    <t>40P</t>
  </si>
  <si>
    <t xml:space="preserve">Foam 9 litre </t>
  </si>
  <si>
    <t>39P</t>
  </si>
  <si>
    <t>G.</t>
  </si>
  <si>
    <t>Service Connection with existing manhole complete in all respects and as approved by the Engineer.</t>
  </si>
  <si>
    <t>38P</t>
  </si>
  <si>
    <t>b) 2' x 2'</t>
  </si>
  <si>
    <t>a) 3' x 3'</t>
  </si>
  <si>
    <t>Manholes of following sizes comprising earthworks, plain cement concrete reinforced cement concrete, ladder rungs and C.I (Medium Duty) Cover with frame etc. Complete in all respect as shown on drawings.</t>
  </si>
  <si>
    <t>37P</t>
  </si>
  <si>
    <t>a) 1'-6" x 1'-6"</t>
  </si>
  <si>
    <t>Chamber with Gully Trap of following size as shown on the drawing.</t>
  </si>
  <si>
    <t>36P</t>
  </si>
  <si>
    <t>d) Dia 12 inch</t>
  </si>
  <si>
    <t>c) Dia 10 inch</t>
  </si>
  <si>
    <t>b) Dia 8 inch</t>
  </si>
  <si>
    <t>uPVC drainage pipe &amp; fittings conforming to BS 3505 &amp; BS 4346 of Calss 'B' as specified (below ground)</t>
  </si>
  <si>
    <t>35P</t>
  </si>
  <si>
    <t>EXTERNAL SEWERAGE SYSTEM</t>
  </si>
  <si>
    <t>F.</t>
  </si>
  <si>
    <t>Galavanised M.S ladder rungs for roof tank as specified.</t>
  </si>
  <si>
    <t>34P</t>
  </si>
  <si>
    <t>a) Dia. 2 inch</t>
  </si>
  <si>
    <t>G.I U-turn vent pipe of following diameter:</t>
  </si>
  <si>
    <t>33P</t>
  </si>
  <si>
    <t>a) 2'-0" x 2'x0"</t>
  </si>
  <si>
    <t>Cast iron cover with frame of following size (Light Duty)</t>
  </si>
  <si>
    <t>32P</t>
  </si>
  <si>
    <t>Dia 2" G.I overflow pipe for over head tank</t>
  </si>
  <si>
    <t>31P</t>
  </si>
  <si>
    <t>a) Dia. 3 inch</t>
  </si>
  <si>
    <t>Gate Valve in chamber of following diameter as shown on the drawing and as specified.</t>
  </si>
  <si>
    <t xml:space="preserve">30P </t>
  </si>
  <si>
    <t>f) Dia. 3/4 inch</t>
  </si>
  <si>
    <t>e) Dia. 1-1/2 inch</t>
  </si>
  <si>
    <t>d) Dia. 2 inch</t>
  </si>
  <si>
    <t>c) Dia. 2-1/2 inch</t>
  </si>
  <si>
    <t>b) Dia. 3 inch</t>
  </si>
  <si>
    <t>a) Dia. 4 inch</t>
  </si>
  <si>
    <t>GI Pipes and fittings (Medium duty) of following diameters as specified (exposed piping on roof)</t>
  </si>
  <si>
    <t>29P</t>
  </si>
  <si>
    <t>a) Dia 3.54 inch (90 mm OD)</t>
  </si>
  <si>
    <t>Supply and installation of HDPE Pipes PE-100, (PN-16 &amp; SDR-11) conforming to ISO-4427 : 1996 with fittings conforming to ISO-3458 including puddle flangesof following diametersas shown in drawings and as specified for filling OHWT. (O.D - Outer Diameter)</t>
  </si>
  <si>
    <t>28P</t>
  </si>
  <si>
    <t>E.</t>
  </si>
  <si>
    <t>b) 4 inch</t>
  </si>
  <si>
    <t>a) 6 inch</t>
  </si>
  <si>
    <t>uPVC rain water shoes of following diameters</t>
  </si>
  <si>
    <t>27P</t>
  </si>
  <si>
    <t>4 inch</t>
  </si>
  <si>
    <t>3 inch</t>
  </si>
  <si>
    <t>Cast Iron roof drains dome type of the following diameter as specified and as shown in the drawing.</t>
  </si>
  <si>
    <t>26P</t>
  </si>
  <si>
    <t>Cast Iron roof drains side inlet type of the following diameter as specified and as shown in the drawing.</t>
  </si>
  <si>
    <t>25P</t>
  </si>
  <si>
    <t>Cast Iron pipe conforming to BS 416 of following diameter as specified.</t>
  </si>
  <si>
    <t>24P</t>
  </si>
  <si>
    <t>b) 6 inch</t>
  </si>
  <si>
    <t>a) 4 inch</t>
  </si>
  <si>
    <t>uPVC rain water pipes conforming to ASTM D-1785 of Schedule 40 &amp; fittings D-2465 of Schedule 40 including jointing with solvent cement confirming to ASTM D-2564 compatible with pipe of following diameter:</t>
  </si>
  <si>
    <t>23P</t>
  </si>
  <si>
    <t>D.</t>
  </si>
  <si>
    <t>a) 3 inch</t>
  </si>
  <si>
    <t>C.I vent cowel for soil / waste pipe of the following diameter as specified.</t>
  </si>
  <si>
    <t>22P</t>
  </si>
  <si>
    <t>Plug cleanout of the following diameter as specified</t>
  </si>
  <si>
    <t>21P</t>
  </si>
  <si>
    <t>Floor cleanout with brass cover of the following diameter as specified</t>
  </si>
  <si>
    <t>20P</t>
  </si>
  <si>
    <t>Floor trap with stainless steel gratings and UPVC P - trap of the following diameter as specified.</t>
  </si>
  <si>
    <t>19P</t>
  </si>
  <si>
    <t>Floor drains with stainless steel gratings and UPVC P- trap of the folllowing diameter as specified.</t>
  </si>
  <si>
    <t>18P</t>
  </si>
  <si>
    <t>d) 4 inch</t>
  </si>
  <si>
    <t>c) 3 inch</t>
  </si>
  <si>
    <t>b)  2 inch</t>
  </si>
  <si>
    <t>a) 1-1/2 inch</t>
  </si>
  <si>
    <t>uPVC soil,waste and vent pipes conforming to ASTM D-1785 of Schedule 40 &amp; fittings D-2465 of Schedule 40 including fittings Compatible with pipe of following diameter:</t>
  </si>
  <si>
    <t>17P</t>
  </si>
  <si>
    <t>C.</t>
  </si>
  <si>
    <t>Stainless steel Sluice including all other accessories complete as specified and as per manufacture's recommendations.</t>
  </si>
  <si>
    <t>16P(a)</t>
  </si>
  <si>
    <t>Stainless stell single bowl kitchen sink with all accessories as specified &amp; required for installation.</t>
  </si>
  <si>
    <t>16P</t>
  </si>
  <si>
    <t>Shower rose including all accessories as specified.</t>
  </si>
  <si>
    <t>15P</t>
  </si>
  <si>
    <t>C.P Soap dispensor as Specified.</t>
  </si>
  <si>
    <t>14P</t>
  </si>
  <si>
    <t>C.P toilet paper holder as specified.</t>
  </si>
  <si>
    <t>13P</t>
  </si>
  <si>
    <t>C.P towel rail as specified.</t>
  </si>
  <si>
    <t>12P</t>
  </si>
  <si>
    <t>SM</t>
  </si>
  <si>
    <t>Imported galss mirror of Belgium origin as specified.</t>
  </si>
  <si>
    <t>11P</t>
  </si>
  <si>
    <t>Pedestal type wash basin for disable with all other accessories as specified &amp; required for installation.</t>
  </si>
  <si>
    <t>10P</t>
  </si>
  <si>
    <t>Counter type wash basin for all other accessories as specified &amp; required for installation.</t>
  </si>
  <si>
    <t>9P</t>
  </si>
  <si>
    <t>Pedestal type wash basin with all other accessories as specified &amp; required for installation.</t>
  </si>
  <si>
    <t>8P</t>
  </si>
  <si>
    <t>Europen water closet (Coupled) for disable including all other necessary accessories as specified &amp; required for installation.</t>
  </si>
  <si>
    <t>7P</t>
  </si>
  <si>
    <t>Europen water closet (Coupled) including all other necessary accessories as specified &amp; required for installation.</t>
  </si>
  <si>
    <t>6P</t>
  </si>
  <si>
    <t>B.</t>
  </si>
  <si>
    <t>c) 35 Gallons</t>
  </si>
  <si>
    <t>b) 25 US Gallons</t>
  </si>
  <si>
    <t>a) 12 US Gallons</t>
  </si>
  <si>
    <t>Electric Water Heater Including gate valve and all other accesspries of the following capacity.</t>
  </si>
  <si>
    <t>5P</t>
  </si>
  <si>
    <t>a) 3/4 inch</t>
  </si>
  <si>
    <t>C.P. brass double bib tap with muslim shower of following diameter</t>
  </si>
  <si>
    <t>4P</t>
  </si>
  <si>
    <t>h) 4 inch</t>
  </si>
  <si>
    <t>g) 3 inch</t>
  </si>
  <si>
    <t>f) 2-1/2 inch</t>
  </si>
  <si>
    <t>e)  2 inch</t>
  </si>
  <si>
    <t>d) 1-1/2 inch</t>
  </si>
  <si>
    <t>c) 1-1/4 inch</t>
  </si>
  <si>
    <t>b) 1 inch Inner</t>
  </si>
  <si>
    <t>Bronze gate valve of the following diameters.</t>
  </si>
  <si>
    <t>3P</t>
  </si>
  <si>
    <t>h) 90 Ltr / hr</t>
  </si>
  <si>
    <t>Electric Water Cooler</t>
  </si>
  <si>
    <t>2P</t>
  </si>
  <si>
    <t>h) 3 inch Inner Dia.</t>
  </si>
  <si>
    <t>g) 2-1/2 inch Inner Dia.</t>
  </si>
  <si>
    <t>f)  2 inch Inner Dia.</t>
  </si>
  <si>
    <t>e) 1-1/2 inch Inner Dia.</t>
  </si>
  <si>
    <t>d) 1-1/4 inch Inner Dia.</t>
  </si>
  <si>
    <t>c) 1 inch Inner Dia.</t>
  </si>
  <si>
    <t>b) 3/4 inch Inner Dia.</t>
  </si>
  <si>
    <t>a) 1/2 inch Inner Dia.</t>
  </si>
  <si>
    <t>PPR cold and hot water pipes SDR - 6 (PN 20) conforming to DIN 8077 &amp; DIN 8078 &amp; fittings, SDR 6 (PN 25) conforming to DIN 16962 of following inner diameters (for unexposed piping)</t>
  </si>
  <si>
    <t>1P</t>
  </si>
  <si>
    <t>A.</t>
  </si>
  <si>
    <t>P. PIPING / PLUMBING WORKS</t>
  </si>
  <si>
    <t>S. NO.</t>
  </si>
  <si>
    <t>CIVIL WORKS</t>
  </si>
  <si>
    <t>PLUMBING WORKS</t>
  </si>
  <si>
    <t>ELECTRICAL WORKS</t>
  </si>
  <si>
    <t>COMMUNICATION WORKS</t>
  </si>
  <si>
    <t>MECHANICAL WORKS</t>
  </si>
  <si>
    <t>INTERNAL GAS PIPING WORKS</t>
  </si>
  <si>
    <t>DESCRIPTION</t>
  </si>
  <si>
    <t>Beams &amp; Lintels</t>
  </si>
  <si>
    <t>PATIENT'S AID FOUNDATION - JPMC, KARACHI</t>
  </si>
  <si>
    <t>Total Amount
(Rupees)</t>
  </si>
  <si>
    <t>(1)</t>
  </si>
  <si>
    <t>(2)</t>
  </si>
  <si>
    <t>(3)</t>
  </si>
  <si>
    <t>(4)</t>
  </si>
  <si>
    <t>(5)</t>
  </si>
  <si>
    <t>(6)</t>
  </si>
  <si>
    <r>
      <t>TOTAL COST OF CIVIL WORKS</t>
    </r>
    <r>
      <rPr>
        <sz val="12"/>
        <rFont val="Calibri"/>
        <family val="2"/>
        <scheme val="minor"/>
      </rPr>
      <t xml:space="preserve"> (carried over to summary)</t>
    </r>
  </si>
  <si>
    <t>Total Cost of Electrical Works Carried over to Summary</t>
  </si>
  <si>
    <t>JINNAH POST GRADUATE MEDICAL CENTRE</t>
  </si>
  <si>
    <t>REVISED CONTRACT VALUE</t>
  </si>
  <si>
    <t>Rs.</t>
  </si>
  <si>
    <t xml:space="preserve">TOTAL BID PRICE </t>
  </si>
  <si>
    <t>FINAL CONTRACT VALUE (INCLUDING RAFT FOUNDATION AND ADDED 4H FLOOR)</t>
  </si>
  <si>
    <r>
      <rPr>
        <b/>
        <u/>
        <sz val="12"/>
        <color theme="1"/>
        <rFont val="Calibri"/>
        <family val="2"/>
        <scheme val="minor"/>
      </rPr>
      <t>GAS PIPING WORKS</t>
    </r>
    <r>
      <rPr>
        <u/>
        <sz val="12"/>
        <color theme="1"/>
        <rFont val="Calibri"/>
        <family val="2"/>
        <scheme val="minor"/>
      </rPr>
      <t xml:space="preserve">
</t>
    </r>
    <r>
      <rPr>
        <sz val="12"/>
        <color theme="1"/>
        <rFont val="Calibri"/>
        <family val="2"/>
        <scheme val="minor"/>
      </rPr>
      <t>Ref: Spec. No8460</t>
    </r>
  </si>
  <si>
    <r>
      <rPr>
        <b/>
        <u/>
        <sz val="12"/>
        <rFont val="Calibri"/>
        <family val="2"/>
        <scheme val="minor"/>
      </rPr>
      <t>STRUCTURED CABLING NETWORK</t>
    </r>
    <r>
      <rPr>
        <b/>
        <sz val="12"/>
        <rFont val="Calibri"/>
        <family val="2"/>
        <scheme val="minor"/>
      </rPr>
      <t xml:space="preserve">
Ref. Sec. 8001, 8002, 8230, 8290, 8312
</t>
    </r>
  </si>
  <si>
    <r>
      <t xml:space="preserve">CCTV SYSTEM
</t>
    </r>
    <r>
      <rPr>
        <b/>
        <sz val="12"/>
        <rFont val="Calibri"/>
        <family val="2"/>
        <scheme val="minor"/>
      </rPr>
      <t>Ref. Spec. Sec. 8001, 8002, 8230, 8290, 8335</t>
    </r>
  </si>
  <si>
    <r>
      <rPr>
        <b/>
        <u/>
        <sz val="12"/>
        <rFont val="Calibri"/>
        <family val="2"/>
        <scheme val="minor"/>
      </rPr>
      <t>ADDRESSABLE NURSE CALL SYSTEM</t>
    </r>
    <r>
      <rPr>
        <b/>
        <sz val="12"/>
        <rFont val="Calibri"/>
        <family val="2"/>
        <scheme val="minor"/>
      </rPr>
      <t xml:space="preserve">
Ref.Spec.Sec.8001,8002, 8212,8230,8240,8290, 8343</t>
    </r>
  </si>
  <si>
    <t>Total Cost of Communication Works Carried over to Summary</t>
  </si>
  <si>
    <r>
      <rPr>
        <b/>
        <u/>
        <sz val="12"/>
        <rFont val="Calibri"/>
        <family val="2"/>
        <scheme val="minor"/>
      </rPr>
      <t xml:space="preserve">Diesel Generator Set
Ref Spec Sec: 8111, 8132, 8212, 8240
</t>
    </r>
    <r>
      <rPr>
        <b/>
        <sz val="12"/>
        <rFont val="Calibri"/>
        <family val="2"/>
        <scheme val="minor"/>
      </rPr>
      <t xml:space="preserve">
</t>
    </r>
  </si>
  <si>
    <r>
      <rPr>
        <b/>
        <u/>
        <sz val="12"/>
        <rFont val="Calibri"/>
        <family val="2"/>
        <scheme val="minor"/>
      </rPr>
      <t>HT Switch Boards</t>
    </r>
    <r>
      <rPr>
        <sz val="12"/>
        <rFont val="Calibri"/>
        <family val="2"/>
        <scheme val="minor"/>
      </rPr>
      <t xml:space="preserve">
Refer Specs Sec: 8131
</t>
    </r>
  </si>
  <si>
    <r>
      <rPr>
        <b/>
        <u/>
        <sz val="12"/>
        <rFont val="Calibri"/>
        <family val="2"/>
        <scheme val="minor"/>
      </rPr>
      <t xml:space="preserve">LT Switchboard
</t>
    </r>
    <r>
      <rPr>
        <b/>
        <sz val="12"/>
        <rFont val="Calibri"/>
        <family val="2"/>
        <scheme val="minor"/>
      </rPr>
      <t>Ref Spec Sec: 8132, 8212, 8240</t>
    </r>
  </si>
  <si>
    <r>
      <rPr>
        <b/>
        <u/>
        <sz val="12"/>
        <color rgb="FF000000"/>
        <rFont val="Calibri"/>
        <family val="2"/>
        <scheme val="minor"/>
      </rPr>
      <t>LT Distribution Boards</t>
    </r>
    <r>
      <rPr>
        <sz val="12"/>
        <color rgb="FF000000"/>
        <rFont val="Calibri"/>
        <family val="2"/>
        <scheme val="minor"/>
      </rPr>
      <t xml:space="preserve">
Ref Spec Sec: 8133, 8212, 8240
</t>
    </r>
  </si>
  <si>
    <r>
      <t>First Floor (LT Distribution Board Under Item No.</t>
    </r>
    <r>
      <rPr>
        <b/>
        <sz val="12"/>
        <color rgb="FF000000"/>
        <rFont val="Calibri"/>
        <family val="2"/>
        <scheme val="minor"/>
      </rPr>
      <t xml:space="preserve"> </t>
    </r>
    <r>
      <rPr>
        <b/>
        <u/>
        <sz val="12"/>
        <color rgb="FF000000"/>
        <rFont val="Calibri"/>
        <family val="2"/>
        <scheme val="minor"/>
      </rPr>
      <t>13E)</t>
    </r>
  </si>
  <si>
    <r>
      <t>Second Floor (LT Distribution Board Under Item</t>
    </r>
    <r>
      <rPr>
        <b/>
        <sz val="12"/>
        <color rgb="FF000000"/>
        <rFont val="Calibri"/>
        <family val="2"/>
        <scheme val="minor"/>
      </rPr>
      <t xml:space="preserve"> </t>
    </r>
    <r>
      <rPr>
        <b/>
        <u/>
        <sz val="12"/>
        <color rgb="FF000000"/>
        <rFont val="Calibri"/>
        <family val="2"/>
        <scheme val="minor"/>
      </rPr>
      <t>No. 13E)</t>
    </r>
  </si>
  <si>
    <r>
      <t>4th Floor (LT Distribution Board Under Item No.</t>
    </r>
    <r>
      <rPr>
        <b/>
        <sz val="12"/>
        <color rgb="FF000000"/>
        <rFont val="Calibri"/>
        <family val="2"/>
        <scheme val="minor"/>
      </rPr>
      <t xml:space="preserve"> </t>
    </r>
    <r>
      <rPr>
        <b/>
        <u/>
        <sz val="12"/>
        <color rgb="FF000000"/>
        <rFont val="Calibri"/>
        <family val="2"/>
        <scheme val="minor"/>
      </rPr>
      <t>13E)</t>
    </r>
  </si>
  <si>
    <r>
      <rPr>
        <b/>
        <u/>
        <sz val="12"/>
        <color rgb="FF000000"/>
        <rFont val="Calibri"/>
        <family val="2"/>
        <scheme val="minor"/>
      </rPr>
      <t xml:space="preserve">Motor Control Center
</t>
    </r>
    <r>
      <rPr>
        <b/>
        <sz val="12"/>
        <color rgb="FF000000"/>
        <rFont val="Calibri"/>
        <family val="2"/>
        <scheme val="minor"/>
      </rPr>
      <t>Ref Spec Sec: 8133, 8135, 8212, 8240</t>
    </r>
    <r>
      <rPr>
        <b/>
        <u/>
        <sz val="12"/>
        <color rgb="FF000000"/>
        <rFont val="Calibri"/>
        <family val="2"/>
        <scheme val="minor"/>
      </rPr>
      <t xml:space="preserve">
</t>
    </r>
    <r>
      <rPr>
        <sz val="12"/>
        <color rgb="FF000000"/>
        <rFont val="Calibri"/>
        <family val="2"/>
        <scheme val="minor"/>
      </rPr>
      <t xml:space="preserve">
</t>
    </r>
  </si>
  <si>
    <r>
      <rPr>
        <b/>
        <u/>
        <sz val="12"/>
        <rFont val="Calibri"/>
        <family val="2"/>
        <scheme val="minor"/>
      </rPr>
      <t>Light Fixtures</t>
    </r>
    <r>
      <rPr>
        <sz val="12"/>
        <rFont val="Calibri"/>
        <family val="2"/>
        <scheme val="minor"/>
      </rPr>
      <t xml:space="preserve">
Ref. Specs Sec. 8150, 8212, 8240
</t>
    </r>
  </si>
  <si>
    <r>
      <rPr>
        <b/>
        <u/>
        <sz val="12"/>
        <rFont val="Calibri"/>
        <family val="2"/>
        <scheme val="minor"/>
      </rPr>
      <t xml:space="preserve">HT Cables
</t>
    </r>
    <r>
      <rPr>
        <b/>
        <sz val="12"/>
        <rFont val="Calibri"/>
        <family val="2"/>
        <scheme val="minor"/>
      </rPr>
      <t>Refer Specs Sec: 8211</t>
    </r>
  </si>
  <si>
    <r>
      <rPr>
        <b/>
        <u/>
        <sz val="12"/>
        <rFont val="Calibri"/>
        <family val="2"/>
        <scheme val="minor"/>
      </rPr>
      <t>LT Cables</t>
    </r>
    <r>
      <rPr>
        <sz val="12"/>
        <rFont val="Calibri"/>
        <family val="2"/>
        <scheme val="minor"/>
      </rPr>
      <t xml:space="preserve">
Ref. Specs Sec. 8212, 8240</t>
    </r>
  </si>
  <si>
    <r>
      <t>a)  1 core, 240 mm</t>
    </r>
    <r>
      <rPr>
        <vertAlign val="superscript"/>
        <sz val="12"/>
        <color rgb="FF000000"/>
        <rFont val="Calibri"/>
        <family val="2"/>
        <scheme val="minor"/>
      </rPr>
      <t>2</t>
    </r>
    <r>
      <rPr>
        <sz val="12"/>
        <color rgb="FF000000"/>
        <rFont val="Calibri"/>
        <family val="2"/>
        <scheme val="minor"/>
      </rPr>
      <t>, Cu/PVC/PVC</t>
    </r>
  </si>
  <si>
    <r>
      <t>b)  4 core, 240 mm</t>
    </r>
    <r>
      <rPr>
        <vertAlign val="superscript"/>
        <sz val="12"/>
        <color rgb="FF000000"/>
        <rFont val="Calibri"/>
        <family val="2"/>
        <scheme val="minor"/>
      </rPr>
      <t>2</t>
    </r>
    <r>
      <rPr>
        <sz val="12"/>
        <color rgb="FF000000"/>
        <rFont val="Calibri"/>
        <family val="2"/>
        <scheme val="minor"/>
      </rPr>
      <t>, Cu/PVC/PVC</t>
    </r>
  </si>
  <si>
    <r>
      <t>c)  4 core, 150 mm</t>
    </r>
    <r>
      <rPr>
        <vertAlign val="superscript"/>
        <sz val="12"/>
        <color rgb="FF000000"/>
        <rFont val="Calibri"/>
        <family val="2"/>
        <scheme val="minor"/>
      </rPr>
      <t>2</t>
    </r>
    <r>
      <rPr>
        <sz val="12"/>
        <color rgb="FF000000"/>
        <rFont val="Calibri"/>
        <family val="2"/>
        <scheme val="minor"/>
      </rPr>
      <t>, Cu/PVC/PVC</t>
    </r>
  </si>
  <si>
    <r>
      <t>d)  4 core, 70 mm</t>
    </r>
    <r>
      <rPr>
        <vertAlign val="superscript"/>
        <sz val="12"/>
        <color rgb="FF000000"/>
        <rFont val="Calibri"/>
        <family val="2"/>
        <scheme val="minor"/>
      </rPr>
      <t>2</t>
    </r>
    <r>
      <rPr>
        <sz val="12"/>
        <color rgb="FF000000"/>
        <rFont val="Calibri"/>
        <family val="2"/>
        <scheme val="minor"/>
      </rPr>
      <t>, Cu/PVC/PVC</t>
    </r>
  </si>
  <si>
    <r>
      <t>e)  4 core, 50 mm</t>
    </r>
    <r>
      <rPr>
        <vertAlign val="superscript"/>
        <sz val="12"/>
        <color rgb="FF000000"/>
        <rFont val="Calibri"/>
        <family val="2"/>
        <scheme val="minor"/>
      </rPr>
      <t>2</t>
    </r>
    <r>
      <rPr>
        <sz val="12"/>
        <color rgb="FF000000"/>
        <rFont val="Calibri"/>
        <family val="2"/>
        <scheme val="minor"/>
      </rPr>
      <t>, Cu/PVC/PVC</t>
    </r>
  </si>
  <si>
    <r>
      <t>f) 4 core, 35 mm</t>
    </r>
    <r>
      <rPr>
        <vertAlign val="superscript"/>
        <sz val="12"/>
        <color rgb="FF000000"/>
        <rFont val="Calibri"/>
        <family val="2"/>
        <scheme val="minor"/>
      </rPr>
      <t>2</t>
    </r>
    <r>
      <rPr>
        <sz val="12"/>
        <color rgb="FF000000"/>
        <rFont val="Calibri"/>
        <family val="2"/>
        <scheme val="minor"/>
      </rPr>
      <t>, Cu/PVC/PVC</t>
    </r>
  </si>
  <si>
    <r>
      <t xml:space="preserve">
</t>
    </r>
    <r>
      <rPr>
        <b/>
        <u/>
        <sz val="12"/>
        <color rgb="FF000000"/>
        <rFont val="Calibri"/>
        <family val="2"/>
        <scheme val="minor"/>
      </rPr>
      <t>Wiring</t>
    </r>
    <r>
      <rPr>
        <sz val="12"/>
        <color rgb="FF000000"/>
        <rFont val="Calibri"/>
        <family val="2"/>
        <scheme val="minor"/>
      </rPr>
      <t xml:space="preserve">
Refer Spec Sec: 8212, 8220, 8230, 8240, 8290
</t>
    </r>
  </si>
  <si>
    <r>
      <rPr>
        <b/>
        <u/>
        <sz val="12"/>
        <rFont val="Calibri"/>
        <family val="2"/>
        <scheme val="minor"/>
      </rPr>
      <t>Wiring Accessories</t>
    </r>
    <r>
      <rPr>
        <sz val="12"/>
        <rFont val="Calibri"/>
        <family val="2"/>
        <scheme val="minor"/>
      </rPr>
      <t xml:space="preserve">
Ref. Specs Sec. 8220
</t>
    </r>
  </si>
  <si>
    <r>
      <rPr>
        <b/>
        <u/>
        <sz val="12"/>
        <color rgb="FF000000"/>
        <rFont val="Calibri"/>
        <family val="2"/>
        <scheme val="minor"/>
      </rPr>
      <t>Conduits &amp; Pipes</t>
    </r>
    <r>
      <rPr>
        <b/>
        <sz val="12"/>
        <color rgb="FF000000"/>
        <rFont val="Calibri"/>
        <family val="2"/>
        <scheme val="minor"/>
      </rPr>
      <t xml:space="preserve">
Ref. Specs Sec. 8230</t>
    </r>
  </si>
  <si>
    <r>
      <rPr>
        <b/>
        <u/>
        <sz val="12"/>
        <color rgb="FF000000"/>
        <rFont val="Calibri"/>
        <family val="2"/>
        <scheme val="minor"/>
      </rPr>
      <t>Earthing</t>
    </r>
    <r>
      <rPr>
        <sz val="12"/>
        <color rgb="FF000000"/>
        <rFont val="Calibri"/>
        <family val="2"/>
        <scheme val="minor"/>
      </rPr>
      <t xml:space="preserve">
Ref. Specs Sec. 8212, 8240</t>
    </r>
  </si>
  <si>
    <r>
      <rPr>
        <b/>
        <u/>
        <sz val="12"/>
        <color rgb="FF000000"/>
        <rFont val="Calibri"/>
        <family val="2"/>
        <scheme val="minor"/>
      </rPr>
      <t>Miscellaneous Items</t>
    </r>
    <r>
      <rPr>
        <sz val="12"/>
        <color rgb="FF000000"/>
        <rFont val="Calibri"/>
        <family val="2"/>
        <scheme val="minor"/>
      </rPr>
      <t xml:space="preserve">
</t>
    </r>
    <r>
      <rPr>
        <b/>
        <sz val="12"/>
        <color rgb="FF000000"/>
        <rFont val="Calibri"/>
        <family val="2"/>
        <scheme val="minor"/>
      </rPr>
      <t>Ref. Specs Sec. 8290</t>
    </r>
    <r>
      <rPr>
        <sz val="12"/>
        <color rgb="FF000000"/>
        <rFont val="Calibri"/>
        <family val="2"/>
        <scheme val="minor"/>
      </rPr>
      <t xml:space="preserve">
</t>
    </r>
  </si>
  <si>
    <t xml:space="preserve">Total Cost Of Mechanical (Gas Piping) Works </t>
  </si>
  <si>
    <r>
      <rPr>
        <b/>
        <u/>
        <sz val="12"/>
        <color theme="1"/>
        <rFont val="Calibri"/>
        <family val="2"/>
        <scheme val="minor"/>
      </rPr>
      <t>Water Supply</t>
    </r>
    <r>
      <rPr>
        <u/>
        <sz val="12"/>
        <color theme="1"/>
        <rFont val="Calibri"/>
        <family val="2"/>
        <scheme val="minor"/>
      </rPr>
      <t xml:space="preserve">
</t>
    </r>
    <r>
      <rPr>
        <sz val="12"/>
        <color theme="1"/>
        <rFont val="Calibri"/>
        <family val="2"/>
        <scheme val="minor"/>
      </rPr>
      <t>Ref: Spec. No5100 &amp; 5180</t>
    </r>
  </si>
  <si>
    <r>
      <t xml:space="preserve">PLUMBING FIXTURES
</t>
    </r>
    <r>
      <rPr>
        <sz val="12"/>
        <color theme="1"/>
        <rFont val="Calibri"/>
        <family val="2"/>
        <scheme val="minor"/>
      </rPr>
      <t>Ref: Spec. No 5100 &amp; 5180</t>
    </r>
  </si>
  <si>
    <r>
      <t xml:space="preserve">SANITARY DRAINAGE
</t>
    </r>
    <r>
      <rPr>
        <sz val="12"/>
        <color theme="1"/>
        <rFont val="Calibri"/>
        <family val="2"/>
        <scheme val="minor"/>
      </rPr>
      <t>Ref: Spec. No 5100 &amp; 5180</t>
    </r>
  </si>
  <si>
    <r>
      <rPr>
        <b/>
        <u/>
        <sz val="12"/>
        <color theme="1"/>
        <rFont val="Calibri"/>
        <family val="2"/>
        <scheme val="minor"/>
      </rPr>
      <t>RAIN WATER PIPING.</t>
    </r>
    <r>
      <rPr>
        <sz val="12"/>
        <color theme="1"/>
        <rFont val="Calibri"/>
        <family val="2"/>
        <scheme val="minor"/>
      </rPr>
      <t xml:space="preserve">
Ref: Spec. No 5100 &amp; 5180</t>
    </r>
  </si>
  <si>
    <r>
      <rPr>
        <b/>
        <u/>
        <sz val="12"/>
        <color theme="1"/>
        <rFont val="Calibri"/>
        <family val="2"/>
        <scheme val="minor"/>
      </rPr>
      <t>EXTERNAL WATER SUPPLY SYSTEM</t>
    </r>
    <r>
      <rPr>
        <sz val="12"/>
        <color theme="1"/>
        <rFont val="Calibri"/>
        <family val="2"/>
        <scheme val="minor"/>
      </rPr>
      <t xml:space="preserve">
Ref: Spec. No. 5100,5225,5213 &amp; 5180</t>
    </r>
  </si>
  <si>
    <r>
      <rPr>
        <b/>
        <u/>
        <sz val="12"/>
        <color theme="1"/>
        <rFont val="Calibri"/>
        <family val="2"/>
        <scheme val="minor"/>
      </rPr>
      <t>uPVC PIPE AND FITTINGS (SEWERAGE)</t>
    </r>
    <r>
      <rPr>
        <sz val="12"/>
        <color theme="1"/>
        <rFont val="Calibri"/>
        <family val="2"/>
        <scheme val="minor"/>
      </rPr>
      <t xml:space="preserve">
Ref: Spec No. 5218 &amp; 5180</t>
    </r>
  </si>
  <si>
    <r>
      <rPr>
        <b/>
        <u/>
        <sz val="12"/>
        <color theme="1"/>
        <rFont val="Calibri"/>
        <family val="2"/>
        <scheme val="minor"/>
      </rPr>
      <t>Gully Trap</t>
    </r>
    <r>
      <rPr>
        <sz val="12"/>
        <color theme="1"/>
        <rFont val="Calibri"/>
        <family val="2"/>
        <scheme val="minor"/>
      </rPr>
      <t xml:space="preserve">
Ref. Spec. No 5100</t>
    </r>
  </si>
  <si>
    <r>
      <rPr>
        <b/>
        <u/>
        <sz val="12"/>
        <color theme="1"/>
        <rFont val="Calibri"/>
        <family val="2"/>
        <scheme val="minor"/>
      </rPr>
      <t>MANHOLES</t>
    </r>
    <r>
      <rPr>
        <sz val="12"/>
        <color theme="1"/>
        <rFont val="Calibri"/>
        <family val="2"/>
        <scheme val="minor"/>
      </rPr>
      <t xml:space="preserve">
Ref. Spec. No. 5225 &amp; 5233</t>
    </r>
  </si>
  <si>
    <r>
      <rPr>
        <b/>
        <u/>
        <sz val="12"/>
        <color theme="1"/>
        <rFont val="Calibri"/>
        <family val="2"/>
        <scheme val="minor"/>
      </rPr>
      <t>SERVICE CONNECTION</t>
    </r>
    <r>
      <rPr>
        <sz val="12"/>
        <color theme="1"/>
        <rFont val="Calibri"/>
        <family val="2"/>
        <scheme val="minor"/>
      </rPr>
      <t xml:space="preserve"> 
Ref: Spec. No 5270</t>
    </r>
  </si>
  <si>
    <r>
      <rPr>
        <b/>
        <u/>
        <sz val="12"/>
        <color theme="1"/>
        <rFont val="Calibri"/>
        <family val="2"/>
        <scheme val="minor"/>
      </rPr>
      <t>FIRE FIGHTING</t>
    </r>
    <r>
      <rPr>
        <sz val="12"/>
        <color theme="1"/>
        <rFont val="Calibri"/>
        <family val="2"/>
        <scheme val="minor"/>
      </rPr>
      <t xml:space="preserve">
Ref: Spec. No. 5150 &amp; 5180</t>
    </r>
  </si>
  <si>
    <r>
      <rPr>
        <b/>
        <u/>
        <sz val="12"/>
        <color theme="1"/>
        <rFont val="Calibri"/>
        <family val="2"/>
        <scheme val="minor"/>
      </rPr>
      <t>EXTERNAL FIRE FIGHTING SYSTEM</t>
    </r>
    <r>
      <rPr>
        <sz val="12"/>
        <color theme="1"/>
        <rFont val="Calibri"/>
        <family val="2"/>
        <scheme val="minor"/>
      </rPr>
      <t xml:space="preserve">
Ref: Spec. No. 5150 &amp; 5180</t>
    </r>
  </si>
  <si>
    <r>
      <rPr>
        <b/>
        <u/>
        <sz val="12"/>
        <color theme="1"/>
        <rFont val="Calibri"/>
        <family val="2"/>
        <scheme val="minor"/>
      </rPr>
      <t>MS PIPES &amp; PIPE FITTINGS</t>
    </r>
    <r>
      <rPr>
        <sz val="12"/>
        <color theme="1"/>
        <rFont val="Calibri"/>
        <family val="2"/>
        <scheme val="minor"/>
      </rPr>
      <t xml:space="preserve">
Ref. Spec. No. 5214 &amp; 5280</t>
    </r>
  </si>
  <si>
    <r>
      <rPr>
        <b/>
        <u/>
        <sz val="12"/>
        <color theme="1"/>
        <rFont val="Calibri"/>
        <family val="2"/>
        <scheme val="minor"/>
      </rPr>
      <t>POLY ETHYLENE PIPES &amp; PIPE FITTINGS</t>
    </r>
    <r>
      <rPr>
        <sz val="12"/>
        <color theme="1"/>
        <rFont val="Calibri"/>
        <family val="2"/>
        <scheme val="minor"/>
      </rPr>
      <t xml:space="preserve">
Ref. Spec 5213 &amp; 5280.</t>
    </r>
  </si>
  <si>
    <r>
      <rPr>
        <b/>
        <u/>
        <sz val="12"/>
        <color theme="1"/>
        <rFont val="Calibri"/>
        <family val="2"/>
        <scheme val="minor"/>
      </rPr>
      <t>VALVES AND APPURTENANCES</t>
    </r>
    <r>
      <rPr>
        <sz val="12"/>
        <color theme="1"/>
        <rFont val="Calibri"/>
        <family val="2"/>
        <scheme val="minor"/>
      </rPr>
      <t xml:space="preserve">
Ref. Spec. No 5220</t>
    </r>
  </si>
  <si>
    <r>
      <t xml:space="preserve">PUMPING MACHINERY AND ACCESSORIES
</t>
    </r>
    <r>
      <rPr>
        <sz val="12"/>
        <color theme="1"/>
        <rFont val="Calibri"/>
        <family val="2"/>
        <scheme val="minor"/>
      </rPr>
      <t>Ref. Spec. No. 5240</t>
    </r>
  </si>
  <si>
    <t xml:space="preserve">SUMMARY OF COST </t>
  </si>
  <si>
    <t>Providing, making and fixing 3/4" thick granite slab vanity top including of the following 2" thick precast RCC slab with 1/2" thick plaster both sides, wash basin hole/ cutting, painting/ polishing complete in all respects as per drawings, specifications and/or as directed by the Engineer.
(Basic Price of Granite = 350/ Sft)</t>
  </si>
  <si>
    <t>Providing, making and fixing kitchien cabinet of the following consisting of 3/4" thick granite slab top, 2" thick precast slab with 1/2" thick plaster both sides, sink hole/ cutting, painting/ polishing complete in all respects as per drawings, specifications and/or as directed by the Engineer.
(Basic Price of Granite = 350/ Sft)</t>
  </si>
  <si>
    <r>
      <t>Providing and laying</t>
    </r>
    <r>
      <rPr>
        <b/>
        <sz val="12"/>
        <rFont val="Calibri"/>
        <family val="2"/>
        <scheme val="minor"/>
      </rPr>
      <t xml:space="preserve"> Granite on tread, riser</t>
    </r>
    <r>
      <rPr>
        <sz val="12"/>
        <rFont val="Calibri"/>
        <family val="2"/>
        <scheme val="minor"/>
      </rPr>
      <t>, landing and ramp of approved quality / colour / shade and over pattern a base of  Class 'C' concrete, setting tile in cement slurry, filling the joint with white cement, grinding, polishing with round nosing,  washing, cleaning and curing etc. complete in all respects floor pattern as per drawings, specifications and/or as directed by the Engineer. (at any elevation)
(Basic Price of Granite = 500/ Sft)</t>
    </r>
  </si>
  <si>
    <t>Providing and fixing Granite over RCC seats on external area complete in all respects as shown on drawing and/or as directed by the Engineer.
(Basic Price of Granite = 350/ Sft)</t>
  </si>
  <si>
    <t>As per Addendum</t>
  </si>
  <si>
    <t>LESS OVERALL REBATE 11.758%</t>
  </si>
  <si>
    <t>Rebate 12%</t>
  </si>
  <si>
    <t>Tax</t>
  </si>
  <si>
    <t>TC Margin</t>
  </si>
  <si>
    <t>TC Margin 10%</t>
  </si>
  <si>
    <t>BILL OF QUANTITIES 0F PLUMBING AND FIRE FIGHTING  WORKS</t>
  </si>
  <si>
    <t>Tax 7.5%</t>
  </si>
  <si>
    <t>Amount after rebate</t>
  </si>
  <si>
    <t>Amount after Tax</t>
  </si>
  <si>
    <t>Amount After TC Margin</t>
  </si>
  <si>
    <t>finalized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</si>
</sst>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quot;$&quot;#,##0.00_);[Red]\(&quot;$&quot;#,##0.00\)"/>
    <numFmt numFmtId="42" formatCode="_(&quot;$&quot;* #,##0_);_(&quot;$&quot;* \(#,##0\);_(&quot;$&quot;* &quot;-&quot;_);_(@_)"/>
    <numFmt numFmtId="41" formatCode="_(* #,##0_);_(* \(#,##0\);_(* &quot;-&quot;_);_(@_)"/>
    <numFmt numFmtId="43" formatCode="_(* #,##0.00_);_(* \(#,##0.00\);_(* &quot;-&quot;??_);_(@_)"/>
    <numFmt numFmtId="164" formatCode="_(* #,##0_);_(* \(#,##0\);_(* &quot;-&quot;??_);_(@_)"/>
    <numFmt numFmtId="165" formatCode="0.000"/>
    <numFmt numFmtId="166" formatCode="#,##0.0"/>
    <numFmt numFmtId="167" formatCode="_(&quot;Rs.&quot;* #,##0.00_);_(&quot;Rs.&quot;* \(#,##0.00\);_(&quot;Rs.&quot;* &quot;-&quot;??_);_(@_)"/>
    <numFmt numFmtId="168" formatCode="_(&quot;Rs.&quot;* #,##0_);_(&quot;Rs.&quot;* \(#,##0\);_(&quot;Rs.&quot;* &quot;-&quot;??_);_(@_)"/>
    <numFmt numFmtId="169" formatCode="_-* #,##0.00_-;\-* #,##0.00_-;_-* &quot;-&quot;??_-;_-@_-"/>
    <numFmt numFmtId="170" formatCode="###0;###0"/>
    <numFmt numFmtId="171" formatCode="_(* #,##0.0000000_);_(* \(#,##0.0000000\);_(* &quot;-&quot;??_);_(@_)"/>
  </numFmts>
  <fonts count="64" x14ac:knownFonts="1">
    <font>
      <sz val="11"/>
      <color theme="1"/>
      <name val="Calibri"/>
      <family val="2"/>
      <scheme val="minor"/>
    </font>
    <font>
      <sz val="11"/>
      <color theme="1"/>
      <name val="Calibri"/>
      <family val="2"/>
      <scheme val="minor"/>
    </font>
    <font>
      <sz val="10"/>
      <name val="Arial"/>
      <family val="2"/>
    </font>
    <font>
      <sz val="12"/>
      <name val="Arial"/>
      <family val="2"/>
    </font>
    <font>
      <sz val="10"/>
      <color indexed="8"/>
      <name val="Arial"/>
      <family val="2"/>
    </font>
    <font>
      <b/>
      <sz val="10"/>
      <color indexed="8"/>
      <name val="Arial"/>
      <family val="2"/>
    </font>
    <font>
      <sz val="11"/>
      <color indexed="8"/>
      <name val="Calibri"/>
      <family val="2"/>
    </font>
    <font>
      <b/>
      <sz val="10"/>
      <name val="Arial"/>
      <family val="2"/>
    </font>
    <font>
      <sz val="16"/>
      <name val="Tms Rmn"/>
    </font>
    <font>
      <sz val="10"/>
      <color theme="1"/>
      <name val="Arial"/>
      <family val="2"/>
    </font>
    <font>
      <b/>
      <i/>
      <sz val="10"/>
      <color theme="1"/>
      <name val="Arial"/>
      <family val="2"/>
    </font>
    <font>
      <b/>
      <sz val="10"/>
      <color theme="1"/>
      <name val="Arial"/>
      <family val="2"/>
    </font>
    <font>
      <b/>
      <sz val="12"/>
      <color theme="1"/>
      <name val="Arial"/>
      <family val="2"/>
    </font>
    <font>
      <b/>
      <u/>
      <sz val="10"/>
      <color theme="1"/>
      <name val="Arial"/>
      <family val="2"/>
    </font>
    <font>
      <b/>
      <u/>
      <sz val="10"/>
      <name val="Arial"/>
      <family val="2"/>
    </font>
    <font>
      <b/>
      <sz val="9"/>
      <color theme="1"/>
      <name val="Arial"/>
      <family val="2"/>
    </font>
    <font>
      <sz val="10"/>
      <name val="Arial"/>
      <family val="2"/>
    </font>
    <font>
      <sz val="11"/>
      <color indexed="9"/>
      <name val="Calibri"/>
      <family val="2"/>
    </font>
    <font>
      <sz val="11"/>
      <color indexed="20"/>
      <name val="Calibri"/>
      <family val="2"/>
    </font>
    <font>
      <b/>
      <u/>
      <sz val="12"/>
      <name val="Helv"/>
    </font>
    <font>
      <b/>
      <sz val="11"/>
      <color indexed="52"/>
      <name val="Calibri"/>
      <family val="2"/>
    </font>
    <font>
      <b/>
      <sz val="11"/>
      <color indexed="9"/>
      <name val="Calibri"/>
      <family val="2"/>
    </font>
    <font>
      <sz val="10"/>
      <name val="Century Gothic"/>
      <family val="2"/>
    </font>
    <font>
      <sz val="9"/>
      <name val="Arial Narrow"/>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8"/>
      <name val="Arial Black"/>
      <family val="2"/>
    </font>
    <font>
      <sz val="11"/>
      <color indexed="62"/>
      <name val="Calibri"/>
      <family val="2"/>
    </font>
    <font>
      <sz val="11"/>
      <color indexed="52"/>
      <name val="Calibri"/>
      <family val="2"/>
    </font>
    <font>
      <sz val="11"/>
      <color indexed="60"/>
      <name val="Calibri"/>
      <family val="2"/>
    </font>
    <font>
      <sz val="12"/>
      <name val="Helv"/>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alibri"/>
      <family val="2"/>
      <scheme val="minor"/>
    </font>
    <font>
      <sz val="12"/>
      <name val="Calibri"/>
      <family val="2"/>
      <scheme val="minor"/>
    </font>
    <font>
      <u/>
      <sz val="12"/>
      <name val="Calibri"/>
      <family val="2"/>
      <scheme val="minor"/>
    </font>
    <font>
      <i/>
      <sz val="12"/>
      <name val="Calibri"/>
      <family val="2"/>
      <scheme val="minor"/>
    </font>
    <font>
      <strike/>
      <sz val="12"/>
      <name val="Calibri"/>
      <family val="2"/>
      <scheme val="minor"/>
    </font>
    <font>
      <b/>
      <u/>
      <sz val="12"/>
      <name val="Calibri"/>
      <family val="2"/>
      <scheme val="minor"/>
    </font>
    <font>
      <b/>
      <i/>
      <sz val="12"/>
      <name val="Calibri"/>
      <family val="2"/>
      <scheme val="minor"/>
    </font>
    <font>
      <b/>
      <sz val="14"/>
      <color theme="1"/>
      <name val="Calibri"/>
      <family val="2"/>
      <scheme val="minor"/>
    </font>
    <font>
      <sz val="14"/>
      <name val="Calibri"/>
      <family val="2"/>
      <scheme val="minor"/>
    </font>
    <font>
      <b/>
      <sz val="11"/>
      <color theme="1"/>
      <name val="Calibri"/>
      <family val="2"/>
      <scheme val="minor"/>
    </font>
    <font>
      <sz val="10"/>
      <color rgb="FF000000"/>
      <name val="Times New Roman"/>
      <family val="1"/>
    </font>
    <font>
      <sz val="10"/>
      <color rgb="FF000000"/>
      <name val="Calibri"/>
      <family val="2"/>
      <scheme val="minor"/>
    </font>
    <font>
      <sz val="10"/>
      <color rgb="FF000000"/>
      <name val="Times New Roman"/>
      <family val="1"/>
    </font>
    <font>
      <b/>
      <sz val="10"/>
      <color rgb="FF00000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sz val="9"/>
      <name val="Calibri"/>
      <family val="2"/>
      <scheme val="minor"/>
    </font>
    <font>
      <b/>
      <sz val="14"/>
      <color rgb="FFFF0000"/>
      <name val="Calibri"/>
      <family val="2"/>
      <scheme val="minor"/>
    </font>
    <font>
      <u/>
      <sz val="12"/>
      <color theme="1"/>
      <name val="Calibri"/>
      <family val="2"/>
      <scheme val="minor"/>
    </font>
    <font>
      <b/>
      <u/>
      <sz val="12"/>
      <color theme="1"/>
      <name val="Calibri"/>
      <family val="2"/>
      <scheme val="minor"/>
    </font>
    <font>
      <sz val="12"/>
      <color rgb="FF000000"/>
      <name val="Calibri"/>
      <family val="2"/>
      <scheme val="minor"/>
    </font>
    <font>
      <b/>
      <sz val="12"/>
      <color rgb="FF000000"/>
      <name val="Calibri"/>
      <family val="2"/>
      <scheme val="minor"/>
    </font>
    <font>
      <b/>
      <u/>
      <sz val="12"/>
      <color rgb="FF000000"/>
      <name val="Calibri"/>
      <family val="2"/>
      <scheme val="minor"/>
    </font>
    <font>
      <vertAlign val="superscript"/>
      <sz val="12"/>
      <color rgb="FF000000"/>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4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auto="1"/>
      </left>
      <right style="thin">
        <color auto="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style="thin">
        <color auto="1"/>
      </top>
      <bottom style="double">
        <color auto="1"/>
      </bottom>
      <diagonal/>
    </border>
    <border>
      <left/>
      <right/>
      <top style="double">
        <color indexed="64"/>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s>
  <cellStyleXfs count="118">
    <xf numFmtId="0" fontId="0" fillId="0" borderId="0"/>
    <xf numFmtId="43" fontId="1" fillId="0" borderId="0" applyFont="0" applyFill="0" applyBorder="0" applyAlignment="0" applyProtection="0"/>
    <xf numFmtId="0" fontId="2" fillId="0" borderId="0"/>
    <xf numFmtId="43" fontId="6" fillId="0" borderId="0" applyFont="0" applyFill="0" applyBorder="0" applyAlignment="0" applyProtection="0"/>
    <xf numFmtId="0" fontId="2" fillId="0" borderId="0"/>
    <xf numFmtId="43" fontId="6" fillId="0" borderId="0" applyFont="0" applyFill="0" applyBorder="0" applyAlignment="0" applyProtection="0"/>
    <xf numFmtId="0" fontId="2" fillId="0" borderId="0"/>
    <xf numFmtId="0" fontId="2" fillId="0" borderId="0"/>
    <xf numFmtId="0" fontId="8" fillId="0" borderId="0"/>
    <xf numFmtId="0" fontId="16"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0" borderId="0"/>
    <xf numFmtId="0" fontId="20" fillId="20" borderId="21" applyNumberFormat="0" applyAlignment="0" applyProtection="0"/>
    <xf numFmtId="0" fontId="21" fillId="21" borderId="22" applyNumberFormat="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8" fontId="2" fillId="0" borderId="0" applyFont="0" applyFill="0" applyBorder="0" applyAlignment="0" applyProtection="0"/>
    <xf numFmtId="8" fontId="2" fillId="0" borderId="0" applyFont="0" applyFill="0" applyBorder="0" applyAlignment="0" applyProtection="0"/>
    <xf numFmtId="43" fontId="2" fillId="0" borderId="0" applyFont="0" applyFill="0" applyBorder="0" applyAlignment="0" applyProtection="0"/>
    <xf numFmtId="8"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43" fontId="6" fillId="0" borderId="0" applyFont="0" applyFill="0" applyBorder="0" applyAlignment="0" applyProtection="0"/>
    <xf numFmtId="164"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3" fontId="2" fillId="0" borderId="0" applyFont="0" applyFill="0" applyBorder="0" applyAlignment="0" applyProtection="0"/>
    <xf numFmtId="42" fontId="2" fillId="0" borderId="0" applyFont="0" applyFill="0" applyBorder="0" applyAlignment="0" applyProtection="0"/>
    <xf numFmtId="0" fontId="23" fillId="0" borderId="0" applyFont="0" applyFill="0" applyBorder="0" applyAlignment="0" applyProtection="0">
      <alignment horizontal="left"/>
    </xf>
    <xf numFmtId="0" fontId="24" fillId="0" borderId="0" applyNumberFormat="0" applyFill="0" applyBorder="0" applyAlignment="0" applyProtection="0"/>
    <xf numFmtId="0" fontId="25" fillId="4" borderId="0" applyNumberFormat="0" applyBorder="0" applyAlignment="0" applyProtection="0"/>
    <xf numFmtId="0" fontId="26" fillId="0" borderId="23" applyNumberFormat="0" applyFill="0" applyAlignment="0" applyProtection="0"/>
    <xf numFmtId="0" fontId="27" fillId="0" borderId="24" applyNumberFormat="0" applyFill="0" applyAlignment="0" applyProtection="0"/>
    <xf numFmtId="0" fontId="28" fillId="0" borderId="25" applyNumberFormat="0" applyFill="0" applyAlignment="0" applyProtection="0"/>
    <xf numFmtId="0" fontId="28" fillId="0" borderId="0" applyNumberFormat="0" applyFill="0" applyBorder="0" applyAlignment="0" applyProtection="0"/>
    <xf numFmtId="166" fontId="29" fillId="0" borderId="0" applyFont="0" applyFill="0" applyBorder="0" applyAlignment="0" applyProtection="0">
      <alignment horizontal="left"/>
    </xf>
    <xf numFmtId="0" fontId="30" fillId="7" borderId="21" applyNumberFormat="0" applyAlignment="0" applyProtection="0"/>
    <xf numFmtId="0" fontId="31" fillId="0" borderId="26" applyNumberFormat="0" applyFill="0" applyAlignment="0" applyProtection="0"/>
    <xf numFmtId="166" fontId="23" fillId="0" borderId="0" applyFont="0" applyFill="0" applyBorder="0" applyAlignment="0" applyProtection="0">
      <alignment horizontal="left"/>
    </xf>
    <xf numFmtId="0" fontId="32" fillId="2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33" fillId="0" borderId="0"/>
    <xf numFmtId="0" fontId="2" fillId="0" borderId="0"/>
    <xf numFmtId="0" fontId="2" fillId="0" borderId="0"/>
    <xf numFmtId="0" fontId="1" fillId="0" borderId="0"/>
    <xf numFmtId="0" fontId="1" fillId="0" borderId="0"/>
    <xf numFmtId="0" fontId="3" fillId="0" borderId="0"/>
    <xf numFmtId="0" fontId="1" fillId="0" borderId="0"/>
    <xf numFmtId="0" fontId="8" fillId="0" borderId="0"/>
    <xf numFmtId="0" fontId="1" fillId="0" borderId="0"/>
    <xf numFmtId="0" fontId="2" fillId="23" borderId="27" applyNumberFormat="0" applyFont="0" applyAlignment="0" applyProtection="0"/>
    <xf numFmtId="0" fontId="34" fillId="20" borderId="2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3" fillId="0" borderId="0" applyFont="0" applyFill="0" applyBorder="0" applyAlignment="0" applyProtection="0">
      <alignment horizontal="center"/>
    </xf>
    <xf numFmtId="0" fontId="19" fillId="0" borderId="0"/>
    <xf numFmtId="0" fontId="35" fillId="0" borderId="0" applyNumberFormat="0" applyFill="0" applyBorder="0" applyAlignment="0" applyProtection="0"/>
    <xf numFmtId="0" fontId="36" fillId="0" borderId="29" applyNumberFormat="0" applyFill="0" applyAlignment="0" applyProtection="0"/>
    <xf numFmtId="0" fontId="37" fillId="0" borderId="0" applyNumberFormat="0" applyFill="0" applyBorder="0" applyAlignment="0" applyProtection="0"/>
    <xf numFmtId="0" fontId="2" fillId="0" borderId="0"/>
    <xf numFmtId="0" fontId="48" fillId="0" borderId="0"/>
    <xf numFmtId="43" fontId="50" fillId="0" borderId="0" applyFont="0" applyFill="0" applyBorder="0" applyAlignment="0" applyProtection="0"/>
    <xf numFmtId="43" fontId="48" fillId="0" borderId="0" applyFont="0" applyFill="0" applyBorder="0" applyAlignment="0" applyProtection="0"/>
  </cellStyleXfs>
  <cellXfs count="307">
    <xf numFmtId="0" fontId="0" fillId="0" borderId="0" xfId="0"/>
    <xf numFmtId="0" fontId="9" fillId="0" borderId="0" xfId="0" applyFont="1" applyAlignment="1">
      <alignment horizontal="center" vertical="center"/>
    </xf>
    <xf numFmtId="0" fontId="9" fillId="0" borderId="2" xfId="0" applyFont="1" applyBorder="1" applyAlignment="1">
      <alignment horizontal="center" vertical="center"/>
    </xf>
    <xf numFmtId="0" fontId="7" fillId="0" borderId="2" xfId="2" applyFont="1" applyBorder="1" applyAlignment="1">
      <alignment horizontal="center" vertical="center"/>
    </xf>
    <xf numFmtId="0" fontId="7" fillId="0" borderId="2" xfId="2" applyFont="1" applyFill="1" applyBorder="1" applyAlignment="1">
      <alignment horizontal="center" vertical="center"/>
    </xf>
    <xf numFmtId="0" fontId="9" fillId="0" borderId="3" xfId="0" applyFont="1" applyBorder="1" applyAlignment="1">
      <alignment horizontal="center" vertical="center"/>
    </xf>
    <xf numFmtId="0" fontId="11" fillId="0" borderId="3" xfId="0" applyFont="1" applyBorder="1" applyAlignment="1">
      <alignment horizontal="center" vertical="center"/>
    </xf>
    <xf numFmtId="0" fontId="13" fillId="0" borderId="3" xfId="0" applyFont="1" applyBorder="1" applyAlignment="1">
      <alignment horizontal="left" vertical="center"/>
    </xf>
    <xf numFmtId="4" fontId="9" fillId="0" borderId="3" xfId="0" applyNumberFormat="1" applyFont="1" applyFill="1" applyBorder="1" applyAlignment="1">
      <alignment horizontal="center" vertical="center"/>
    </xf>
    <xf numFmtId="0" fontId="9" fillId="0" borderId="4" xfId="0" applyFont="1" applyBorder="1" applyAlignment="1">
      <alignment horizontal="center" vertical="center"/>
    </xf>
    <xf numFmtId="0" fontId="11" fillId="0" borderId="4" xfId="0" applyFont="1" applyFill="1" applyBorder="1" applyAlignment="1">
      <alignment horizontal="center" vertical="center"/>
    </xf>
    <xf numFmtId="0" fontId="9" fillId="0" borderId="4" xfId="0" applyFont="1" applyBorder="1" applyAlignment="1">
      <alignment horizontal="left" vertical="center"/>
    </xf>
    <xf numFmtId="4" fontId="9" fillId="0" borderId="4" xfId="0" applyNumberFormat="1" applyFont="1" applyFill="1" applyBorder="1" applyAlignment="1">
      <alignment horizontal="center" vertical="center"/>
    </xf>
    <xf numFmtId="0" fontId="13" fillId="0" borderId="4" xfId="0" applyFont="1" applyBorder="1" applyAlignment="1">
      <alignment horizontal="left" vertical="center"/>
    </xf>
    <xf numFmtId="1" fontId="4" fillId="0" borderId="4" xfId="2" applyNumberFormat="1" applyFont="1" applyFill="1" applyBorder="1" applyAlignment="1">
      <alignment horizontal="left" vertical="center" wrapText="1"/>
    </xf>
    <xf numFmtId="0" fontId="11" fillId="0" borderId="4" xfId="0" applyFont="1" applyBorder="1" applyAlignment="1">
      <alignment horizontal="center" vertical="center"/>
    </xf>
    <xf numFmtId="1" fontId="14" fillId="0" borderId="4" xfId="2" applyNumberFormat="1" applyFont="1" applyBorder="1" applyAlignment="1">
      <alignment horizontal="left" vertical="center"/>
    </xf>
    <xf numFmtId="0" fontId="11" fillId="0" borderId="8" xfId="0" applyFont="1" applyBorder="1" applyAlignment="1">
      <alignment horizontal="center" vertical="center"/>
    </xf>
    <xf numFmtId="4" fontId="11" fillId="0" borderId="16" xfId="0" applyNumberFormat="1" applyFont="1" applyFill="1" applyBorder="1" applyAlignment="1">
      <alignment horizontal="center" vertical="center"/>
    </xf>
    <xf numFmtId="0" fontId="9" fillId="0" borderId="5" xfId="0" applyFont="1" applyBorder="1" applyAlignment="1">
      <alignment horizontal="center" vertical="center"/>
    </xf>
    <xf numFmtId="0" fontId="11" fillId="0" borderId="5" xfId="0" applyFont="1" applyBorder="1" applyAlignment="1">
      <alignment horizontal="center" vertical="center"/>
    </xf>
    <xf numFmtId="4" fontId="9" fillId="0" borderId="5" xfId="0" applyNumberFormat="1" applyFont="1" applyFill="1" applyBorder="1" applyAlignment="1">
      <alignment horizontal="center" vertical="center"/>
    </xf>
    <xf numFmtId="0" fontId="9" fillId="0" borderId="7" xfId="0" applyFont="1" applyBorder="1" applyAlignment="1">
      <alignment horizontal="center" vertical="center"/>
    </xf>
    <xf numFmtId="0" fontId="11" fillId="0" borderId="7" xfId="0" applyFont="1" applyBorder="1" applyAlignment="1">
      <alignment horizontal="center" vertical="center"/>
    </xf>
    <xf numFmtId="0" fontId="9" fillId="0" borderId="6" xfId="0" applyFont="1" applyBorder="1" applyAlignment="1">
      <alignment horizontal="left" vertical="center"/>
    </xf>
    <xf numFmtId="4" fontId="9" fillId="0" borderId="6" xfId="0" applyNumberFormat="1" applyFont="1" applyFill="1" applyBorder="1" applyAlignment="1">
      <alignment horizontal="center" vertical="center"/>
    </xf>
    <xf numFmtId="0" fontId="9" fillId="0" borderId="8" xfId="0" applyFont="1" applyBorder="1" applyAlignment="1">
      <alignment horizontal="center" vertical="center"/>
    </xf>
    <xf numFmtId="0" fontId="11" fillId="0" borderId="15" xfId="0" applyFont="1" applyBorder="1" applyAlignment="1">
      <alignment horizontal="center" vertical="center"/>
    </xf>
    <xf numFmtId="0" fontId="13" fillId="0" borderId="5" xfId="0" applyFont="1" applyBorder="1" applyAlignment="1">
      <alignment horizontal="left" vertical="center"/>
    </xf>
    <xf numFmtId="0" fontId="9" fillId="0" borderId="6"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center" vertical="center"/>
    </xf>
    <xf numFmtId="0" fontId="11" fillId="0" borderId="6" xfId="0" applyFont="1" applyBorder="1" applyAlignment="1">
      <alignment horizontal="center" vertical="center"/>
    </xf>
    <xf numFmtId="0" fontId="15" fillId="0" borderId="17" xfId="0" applyFont="1" applyBorder="1" applyAlignment="1">
      <alignment horizontal="left" vertical="center" wrapText="1"/>
    </xf>
    <xf numFmtId="4" fontId="9" fillId="0" borderId="16" xfId="0" applyNumberFormat="1" applyFont="1" applyFill="1" applyBorder="1" applyAlignment="1">
      <alignment horizontal="center" vertical="center"/>
    </xf>
    <xf numFmtId="0" fontId="9" fillId="0" borderId="5" xfId="0" applyFont="1" applyBorder="1" applyAlignment="1">
      <alignment horizontal="left" vertical="center"/>
    </xf>
    <xf numFmtId="4" fontId="11" fillId="0" borderId="16" xfId="0" applyNumberFormat="1" applyFont="1" applyBorder="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4" fontId="9" fillId="0" borderId="0" xfId="0" applyNumberFormat="1" applyFont="1" applyAlignment="1">
      <alignment horizontal="center" vertical="center"/>
    </xf>
    <xf numFmtId="4" fontId="9" fillId="0" borderId="7" xfId="0" applyNumberFormat="1" applyFont="1" applyFill="1" applyBorder="1" applyAlignment="1">
      <alignment horizontal="center" vertical="center"/>
    </xf>
    <xf numFmtId="0" fontId="7" fillId="0" borderId="2" xfId="2" applyFont="1" applyFill="1" applyBorder="1" applyAlignment="1">
      <alignment horizontal="center" vertical="center" wrapText="1"/>
    </xf>
    <xf numFmtId="1" fontId="7" fillId="0" borderId="4" xfId="2" applyNumberFormat="1" applyFont="1" applyBorder="1" applyAlignment="1">
      <alignment horizontal="left" vertical="center" wrapText="1"/>
    </xf>
    <xf numFmtId="4" fontId="7" fillId="0" borderId="2" xfId="2" applyNumberFormat="1" applyFont="1" applyBorder="1" applyAlignment="1">
      <alignment horizontal="center" vertical="center" wrapText="1"/>
    </xf>
    <xf numFmtId="4" fontId="9" fillId="0" borderId="4" xfId="0" applyNumberFormat="1" applyFont="1" applyBorder="1" applyAlignment="1">
      <alignment horizontal="left" vertical="center"/>
    </xf>
    <xf numFmtId="4" fontId="11" fillId="0" borderId="17" xfId="0" applyNumberFormat="1" applyFont="1" applyBorder="1" applyAlignment="1">
      <alignment horizontal="left" vertical="center"/>
    </xf>
    <xf numFmtId="4" fontId="9" fillId="0" borderId="6" xfId="0" applyNumberFormat="1" applyFont="1" applyBorder="1" applyAlignment="1">
      <alignment horizontal="left" vertical="center"/>
    </xf>
    <xf numFmtId="4" fontId="11" fillId="0" borderId="14" xfId="0" applyNumberFormat="1" applyFont="1" applyBorder="1" applyAlignment="1">
      <alignment horizontal="left" vertical="center"/>
    </xf>
    <xf numFmtId="4" fontId="9" fillId="0" borderId="5" xfId="0" applyNumberFormat="1" applyFont="1" applyBorder="1" applyAlignment="1">
      <alignment horizontal="left" vertical="center" wrapText="1"/>
    </xf>
    <xf numFmtId="4" fontId="15" fillId="0" borderId="17" xfId="0" applyNumberFormat="1" applyFont="1" applyBorder="1" applyAlignment="1">
      <alignment horizontal="left" vertical="center" wrapText="1"/>
    </xf>
    <xf numFmtId="0" fontId="11" fillId="0" borderId="9" xfId="0" applyFont="1" applyBorder="1" applyAlignment="1">
      <alignment horizontal="left" vertical="center" wrapText="1"/>
    </xf>
    <xf numFmtId="0" fontId="13" fillId="0" borderId="3" xfId="0" applyFont="1" applyBorder="1" applyAlignment="1">
      <alignment horizontal="center" vertical="center"/>
    </xf>
    <xf numFmtId="0" fontId="13" fillId="0" borderId="4" xfId="0" applyFont="1" applyBorder="1" applyAlignment="1">
      <alignment horizontal="center" vertical="center"/>
    </xf>
    <xf numFmtId="1" fontId="4" fillId="0" borderId="4" xfId="2" applyNumberFormat="1" applyFont="1" applyFill="1" applyBorder="1" applyAlignment="1">
      <alignment horizontal="center" vertical="center" wrapText="1"/>
    </xf>
    <xf numFmtId="1" fontId="14" fillId="0" borderId="4" xfId="2" applyNumberFormat="1" applyFont="1" applyBorder="1" applyAlignment="1">
      <alignment horizontal="center" vertical="center"/>
    </xf>
    <xf numFmtId="0" fontId="11" fillId="0" borderId="17" xfId="0" applyFont="1" applyBorder="1" applyAlignment="1">
      <alignment horizontal="center" vertical="center"/>
    </xf>
    <xf numFmtId="0" fontId="11" fillId="0" borderId="14" xfId="0" applyFont="1" applyBorder="1" applyAlignment="1">
      <alignment horizontal="center" vertical="center"/>
    </xf>
    <xf numFmtId="0" fontId="13" fillId="0" borderId="5" xfId="0" applyFont="1" applyBorder="1" applyAlignment="1">
      <alignment horizontal="center" vertical="center"/>
    </xf>
    <xf numFmtId="0" fontId="9"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1" fillId="0" borderId="2" xfId="0" applyFont="1" applyBorder="1" applyAlignment="1">
      <alignment horizontal="center" vertical="center" wrapText="1"/>
    </xf>
    <xf numFmtId="4" fontId="11" fillId="0" borderId="2" xfId="0" applyNumberFormat="1" applyFont="1" applyBorder="1" applyAlignment="1">
      <alignment horizontal="left" vertical="center" wrapText="1"/>
    </xf>
    <xf numFmtId="4" fontId="11" fillId="0" borderId="2" xfId="0" applyNumberFormat="1" applyFont="1" applyFill="1" applyBorder="1" applyAlignment="1">
      <alignment horizontal="center" vertical="center"/>
    </xf>
    <xf numFmtId="0" fontId="9" fillId="0" borderId="7" xfId="0" applyFont="1" applyBorder="1" applyAlignment="1">
      <alignment horizontal="left" vertical="center"/>
    </xf>
    <xf numFmtId="4" fontId="9" fillId="0" borderId="7" xfId="0" applyNumberFormat="1" applyFont="1" applyBorder="1" applyAlignment="1">
      <alignment horizontal="left" vertical="center"/>
    </xf>
    <xf numFmtId="0" fontId="11" fillId="0" borderId="9" xfId="0" applyFont="1" applyBorder="1" applyAlignment="1">
      <alignment horizontal="center" vertical="center"/>
    </xf>
    <xf numFmtId="0" fontId="11" fillId="0" borderId="9" xfId="0" applyFont="1" applyBorder="1" applyAlignment="1">
      <alignment horizontal="center" vertical="center" wrapText="1"/>
    </xf>
    <xf numFmtId="4" fontId="11" fillId="0" borderId="9" xfId="0" applyNumberFormat="1" applyFont="1" applyBorder="1" applyAlignment="1">
      <alignment horizontal="left" vertical="center" wrapText="1"/>
    </xf>
    <xf numFmtId="4" fontId="9" fillId="0" borderId="4" xfId="0" applyNumberFormat="1" applyFont="1" applyBorder="1" applyAlignment="1">
      <alignment horizontal="center" vertical="center"/>
    </xf>
    <xf numFmtId="0" fontId="11" fillId="0" borderId="13" xfId="0" applyFont="1" applyBorder="1" applyAlignment="1">
      <alignment horizontal="center" vertical="center"/>
    </xf>
    <xf numFmtId="0" fontId="11" fillId="0" borderId="7" xfId="0" applyFont="1" applyBorder="1" applyAlignment="1">
      <alignment horizontal="left" vertical="center" wrapText="1"/>
    </xf>
    <xf numFmtId="0" fontId="11" fillId="0" borderId="1" xfId="0" applyFont="1" applyBorder="1" applyAlignment="1">
      <alignment horizontal="center" vertical="center"/>
    </xf>
    <xf numFmtId="4" fontId="11" fillId="0" borderId="1" xfId="0" applyNumberFormat="1" applyFont="1" applyBorder="1" applyAlignment="1">
      <alignment horizontal="left" vertical="center"/>
    </xf>
    <xf numFmtId="0" fontId="9" fillId="0" borderId="0" xfId="0" applyFont="1" applyFill="1" applyAlignment="1">
      <alignment horizontal="center" vertical="center"/>
    </xf>
    <xf numFmtId="4" fontId="11" fillId="0" borderId="7" xfId="0" applyNumberFormat="1" applyFont="1" applyFill="1" applyBorder="1" applyAlignment="1">
      <alignment horizontal="center" vertical="center"/>
    </xf>
    <xf numFmtId="0" fontId="39" fillId="0" borderId="0" xfId="2" applyFont="1" applyFill="1" applyAlignment="1">
      <alignment horizontal="left"/>
    </xf>
    <xf numFmtId="0" fontId="40" fillId="0" borderId="0" xfId="2" applyFont="1" applyFill="1" applyAlignment="1">
      <alignment horizontal="left"/>
    </xf>
    <xf numFmtId="0" fontId="39" fillId="0" borderId="0" xfId="2" applyFont="1" applyFill="1" applyAlignment="1">
      <alignment horizontal="left" vertical="center"/>
    </xf>
    <xf numFmtId="0" fontId="42" fillId="0" borderId="0" xfId="2" applyFont="1" applyFill="1" applyAlignment="1">
      <alignment horizontal="left"/>
    </xf>
    <xf numFmtId="0" fontId="39" fillId="0" borderId="0" xfId="2" applyFont="1" applyFill="1" applyAlignment="1">
      <alignment horizontal="center" vertical="center"/>
    </xf>
    <xf numFmtId="0" fontId="39" fillId="0" borderId="0" xfId="2" applyFont="1" applyFill="1" applyAlignment="1">
      <alignment horizontal="left" vertical="top"/>
    </xf>
    <xf numFmtId="164" fontId="39" fillId="0" borderId="0" xfId="1" applyNumberFormat="1" applyFont="1" applyFill="1" applyAlignment="1">
      <alignment horizontal="center" vertical="center" wrapText="1"/>
    </xf>
    <xf numFmtId="164" fontId="39" fillId="0" borderId="0" xfId="1" applyNumberFormat="1" applyFont="1" applyFill="1" applyAlignment="1">
      <alignment horizontal="center" vertical="center"/>
    </xf>
    <xf numFmtId="0" fontId="39" fillId="0" borderId="0" xfId="0" applyFont="1" applyFill="1" applyBorder="1" applyAlignment="1">
      <alignment horizontal="center" vertical="center"/>
    </xf>
    <xf numFmtId="1" fontId="38" fillId="0" borderId="0" xfId="2" applyNumberFormat="1" applyFont="1" applyFill="1" applyBorder="1" applyAlignment="1">
      <alignment horizontal="left" vertical="center" wrapText="1"/>
    </xf>
    <xf numFmtId="0" fontId="44" fillId="0" borderId="0" xfId="0" applyFont="1" applyFill="1" applyBorder="1" applyAlignment="1">
      <alignment horizontal="left" vertical="center"/>
    </xf>
    <xf numFmtId="0" fontId="38" fillId="0" borderId="0" xfId="0" applyFont="1" applyFill="1" applyBorder="1" applyAlignment="1">
      <alignment horizontal="center" vertical="center"/>
    </xf>
    <xf numFmtId="0" fontId="38" fillId="0" borderId="0" xfId="0" applyFont="1" applyFill="1" applyBorder="1" applyAlignment="1">
      <alignment horizontal="left" vertical="center"/>
    </xf>
    <xf numFmtId="0" fontId="39" fillId="0" borderId="0" xfId="0" applyFont="1" applyFill="1" applyBorder="1" applyAlignment="1">
      <alignment horizontal="left" vertical="center" wrapText="1"/>
    </xf>
    <xf numFmtId="0" fontId="46" fillId="0" borderId="0" xfId="2" applyFont="1" applyFill="1" applyAlignment="1">
      <alignment horizontal="left"/>
    </xf>
    <xf numFmtId="0" fontId="49" fillId="0" borderId="0" xfId="115" applyFont="1" applyFill="1" applyBorder="1" applyAlignment="1">
      <alignment horizontal="left" vertical="top"/>
    </xf>
    <xf numFmtId="0" fontId="49" fillId="0" borderId="0" xfId="115" applyFont="1" applyFill="1" applyBorder="1" applyAlignment="1">
      <alignment horizontal="center" vertical="center"/>
    </xf>
    <xf numFmtId="0" fontId="51" fillId="0" borderId="0" xfId="115" applyFont="1" applyFill="1" applyBorder="1" applyAlignment="1">
      <alignment horizontal="left" vertical="top"/>
    </xf>
    <xf numFmtId="0" fontId="52" fillId="0" borderId="0" xfId="0" applyFont="1" applyAlignment="1">
      <alignment vertical="center"/>
    </xf>
    <xf numFmtId="0" fontId="52" fillId="0" borderId="0" xfId="0" applyFont="1" applyAlignment="1">
      <alignment horizontal="center" vertical="center"/>
    </xf>
    <xf numFmtId="41" fontId="52" fillId="0" borderId="0" xfId="0" applyNumberFormat="1"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41" fontId="0" fillId="0" borderId="0" xfId="0" applyNumberFormat="1" applyFont="1" applyAlignment="1">
      <alignment vertical="center"/>
    </xf>
    <xf numFmtId="0" fontId="0" fillId="0" borderId="2" xfId="0" applyFont="1" applyBorder="1" applyAlignment="1">
      <alignment vertical="center"/>
    </xf>
    <xf numFmtId="164" fontId="0" fillId="0" borderId="0" xfId="1" applyNumberFormat="1" applyFont="1"/>
    <xf numFmtId="0" fontId="0" fillId="0" borderId="0" xfId="0" applyAlignment="1">
      <alignment horizontal="center"/>
    </xf>
    <xf numFmtId="0" fontId="54" fillId="0" borderId="0" xfId="0" applyFont="1" applyAlignment="1">
      <alignment vertical="center"/>
    </xf>
    <xf numFmtId="0" fontId="55" fillId="0" borderId="0" xfId="0" applyFont="1" applyAlignment="1">
      <alignment vertical="center"/>
    </xf>
    <xf numFmtId="43" fontId="54" fillId="0" borderId="0" xfId="1" applyFont="1" applyAlignment="1">
      <alignment vertical="center"/>
    </xf>
    <xf numFmtId="43" fontId="47" fillId="0" borderId="0" xfId="1" applyFont="1" applyAlignment="1">
      <alignment horizontal="center" vertical="center"/>
    </xf>
    <xf numFmtId="43" fontId="54" fillId="0" borderId="0" xfId="1" applyFont="1" applyAlignment="1">
      <alignment horizontal="center" vertical="center"/>
    </xf>
    <xf numFmtId="43" fontId="0" fillId="0" borderId="0" xfId="1" applyFont="1"/>
    <xf numFmtId="43" fontId="0" fillId="0" borderId="0" xfId="1" applyFont="1" applyAlignment="1">
      <alignment vertical="center"/>
    </xf>
    <xf numFmtId="43" fontId="0" fillId="0" borderId="0" xfId="0" applyNumberFormat="1"/>
    <xf numFmtId="0" fontId="47" fillId="0" borderId="0" xfId="0" applyFont="1" applyAlignment="1">
      <alignment horizontal="center" vertical="center"/>
    </xf>
    <xf numFmtId="0" fontId="54" fillId="0" borderId="0" xfId="0" applyFont="1" applyAlignment="1">
      <alignment horizontal="center" vertical="center"/>
    </xf>
    <xf numFmtId="164" fontId="39" fillId="0" borderId="0" xfId="2" applyNumberFormat="1" applyFont="1" applyFill="1" applyAlignment="1">
      <alignment horizontal="left"/>
    </xf>
    <xf numFmtId="43" fontId="39" fillId="0" borderId="0" xfId="1" applyFont="1" applyFill="1" applyAlignment="1">
      <alignment horizontal="left"/>
    </xf>
    <xf numFmtId="164" fontId="38" fillId="0" borderId="0" xfId="1" applyNumberFormat="1" applyFont="1" applyFill="1" applyBorder="1" applyAlignment="1">
      <alignment horizontal="right" vertical="center"/>
    </xf>
    <xf numFmtId="0" fontId="46" fillId="0" borderId="0" xfId="2" applyFont="1" applyFill="1" applyBorder="1" applyAlignment="1">
      <alignment horizontal="left"/>
    </xf>
    <xf numFmtId="164" fontId="39" fillId="0" borderId="0" xfId="1" applyNumberFormat="1" applyFont="1" applyFill="1" applyAlignment="1">
      <alignment horizontal="center" vertical="center"/>
    </xf>
    <xf numFmtId="16" fontId="39" fillId="0" borderId="0" xfId="2" quotePrefix="1" applyNumberFormat="1" applyFont="1" applyFill="1" applyBorder="1" applyAlignment="1">
      <alignment horizontal="center" vertical="center"/>
    </xf>
    <xf numFmtId="0" fontId="39" fillId="0" borderId="0" xfId="2" applyFont="1" applyFill="1" applyBorder="1" applyAlignment="1">
      <alignment horizontal="left" vertical="top" wrapText="1"/>
    </xf>
    <xf numFmtId="0" fontId="39" fillId="0" borderId="0" xfId="2" applyFont="1" applyFill="1" applyBorder="1" applyAlignment="1">
      <alignment horizontal="center" vertical="center"/>
    </xf>
    <xf numFmtId="164" fontId="39" fillId="0" borderId="0" xfId="1" applyNumberFormat="1" applyFont="1" applyFill="1" applyBorder="1" applyAlignment="1">
      <alignment horizontal="center" vertical="center"/>
    </xf>
    <xf numFmtId="0" fontId="43" fillId="0" borderId="0" xfId="2" applyFont="1" applyFill="1" applyBorder="1" applyAlignment="1">
      <alignment horizontal="center" vertical="center"/>
    </xf>
    <xf numFmtId="0" fontId="43" fillId="0" borderId="0" xfId="2" applyFont="1" applyFill="1" applyBorder="1" applyAlignment="1">
      <alignment horizontal="left" vertical="top"/>
    </xf>
    <xf numFmtId="0" fontId="40" fillId="0" borderId="0" xfId="2" applyFont="1" applyFill="1" applyBorder="1" applyAlignment="1">
      <alignment horizontal="center" vertical="center"/>
    </xf>
    <xf numFmtId="164" fontId="40" fillId="0" borderId="0" xfId="1" applyNumberFormat="1" applyFont="1" applyFill="1" applyBorder="1" applyAlignment="1">
      <alignment horizontal="center" vertical="center"/>
    </xf>
    <xf numFmtId="0" fontId="38" fillId="0" borderId="0" xfId="2" applyFont="1" applyFill="1" applyBorder="1" applyAlignment="1">
      <alignment horizontal="center" vertical="center"/>
    </xf>
    <xf numFmtId="0" fontId="39" fillId="0" borderId="0" xfId="2" applyFont="1" applyFill="1" applyBorder="1" applyAlignment="1">
      <alignment horizontal="left" vertical="top"/>
    </xf>
    <xf numFmtId="0" fontId="39" fillId="0" borderId="0" xfId="2" applyFont="1" applyFill="1" applyBorder="1" applyAlignment="1">
      <alignment horizontal="center" vertical="center" wrapText="1"/>
    </xf>
    <xf numFmtId="0" fontId="39" fillId="0" borderId="0" xfId="2" quotePrefix="1" applyFont="1" applyFill="1" applyBorder="1" applyAlignment="1">
      <alignment horizontal="center" vertical="center"/>
    </xf>
    <xf numFmtId="1" fontId="39" fillId="0" borderId="0" xfId="2" applyNumberFormat="1" applyFont="1" applyFill="1" applyBorder="1" applyAlignment="1">
      <alignment horizontal="left" vertical="center" wrapText="1"/>
    </xf>
    <xf numFmtId="0" fontId="40" fillId="0" borderId="0" xfId="2" applyFont="1" applyFill="1" applyBorder="1" applyAlignment="1">
      <alignment horizontal="left"/>
    </xf>
    <xf numFmtId="0" fontId="43" fillId="0" borderId="0" xfId="0" applyFont="1" applyFill="1" applyBorder="1" applyAlignment="1">
      <alignment horizontal="center" vertical="center"/>
    </xf>
    <xf numFmtId="0" fontId="40" fillId="0" borderId="0" xfId="2" applyFont="1" applyFill="1" applyBorder="1" applyAlignment="1">
      <alignment horizontal="center" vertical="center" wrapText="1"/>
    </xf>
    <xf numFmtId="1" fontId="39" fillId="0" borderId="0" xfId="2" applyNumberFormat="1" applyFont="1" applyFill="1" applyBorder="1" applyAlignment="1">
      <alignment horizontal="left" vertical="top" wrapText="1"/>
    </xf>
    <xf numFmtId="0" fontId="39" fillId="0" borderId="0" xfId="2" applyFont="1" applyFill="1" applyBorder="1" applyAlignment="1">
      <alignment horizontal="center" vertical="top"/>
    </xf>
    <xf numFmtId="1" fontId="39" fillId="0" borderId="0" xfId="2" applyNumberFormat="1" applyFont="1" applyFill="1" applyBorder="1" applyAlignment="1">
      <alignment vertical="top" wrapText="1"/>
    </xf>
    <xf numFmtId="0" fontId="39" fillId="0" borderId="0" xfId="0" applyFont="1" applyFill="1" applyBorder="1" applyAlignment="1">
      <alignment horizontal="left" vertical="top" wrapText="1"/>
    </xf>
    <xf numFmtId="0" fontId="39" fillId="0" borderId="0" xfId="4" applyFont="1" applyFill="1" applyBorder="1" applyAlignment="1">
      <alignment horizontal="left" vertical="top" wrapText="1"/>
    </xf>
    <xf numFmtId="0" fontId="41" fillId="0" borderId="0" xfId="4" applyFont="1" applyFill="1" applyBorder="1" applyAlignment="1">
      <alignment horizontal="center" vertical="center" wrapText="1"/>
    </xf>
    <xf numFmtId="0" fontId="39" fillId="0" borderId="0" xfId="2" applyFont="1" applyFill="1" applyBorder="1" applyAlignment="1">
      <alignment horizontal="left" vertical="center"/>
    </xf>
    <xf numFmtId="0" fontId="39" fillId="0" borderId="0" xfId="4" applyFont="1" applyFill="1" applyBorder="1" applyAlignment="1">
      <alignment horizontal="left" vertical="center" wrapText="1"/>
    </xf>
    <xf numFmtId="0" fontId="38" fillId="0" borderId="0" xfId="4" applyFont="1" applyFill="1" applyBorder="1" applyAlignment="1">
      <alignment horizontal="left" vertical="center" wrapText="1"/>
    </xf>
    <xf numFmtId="1" fontId="39" fillId="0" borderId="0" xfId="0" applyNumberFormat="1" applyFont="1" applyFill="1" applyBorder="1" applyAlignment="1">
      <alignment horizontal="justify" vertical="top" wrapText="1"/>
    </xf>
    <xf numFmtId="1" fontId="43" fillId="0" borderId="0" xfId="0" applyNumberFormat="1" applyFont="1" applyFill="1" applyBorder="1" applyAlignment="1">
      <alignment horizontal="justify" vertical="top" wrapText="1"/>
    </xf>
    <xf numFmtId="0" fontId="38" fillId="0" borderId="0" xfId="2" applyFont="1" applyFill="1" applyBorder="1" applyAlignment="1">
      <alignment horizontal="left" vertical="top"/>
    </xf>
    <xf numFmtId="0" fontId="42" fillId="0" borderId="0" xfId="2" applyFont="1" applyFill="1" applyBorder="1" applyAlignment="1">
      <alignment horizontal="center" vertical="center"/>
    </xf>
    <xf numFmtId="1" fontId="42" fillId="0" borderId="0" xfId="0" applyNumberFormat="1" applyFont="1" applyFill="1" applyBorder="1" applyAlignment="1">
      <alignment horizontal="justify" vertical="top" wrapText="1"/>
    </xf>
    <xf numFmtId="0" fontId="38" fillId="0" borderId="0" xfId="2" applyFont="1" applyFill="1" applyBorder="1" applyAlignment="1">
      <alignment horizontal="left" vertical="top" wrapText="1"/>
    </xf>
    <xf numFmtId="0" fontId="39" fillId="0" borderId="0" xfId="2" applyFont="1" applyFill="1" applyBorder="1" applyAlignment="1">
      <alignment horizontal="left" vertical="center" wrapText="1"/>
    </xf>
    <xf numFmtId="0" fontId="45" fillId="0" borderId="0" xfId="0" applyFont="1" applyBorder="1" applyAlignment="1">
      <alignment horizontal="center" vertical="center"/>
    </xf>
    <xf numFmtId="0" fontId="38" fillId="0" borderId="30" xfId="2" applyFont="1" applyFill="1" applyBorder="1" applyAlignment="1">
      <alignment horizontal="center" vertical="center" wrapText="1"/>
    </xf>
    <xf numFmtId="0" fontId="38" fillId="0" borderId="31" xfId="2" applyFont="1" applyFill="1" applyBorder="1" applyAlignment="1">
      <alignment horizontal="center" vertical="center"/>
    </xf>
    <xf numFmtId="164" fontId="38" fillId="0" borderId="31" xfId="1" applyNumberFormat="1" applyFont="1" applyFill="1" applyBorder="1" applyAlignment="1">
      <alignment horizontal="center" vertical="center" wrapText="1"/>
    </xf>
    <xf numFmtId="164" fontId="38" fillId="0" borderId="32" xfId="1" applyNumberFormat="1" applyFont="1" applyFill="1" applyBorder="1" applyAlignment="1">
      <alignment horizontal="center" vertical="center" wrapText="1"/>
    </xf>
    <xf numFmtId="49" fontId="39" fillId="0" borderId="0" xfId="2" applyNumberFormat="1" applyFont="1" applyFill="1" applyAlignment="1">
      <alignment horizontal="left"/>
    </xf>
    <xf numFmtId="49" fontId="56" fillId="0" borderId="33" xfId="2" applyNumberFormat="1" applyFont="1" applyFill="1" applyBorder="1" applyAlignment="1">
      <alignment horizontal="center" vertical="center" wrapText="1"/>
    </xf>
    <xf numFmtId="49" fontId="56" fillId="0" borderId="34" xfId="2" applyNumberFormat="1" applyFont="1" applyFill="1" applyBorder="1" applyAlignment="1">
      <alignment horizontal="center" vertical="center"/>
    </xf>
    <xf numFmtId="49" fontId="56" fillId="0" borderId="34" xfId="1" applyNumberFormat="1" applyFont="1" applyFill="1" applyBorder="1" applyAlignment="1">
      <alignment horizontal="center" vertical="center" wrapText="1"/>
    </xf>
    <xf numFmtId="49" fontId="56" fillId="0" borderId="35" xfId="1" applyNumberFormat="1" applyFont="1" applyFill="1" applyBorder="1" applyAlignment="1">
      <alignment horizontal="center" vertical="center" wrapText="1"/>
    </xf>
    <xf numFmtId="49" fontId="56" fillId="0" borderId="0" xfId="2" applyNumberFormat="1" applyFont="1" applyFill="1" applyBorder="1" applyAlignment="1">
      <alignment horizontal="center" vertical="center" wrapText="1"/>
    </xf>
    <xf numFmtId="49" fontId="56" fillId="0" borderId="0" xfId="2" applyNumberFormat="1" applyFont="1" applyFill="1" applyBorder="1" applyAlignment="1">
      <alignment horizontal="center" vertical="center"/>
    </xf>
    <xf numFmtId="49" fontId="56" fillId="0" borderId="0" xfId="1" applyNumberFormat="1" applyFont="1" applyFill="1" applyBorder="1" applyAlignment="1">
      <alignment horizontal="center" vertical="center" wrapText="1"/>
    </xf>
    <xf numFmtId="164" fontId="38" fillId="0" borderId="36" xfId="1" applyNumberFormat="1" applyFont="1" applyFill="1" applyBorder="1" applyAlignment="1">
      <alignment horizontal="right" vertical="center"/>
    </xf>
    <xf numFmtId="164" fontId="47" fillId="0" borderId="0" xfId="1" applyNumberFormat="1" applyFont="1" applyAlignment="1">
      <alignment horizontal="center" vertical="center"/>
    </xf>
    <xf numFmtId="0" fontId="54" fillId="0" borderId="2" xfId="0" applyFont="1" applyBorder="1" applyAlignment="1">
      <alignment horizontal="center" vertical="center"/>
    </xf>
    <xf numFmtId="0" fontId="0" fillId="0" borderId="2" xfId="0" applyBorder="1" applyAlignment="1">
      <alignment horizontal="center"/>
    </xf>
    <xf numFmtId="0" fontId="0" fillId="0" borderId="2" xfId="0" applyBorder="1"/>
    <xf numFmtId="0" fontId="0" fillId="0" borderId="18" xfId="0" applyBorder="1"/>
    <xf numFmtId="164" fontId="0" fillId="0" borderId="19" xfId="1" applyNumberFormat="1" applyFont="1" applyBorder="1"/>
    <xf numFmtId="0" fontId="0" fillId="0" borderId="18" xfId="0" applyBorder="1" applyAlignment="1">
      <alignment horizontal="right"/>
    </xf>
    <xf numFmtId="0" fontId="47" fillId="0" borderId="2" xfId="0" applyFont="1" applyBorder="1"/>
    <xf numFmtId="0" fontId="47" fillId="0" borderId="18" xfId="0" applyFont="1" applyBorder="1" applyAlignment="1">
      <alignment horizontal="right"/>
    </xf>
    <xf numFmtId="164" fontId="47" fillId="0" borderId="19" xfId="1" applyNumberFormat="1" applyFont="1" applyBorder="1"/>
    <xf numFmtId="0" fontId="47" fillId="0" borderId="2" xfId="0" applyFont="1" applyBorder="1" applyAlignment="1">
      <alignment wrapText="1"/>
    </xf>
    <xf numFmtId="171" fontId="0" fillId="0" borderId="0" xfId="1" applyNumberFormat="1" applyFont="1"/>
    <xf numFmtId="49" fontId="56" fillId="0" borderId="37" xfId="2" applyNumberFormat="1" applyFont="1" applyFill="1" applyBorder="1" applyAlignment="1">
      <alignment horizontal="center" vertical="center" wrapText="1"/>
    </xf>
    <xf numFmtId="49" fontId="56" fillId="0" borderId="37" xfId="2" applyNumberFormat="1" applyFont="1" applyFill="1" applyBorder="1" applyAlignment="1">
      <alignment horizontal="center" vertical="center"/>
    </xf>
    <xf numFmtId="49" fontId="56" fillId="0" borderId="37" xfId="1" applyNumberFormat="1" applyFont="1" applyFill="1" applyBorder="1" applyAlignment="1">
      <alignment horizontal="center" vertical="center" wrapText="1"/>
    </xf>
    <xf numFmtId="49" fontId="56" fillId="0" borderId="11" xfId="2" applyNumberFormat="1" applyFont="1" applyFill="1" applyBorder="1" applyAlignment="1">
      <alignment horizontal="center" vertical="center" wrapText="1"/>
    </xf>
    <xf numFmtId="49" fontId="56" fillId="0" borderId="11" xfId="2" applyNumberFormat="1" applyFont="1" applyFill="1" applyBorder="1" applyAlignment="1">
      <alignment horizontal="center" vertical="center"/>
    </xf>
    <xf numFmtId="49" fontId="56" fillId="0" borderId="11" xfId="1" applyNumberFormat="1" applyFont="1" applyFill="1" applyBorder="1" applyAlignment="1">
      <alignment horizontal="center" vertical="center" wrapText="1"/>
    </xf>
    <xf numFmtId="49" fontId="39" fillId="0" borderId="0" xfId="2" applyNumberFormat="1" applyFont="1" applyFill="1" applyBorder="1" applyAlignment="1">
      <alignment horizontal="left"/>
    </xf>
    <xf numFmtId="0" fontId="52" fillId="0" borderId="0" xfId="0" applyFont="1" applyBorder="1" applyAlignment="1">
      <alignment horizontal="center" vertical="center"/>
    </xf>
    <xf numFmtId="0" fontId="53" fillId="0" borderId="0" xfId="0" applyFont="1" applyBorder="1" applyAlignment="1">
      <alignment vertical="center"/>
    </xf>
    <xf numFmtId="0" fontId="52" fillId="0" borderId="0" xfId="0" applyFont="1" applyBorder="1" applyAlignment="1">
      <alignment vertical="center"/>
    </xf>
    <xf numFmtId="41" fontId="52" fillId="0" borderId="0" xfId="0" applyNumberFormat="1" applyFont="1" applyBorder="1" applyAlignment="1">
      <alignment vertical="center"/>
    </xf>
    <xf numFmtId="41" fontId="53" fillId="0" borderId="0" xfId="0" applyNumberFormat="1" applyFont="1" applyBorder="1" applyAlignment="1">
      <alignment vertical="center"/>
    </xf>
    <xf numFmtId="0" fontId="54" fillId="0" borderId="0" xfId="0" applyFont="1" applyBorder="1" applyAlignment="1">
      <alignment horizontal="center" vertical="center"/>
    </xf>
    <xf numFmtId="0" fontId="58" fillId="0" borderId="0" xfId="0" applyFont="1" applyBorder="1" applyAlignment="1">
      <alignment vertical="center" wrapText="1"/>
    </xf>
    <xf numFmtId="0" fontId="55" fillId="0" borderId="0" xfId="0" applyFont="1" applyBorder="1" applyAlignment="1">
      <alignment horizontal="center" vertical="center"/>
    </xf>
    <xf numFmtId="0" fontId="55" fillId="0" borderId="0" xfId="0" applyFont="1" applyBorder="1" applyAlignment="1">
      <alignment vertical="center"/>
    </xf>
    <xf numFmtId="0" fontId="55" fillId="0" borderId="0" xfId="0" applyFont="1" applyBorder="1" applyAlignment="1">
      <alignment vertical="center" wrapText="1"/>
    </xf>
    <xf numFmtId="41" fontId="55" fillId="0" borderId="0" xfId="0" applyNumberFormat="1" applyFont="1" applyBorder="1" applyAlignment="1">
      <alignment vertical="center"/>
    </xf>
    <xf numFmtId="41" fontId="54" fillId="0" borderId="0" xfId="0" applyNumberFormat="1" applyFont="1" applyBorder="1" applyAlignment="1">
      <alignment vertical="center"/>
    </xf>
    <xf numFmtId="0" fontId="54" fillId="0" borderId="0" xfId="0" applyFont="1" applyBorder="1" applyAlignment="1">
      <alignment horizontal="right" vertical="center"/>
    </xf>
    <xf numFmtId="0" fontId="60" fillId="0" borderId="0" xfId="115" applyFont="1" applyFill="1" applyBorder="1" applyAlignment="1">
      <alignment horizontal="left" vertical="top" wrapText="1"/>
    </xf>
    <xf numFmtId="0" fontId="43" fillId="0" borderId="0" xfId="115" applyFont="1" applyFill="1" applyBorder="1" applyAlignment="1">
      <alignment horizontal="left" vertical="center" wrapText="1"/>
    </xf>
    <xf numFmtId="0" fontId="60" fillId="0" borderId="0" xfId="115" applyFont="1" applyFill="1" applyBorder="1" applyAlignment="1">
      <alignment horizontal="center" vertical="center" wrapText="1"/>
    </xf>
    <xf numFmtId="0" fontId="38" fillId="0" borderId="0" xfId="115" applyFont="1" applyFill="1" applyBorder="1" applyAlignment="1">
      <alignment horizontal="left" vertical="top" wrapText="1"/>
    </xf>
    <xf numFmtId="170" fontId="60" fillId="0" borderId="0" xfId="115" applyNumberFormat="1" applyFont="1" applyFill="1" applyBorder="1" applyAlignment="1">
      <alignment horizontal="center" vertical="top" wrapText="1"/>
    </xf>
    <xf numFmtId="170" fontId="60" fillId="0" borderId="0" xfId="115" applyNumberFormat="1" applyFont="1" applyFill="1" applyBorder="1" applyAlignment="1">
      <alignment horizontal="center" vertical="center" wrapText="1"/>
    </xf>
    <xf numFmtId="0" fontId="39" fillId="0" borderId="0" xfId="115" applyFont="1" applyFill="1" applyBorder="1" applyAlignment="1">
      <alignment horizontal="center" vertical="center" wrapText="1"/>
    </xf>
    <xf numFmtId="0" fontId="39" fillId="0" borderId="0" xfId="115" applyFont="1" applyFill="1" applyBorder="1" applyAlignment="1">
      <alignment horizontal="left" vertical="top" wrapText="1"/>
    </xf>
    <xf numFmtId="0" fontId="39" fillId="0" borderId="0" xfId="115" applyFont="1" applyFill="1" applyBorder="1" applyAlignment="1">
      <alignment horizontal="center" vertical="top" wrapText="1"/>
    </xf>
    <xf numFmtId="0" fontId="60" fillId="0" borderId="0" xfId="115" applyFont="1" applyFill="1" applyBorder="1" applyAlignment="1">
      <alignment vertical="top"/>
    </xf>
    <xf numFmtId="0" fontId="62" fillId="0" borderId="0" xfId="115" applyFont="1" applyFill="1" applyBorder="1" applyAlignment="1">
      <alignment horizontal="justify" vertical="center"/>
    </xf>
    <xf numFmtId="0" fontId="43" fillId="0" borderId="0" xfId="115" applyFont="1" applyFill="1" applyBorder="1" applyAlignment="1">
      <alignment horizontal="left" vertical="top" wrapText="1"/>
    </xf>
    <xf numFmtId="170" fontId="61" fillId="0" borderId="0" xfId="115" applyNumberFormat="1" applyFont="1" applyFill="1" applyBorder="1" applyAlignment="1">
      <alignment horizontal="center" vertical="top" wrapText="1"/>
    </xf>
    <xf numFmtId="164" fontId="39" fillId="24" borderId="0" xfId="1" applyNumberFormat="1" applyFont="1" applyFill="1" applyBorder="1" applyAlignment="1">
      <alignment horizontal="center" vertical="center"/>
    </xf>
    <xf numFmtId="49" fontId="39" fillId="0" borderId="11" xfId="2" applyNumberFormat="1" applyFont="1" applyFill="1" applyBorder="1" applyAlignment="1">
      <alignment horizontal="center" vertical="center" wrapText="1"/>
    </xf>
    <xf numFmtId="49" fontId="39" fillId="0" borderId="11" xfId="2" applyNumberFormat="1" applyFont="1" applyFill="1" applyBorder="1" applyAlignment="1">
      <alignment horizontal="center" vertical="center"/>
    </xf>
    <xf numFmtId="49" fontId="39" fillId="0" borderId="11" xfId="1" applyNumberFormat="1" applyFont="1" applyFill="1" applyBorder="1" applyAlignment="1">
      <alignment horizontal="center" vertical="center" wrapText="1"/>
    </xf>
    <xf numFmtId="0" fontId="62" fillId="0" borderId="0" xfId="115" applyFont="1" applyFill="1" applyBorder="1" applyAlignment="1">
      <alignment vertical="center" wrapText="1"/>
    </xf>
    <xf numFmtId="0" fontId="60" fillId="0" borderId="0" xfId="115" applyFont="1" applyFill="1" applyBorder="1" applyAlignment="1">
      <alignment horizontal="left" vertical="center" wrapText="1"/>
    </xf>
    <xf numFmtId="0" fontId="62" fillId="0" borderId="0" xfId="115" applyFont="1" applyFill="1" applyBorder="1" applyAlignment="1">
      <alignment horizontal="left" vertical="top" wrapText="1"/>
    </xf>
    <xf numFmtId="0" fontId="62" fillId="0" borderId="0" xfId="115" applyFont="1" applyFill="1" applyBorder="1" applyAlignment="1">
      <alignment horizontal="left" vertical="top"/>
    </xf>
    <xf numFmtId="0" fontId="60" fillId="0" borderId="0" xfId="115" applyFont="1" applyFill="1" applyBorder="1" applyAlignment="1">
      <alignment horizontal="left" vertical="top"/>
    </xf>
    <xf numFmtId="0" fontId="62" fillId="0" borderId="0" xfId="115" applyFont="1" applyFill="1" applyBorder="1" applyAlignment="1">
      <alignment vertical="center"/>
    </xf>
    <xf numFmtId="0" fontId="60" fillId="0" borderId="0" xfId="115" applyFont="1" applyFill="1" applyBorder="1" applyAlignment="1">
      <alignment vertical="center"/>
    </xf>
    <xf numFmtId="0" fontId="39" fillId="0" borderId="0" xfId="115" applyFont="1" applyFill="1" applyBorder="1" applyAlignment="1">
      <alignment horizontal="left" vertical="center" wrapText="1"/>
    </xf>
    <xf numFmtId="170" fontId="60" fillId="24" borderId="0" xfId="115" applyNumberFormat="1" applyFont="1" applyFill="1" applyBorder="1" applyAlignment="1">
      <alignment horizontal="center" vertical="center" wrapText="1"/>
    </xf>
    <xf numFmtId="0" fontId="39" fillId="24" borderId="0" xfId="115" applyFont="1" applyFill="1" applyBorder="1" applyAlignment="1">
      <alignment horizontal="left" vertical="top" wrapText="1"/>
    </xf>
    <xf numFmtId="0" fontId="60" fillId="24" borderId="0" xfId="115" applyFont="1" applyFill="1" applyBorder="1" applyAlignment="1">
      <alignment vertical="center"/>
    </xf>
    <xf numFmtId="0" fontId="60" fillId="0" borderId="0" xfId="115" applyFont="1" applyFill="1" applyBorder="1" applyAlignment="1">
      <alignment vertical="center" wrapText="1"/>
    </xf>
    <xf numFmtId="0" fontId="61" fillId="0" borderId="0" xfId="115" applyFont="1" applyFill="1" applyBorder="1" applyAlignment="1">
      <alignment vertical="center" wrapText="1"/>
    </xf>
    <xf numFmtId="0" fontId="60" fillId="0" borderId="0" xfId="115" applyFont="1" applyFill="1" applyBorder="1" applyAlignment="1">
      <alignment horizontal="center" vertical="center"/>
    </xf>
    <xf numFmtId="0" fontId="60" fillId="0" borderId="0" xfId="115" applyFont="1" applyFill="1" applyBorder="1" applyAlignment="1">
      <alignment horizontal="left" vertical="center"/>
    </xf>
    <xf numFmtId="164" fontId="45" fillId="0" borderId="0" xfId="0" applyNumberFormat="1" applyFont="1" applyBorder="1" applyAlignment="1">
      <alignment horizontal="center" vertical="center"/>
    </xf>
    <xf numFmtId="164" fontId="56" fillId="0" borderId="34" xfId="1" applyNumberFormat="1" applyFont="1" applyFill="1" applyBorder="1" applyAlignment="1">
      <alignment horizontal="center" vertical="center" wrapText="1"/>
    </xf>
    <xf numFmtId="164" fontId="39" fillId="0" borderId="11" xfId="1" applyNumberFormat="1" applyFont="1" applyFill="1" applyBorder="1" applyAlignment="1">
      <alignment horizontal="center" vertical="center" wrapText="1"/>
    </xf>
    <xf numFmtId="164" fontId="60" fillId="0" borderId="0" xfId="117" applyNumberFormat="1" applyFont="1" applyFill="1" applyBorder="1" applyAlignment="1">
      <alignment horizontal="center" vertical="center" wrapText="1"/>
    </xf>
    <xf numFmtId="164" fontId="60" fillId="24" borderId="0" xfId="117" applyNumberFormat="1" applyFont="1" applyFill="1" applyBorder="1" applyAlignment="1">
      <alignment horizontal="center" vertical="center" wrapText="1"/>
    </xf>
    <xf numFmtId="164" fontId="49" fillId="0" borderId="0" xfId="117" applyNumberFormat="1" applyFont="1" applyFill="1" applyBorder="1" applyAlignment="1">
      <alignment horizontal="center" vertical="center"/>
    </xf>
    <xf numFmtId="164" fontId="56" fillId="0" borderId="35" xfId="1" applyNumberFormat="1" applyFont="1" applyFill="1" applyBorder="1" applyAlignment="1">
      <alignment horizontal="center" vertical="center" wrapText="1"/>
    </xf>
    <xf numFmtId="164" fontId="61" fillId="0" borderId="0" xfId="117" applyNumberFormat="1" applyFont="1" applyFill="1" applyBorder="1" applyAlignment="1">
      <alignment horizontal="center" vertical="center" wrapText="1"/>
    </xf>
    <xf numFmtId="164" fontId="56" fillId="0" borderId="37" xfId="1" applyNumberFormat="1" applyFont="1" applyFill="1" applyBorder="1" applyAlignment="1">
      <alignment horizontal="center" vertical="center" wrapText="1"/>
    </xf>
    <xf numFmtId="164" fontId="61" fillId="0" borderId="36" xfId="117" applyNumberFormat="1" applyFont="1" applyFill="1" applyBorder="1" applyAlignment="1">
      <alignment horizontal="center" vertical="center" wrapText="1"/>
    </xf>
    <xf numFmtId="164" fontId="61" fillId="0" borderId="0" xfId="115" applyNumberFormat="1" applyFont="1" applyFill="1" applyBorder="1" applyAlignment="1">
      <alignment vertical="top"/>
    </xf>
    <xf numFmtId="164" fontId="38" fillId="0" borderId="2" xfId="1" applyNumberFormat="1" applyFont="1" applyFill="1" applyBorder="1" applyAlignment="1">
      <alignment horizontal="center" vertical="center" wrapText="1"/>
    </xf>
    <xf numFmtId="164" fontId="38" fillId="0" borderId="38" xfId="1" applyNumberFormat="1" applyFont="1" applyFill="1" applyBorder="1" applyAlignment="1">
      <alignment horizontal="center" vertical="center" wrapText="1"/>
    </xf>
    <xf numFmtId="164" fontId="39" fillId="0" borderId="2" xfId="1" applyNumberFormat="1" applyFont="1" applyFill="1" applyBorder="1" applyAlignment="1">
      <alignment horizontal="center" vertical="center" wrapText="1"/>
    </xf>
    <xf numFmtId="164" fontId="39" fillId="0" borderId="38" xfId="1" applyNumberFormat="1" applyFont="1" applyFill="1" applyBorder="1" applyAlignment="1">
      <alignment horizontal="center" vertical="center" wrapText="1"/>
    </xf>
    <xf numFmtId="164" fontId="60" fillId="0" borderId="2" xfId="117" applyNumberFormat="1" applyFont="1" applyFill="1" applyBorder="1" applyAlignment="1">
      <alignment horizontal="center" vertical="center" wrapText="1"/>
    </xf>
    <xf numFmtId="164" fontId="60" fillId="0" borderId="38" xfId="117" applyNumberFormat="1" applyFont="1" applyFill="1" applyBorder="1" applyAlignment="1">
      <alignment horizontal="center" vertical="center" wrapText="1"/>
    </xf>
    <xf numFmtId="49" fontId="56" fillId="0" borderId="39" xfId="2" applyNumberFormat="1" applyFont="1" applyFill="1" applyBorder="1" applyAlignment="1">
      <alignment horizontal="center" vertical="center" wrapText="1"/>
    </xf>
    <xf numFmtId="49" fontId="56" fillId="0" borderId="2" xfId="2" applyNumberFormat="1" applyFont="1" applyFill="1" applyBorder="1" applyAlignment="1">
      <alignment horizontal="center" vertical="center"/>
    </xf>
    <xf numFmtId="49" fontId="56" fillId="0" borderId="2" xfId="1" applyNumberFormat="1" applyFont="1" applyFill="1" applyBorder="1" applyAlignment="1">
      <alignment horizontal="center" vertical="center" wrapText="1"/>
    </xf>
    <xf numFmtId="49" fontId="39" fillId="0" borderId="39" xfId="2" applyNumberFormat="1" applyFont="1" applyFill="1" applyBorder="1" applyAlignment="1">
      <alignment horizontal="center" vertical="center" wrapText="1"/>
    </xf>
    <xf numFmtId="49" fontId="39" fillId="0" borderId="2" xfId="2" applyNumberFormat="1" applyFont="1" applyFill="1" applyBorder="1" applyAlignment="1">
      <alignment horizontal="center" vertical="center"/>
    </xf>
    <xf numFmtId="49" fontId="39" fillId="0" borderId="2" xfId="1" applyNumberFormat="1" applyFont="1" applyFill="1" applyBorder="1" applyAlignment="1">
      <alignment horizontal="center" vertical="center" wrapText="1"/>
    </xf>
    <xf numFmtId="0" fontId="55" fillId="0" borderId="39" xfId="0" applyFont="1" applyBorder="1" applyAlignment="1">
      <alignment horizontal="center" vertical="center"/>
    </xf>
    <xf numFmtId="0" fontId="54" fillId="0" borderId="2" xfId="0" applyFont="1" applyBorder="1" applyAlignment="1">
      <alignment vertical="center"/>
    </xf>
    <xf numFmtId="0" fontId="55" fillId="0" borderId="2" xfId="0" applyFont="1" applyBorder="1" applyAlignment="1">
      <alignment horizontal="center" vertical="center"/>
    </xf>
    <xf numFmtId="0" fontId="55" fillId="0" borderId="2" xfId="0" applyFont="1" applyBorder="1" applyAlignment="1">
      <alignment vertical="center"/>
    </xf>
    <xf numFmtId="0" fontId="55" fillId="0" borderId="2" xfId="0" applyFont="1" applyBorder="1" applyAlignment="1">
      <alignment vertical="center" wrapText="1"/>
    </xf>
    <xf numFmtId="164" fontId="39" fillId="0" borderId="2" xfId="1" applyNumberFormat="1" applyFont="1" applyFill="1" applyBorder="1" applyAlignment="1">
      <alignment horizontal="center" vertical="center"/>
    </xf>
    <xf numFmtId="41" fontId="55" fillId="0" borderId="2" xfId="0" applyNumberFormat="1" applyFont="1" applyBorder="1" applyAlignment="1">
      <alignment vertical="center"/>
    </xf>
    <xf numFmtId="0" fontId="59" fillId="0" borderId="2" xfId="0" applyFont="1" applyBorder="1" applyAlignment="1">
      <alignment vertical="center" wrapText="1"/>
    </xf>
    <xf numFmtId="0" fontId="55" fillId="0" borderId="2" xfId="0" applyFont="1" applyFill="1" applyBorder="1" applyAlignment="1">
      <alignment vertical="center"/>
    </xf>
    <xf numFmtId="41" fontId="55" fillId="0" borderId="2" xfId="0" applyNumberFormat="1" applyFont="1" applyFill="1" applyBorder="1" applyAlignment="1">
      <alignment vertical="center"/>
    </xf>
    <xf numFmtId="0" fontId="55" fillId="0" borderId="39" xfId="0" applyFont="1" applyBorder="1" applyAlignment="1">
      <alignment vertical="center"/>
    </xf>
    <xf numFmtId="41" fontId="54" fillId="0" borderId="2" xfId="0" applyNumberFormat="1" applyFont="1" applyBorder="1" applyAlignment="1">
      <alignment vertical="center"/>
    </xf>
    <xf numFmtId="0" fontId="0" fillId="0" borderId="39" xfId="0" applyFont="1" applyBorder="1" applyAlignment="1">
      <alignment horizontal="center" vertical="center"/>
    </xf>
    <xf numFmtId="0" fontId="0" fillId="0" borderId="2" xfId="0" applyFont="1" applyBorder="1" applyAlignment="1">
      <alignment horizontal="center" vertical="center"/>
    </xf>
    <xf numFmtId="0" fontId="0" fillId="0" borderId="38" xfId="0" applyFont="1" applyBorder="1" applyAlignment="1">
      <alignment vertical="center"/>
    </xf>
    <xf numFmtId="0" fontId="54" fillId="0" borderId="39" xfId="0" applyFont="1" applyBorder="1" applyAlignment="1">
      <alignment horizontal="center" vertical="center"/>
    </xf>
    <xf numFmtId="0" fontId="58" fillId="0" borderId="2" xfId="0" applyFont="1" applyBorder="1" applyAlignment="1">
      <alignment vertical="center" wrapText="1"/>
    </xf>
    <xf numFmtId="0" fontId="55" fillId="0" borderId="2" xfId="0" applyFont="1" applyBorder="1" applyAlignment="1">
      <alignment horizontal="center" vertical="center" wrapText="1"/>
    </xf>
    <xf numFmtId="0" fontId="59" fillId="0" borderId="2" xfId="0" applyFont="1" applyBorder="1" applyAlignment="1">
      <alignment vertical="center"/>
    </xf>
    <xf numFmtId="0" fontId="54" fillId="0" borderId="2" xfId="0" applyFont="1" applyBorder="1" applyAlignment="1">
      <alignment horizontal="left" vertical="center"/>
    </xf>
    <xf numFmtId="0" fontId="54" fillId="0" borderId="2" xfId="0" applyFont="1" applyBorder="1" applyAlignment="1">
      <alignment horizontal="right" vertical="center"/>
    </xf>
    <xf numFmtId="0" fontId="0" fillId="0" borderId="2" xfId="0" applyFont="1" applyFill="1" applyBorder="1" applyAlignment="1">
      <alignment vertical="center"/>
    </xf>
    <xf numFmtId="0" fontId="0" fillId="0" borderId="0" xfId="0" applyNumberFormat="1" applyFont="1" applyAlignment="1">
      <alignment vertical="center"/>
    </xf>
    <xf numFmtId="43" fontId="0" fillId="0" borderId="0" xfId="0" applyNumberFormat="1" applyFont="1" applyAlignment="1">
      <alignment vertical="center"/>
    </xf>
    <xf numFmtId="164" fontId="0" fillId="0" borderId="0" xfId="0" applyNumberFormat="1" applyFont="1" applyAlignment="1">
      <alignment vertical="center"/>
    </xf>
    <xf numFmtId="0" fontId="7" fillId="0" borderId="10" xfId="2" applyFont="1" applyBorder="1" applyAlignment="1">
      <alignment horizontal="center" vertical="center"/>
    </xf>
    <xf numFmtId="0" fontId="7" fillId="0" borderId="11" xfId="2" applyFont="1" applyBorder="1" applyAlignment="1">
      <alignment horizontal="center" vertical="center"/>
    </xf>
    <xf numFmtId="0" fontId="7" fillId="0" borderId="12" xfId="2" applyFont="1" applyBorder="1" applyAlignment="1">
      <alignment horizontal="center" vertical="center"/>
    </xf>
    <xf numFmtId="0" fontId="7" fillId="0" borderId="1" xfId="2" applyFont="1" applyBorder="1" applyAlignment="1">
      <alignment horizontal="center" vertical="center"/>
    </xf>
    <xf numFmtId="0" fontId="7" fillId="0" borderId="0" xfId="2" applyFont="1" applyBorder="1" applyAlignment="1">
      <alignment horizontal="center" vertical="center"/>
    </xf>
    <xf numFmtId="0" fontId="7" fillId="0" borderId="13" xfId="2"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10" fillId="0" borderId="19" xfId="0" applyFont="1" applyBorder="1" applyAlignment="1">
      <alignment horizontal="center" vertical="center"/>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12" fillId="0" borderId="2" xfId="0" applyFont="1" applyBorder="1" applyAlignment="1">
      <alignment horizontal="left" vertical="center"/>
    </xf>
    <xf numFmtId="0" fontId="11" fillId="0" borderId="2" xfId="0" applyFont="1" applyBorder="1" applyAlignment="1">
      <alignment horizontal="center" vertical="center"/>
    </xf>
    <xf numFmtId="164" fontId="38" fillId="0" borderId="0" xfId="1" applyNumberFormat="1" applyFont="1" applyFill="1" applyAlignment="1">
      <alignment horizontal="center"/>
    </xf>
    <xf numFmtId="0" fontId="45" fillId="0" borderId="0" xfId="0" applyFont="1" applyAlignment="1">
      <alignment horizontal="center" vertical="center"/>
    </xf>
    <xf numFmtId="164" fontId="39" fillId="0" borderId="0" xfId="1" applyNumberFormat="1" applyFont="1" applyFill="1" applyAlignment="1">
      <alignment horizontal="center" vertical="center"/>
    </xf>
    <xf numFmtId="1" fontId="38" fillId="0" borderId="0" xfId="2" applyNumberFormat="1" applyFont="1" applyFill="1" applyBorder="1" applyAlignment="1">
      <alignment horizontal="center" vertical="center"/>
    </xf>
    <xf numFmtId="0" fontId="39" fillId="0" borderId="0" xfId="2" applyFont="1" applyFill="1" applyBorder="1" applyAlignment="1">
      <alignment horizontal="center" vertical="center" wrapText="1"/>
    </xf>
    <xf numFmtId="0" fontId="42" fillId="0" borderId="0" xfId="2" applyFont="1" applyFill="1" applyBorder="1" applyAlignment="1">
      <alignment horizontal="center" vertical="center" wrapText="1"/>
    </xf>
    <xf numFmtId="0" fontId="61" fillId="0" borderId="0" xfId="115" applyFont="1" applyFill="1" applyBorder="1" applyAlignment="1">
      <alignment horizontal="center" vertical="top"/>
    </xf>
    <xf numFmtId="0" fontId="54" fillId="0" borderId="0" xfId="0" applyFont="1" applyBorder="1" applyAlignment="1">
      <alignment horizontal="center" vertical="center"/>
    </xf>
    <xf numFmtId="164" fontId="38" fillId="0" borderId="31" xfId="1" applyNumberFormat="1" applyFont="1" applyFill="1" applyBorder="1" applyAlignment="1">
      <alignment horizontal="center" vertical="center" wrapText="1"/>
    </xf>
    <xf numFmtId="164" fontId="38" fillId="0" borderId="32" xfId="1" applyNumberFormat="1" applyFont="1" applyFill="1" applyBorder="1" applyAlignment="1">
      <alignment horizontal="center" vertical="center" wrapText="1"/>
    </xf>
    <xf numFmtId="0" fontId="54" fillId="0" borderId="2" xfId="0" applyFont="1" applyBorder="1" applyAlignment="1">
      <alignment horizontal="center" vertical="center"/>
    </xf>
    <xf numFmtId="164" fontId="54" fillId="0" borderId="18" xfId="1" applyNumberFormat="1" applyFont="1" applyBorder="1" applyAlignment="1">
      <alignment horizontal="center" vertical="center"/>
    </xf>
    <xf numFmtId="164" fontId="54" fillId="0" borderId="19" xfId="1" applyNumberFormat="1" applyFont="1" applyBorder="1" applyAlignment="1">
      <alignment horizontal="center" vertical="center"/>
    </xf>
    <xf numFmtId="0" fontId="45" fillId="0" borderId="0" xfId="0" applyFont="1" applyAlignment="1">
      <alignment horizontal="center" vertical="center" wrapText="1"/>
    </xf>
    <xf numFmtId="0" fontId="54" fillId="0" borderId="0" xfId="0" applyFont="1" applyAlignment="1">
      <alignment horizontal="center" vertical="center"/>
    </xf>
    <xf numFmtId="0" fontId="57" fillId="0" borderId="0" xfId="0" applyFont="1" applyAlignment="1">
      <alignment horizontal="center" vertical="center" wrapText="1"/>
    </xf>
    <xf numFmtId="0" fontId="55" fillId="24" borderId="2" xfId="0" applyFont="1" applyFill="1" applyBorder="1" applyAlignment="1">
      <alignment vertical="center"/>
    </xf>
  </cellXfs>
  <cellStyles count="11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BLDUND - Style1" xfId="35"/>
    <cellStyle name="Calculation 2" xfId="36"/>
    <cellStyle name="Check Cell 2" xfId="37"/>
    <cellStyle name="Comma" xfId="1" builtinId="3"/>
    <cellStyle name="Comma 10" xfId="38"/>
    <cellStyle name="Comma 11" xfId="39"/>
    <cellStyle name="Comma 11 2" xfId="40"/>
    <cellStyle name="Comma 12" xfId="41"/>
    <cellStyle name="Comma 13" xfId="42"/>
    <cellStyle name="Comma 14" xfId="116"/>
    <cellStyle name="Comma 14 2" xfId="117"/>
    <cellStyle name="Comma 2" xfId="43"/>
    <cellStyle name="Comma 2 2" xfId="44"/>
    <cellStyle name="Comma 2 2 2" xfId="45"/>
    <cellStyle name="Comma 2 3" xfId="46"/>
    <cellStyle name="Comma 2 3 2" xfId="47"/>
    <cellStyle name="Comma 2 4" xfId="48"/>
    <cellStyle name="Comma 2 5" xfId="49"/>
    <cellStyle name="Comma 2 6" xfId="50"/>
    <cellStyle name="Comma 2 7" xfId="51"/>
    <cellStyle name="Comma 2 8" xfId="52"/>
    <cellStyle name="Comma 2 9" xfId="53"/>
    <cellStyle name="Comma 3" xfId="54"/>
    <cellStyle name="Comma 3 2" xfId="55"/>
    <cellStyle name="Comma 3 3" xfId="56"/>
    <cellStyle name="Comma 3 4" xfId="57"/>
    <cellStyle name="Comma 3 4 2" xfId="58"/>
    <cellStyle name="Comma 3 5" xfId="59"/>
    <cellStyle name="Comma 3 6" xfId="60"/>
    <cellStyle name="Comma 3 7" xfId="61"/>
    <cellStyle name="Comma 4" xfId="62"/>
    <cellStyle name="Comma 5" xfId="3"/>
    <cellStyle name="Comma 5 2" xfId="63"/>
    <cellStyle name="Comma 5 3" xfId="64"/>
    <cellStyle name="Comma 5 4" xfId="65"/>
    <cellStyle name="Comma 6" xfId="5"/>
    <cellStyle name="Comma 6 2" xfId="66"/>
    <cellStyle name="Comma 6 3" xfId="67"/>
    <cellStyle name="Comma 7" xfId="68"/>
    <cellStyle name="Comma 8" xfId="69"/>
    <cellStyle name="Comma 9" xfId="70"/>
    <cellStyle name="Comma0" xfId="71"/>
    <cellStyle name="Currency0" xfId="72"/>
    <cellStyle name="Description" xfId="73"/>
    <cellStyle name="Explanatory Text 2" xfId="74"/>
    <cellStyle name="Good 2" xfId="75"/>
    <cellStyle name="Heading 1 2" xfId="76"/>
    <cellStyle name="Heading 2 2" xfId="77"/>
    <cellStyle name="Heading 3 2" xfId="78"/>
    <cellStyle name="Heading 4 2" xfId="79"/>
    <cellStyle name="Heading1" xfId="80"/>
    <cellStyle name="Input 2" xfId="81"/>
    <cellStyle name="Linked Cell 2" xfId="82"/>
    <cellStyle name="List Number 1" xfId="83"/>
    <cellStyle name="Neutral 2" xfId="84"/>
    <cellStyle name="Normal" xfId="0" builtinId="0"/>
    <cellStyle name="Normal - Style1" xfId="85"/>
    <cellStyle name="Normal 10" xfId="114"/>
    <cellStyle name="Normal 11" xfId="115"/>
    <cellStyle name="Normal 2" xfId="2"/>
    <cellStyle name="Normal 2 2" xfId="86"/>
    <cellStyle name="Normal 2 2 2" xfId="6"/>
    <cellStyle name="Normal 2 2 3" xfId="87"/>
    <cellStyle name="Normal 2 2 4" xfId="88"/>
    <cellStyle name="Normal 2 2 5" xfId="89"/>
    <cellStyle name="Normal 2 3" xfId="90"/>
    <cellStyle name="Normal 2 3 2" xfId="91"/>
    <cellStyle name="Normal 2 3 3" xfId="8"/>
    <cellStyle name="Normal 3" xfId="9"/>
    <cellStyle name="Normal 3 2" xfId="7"/>
    <cellStyle name="Normal 3 3" xfId="92"/>
    <cellStyle name="Normal 4" xfId="4"/>
    <cellStyle name="Normal 4 2" xfId="93"/>
    <cellStyle name="Normal 4 3" xfId="94"/>
    <cellStyle name="Normal 5" xfId="95"/>
    <cellStyle name="Normal 5 2" xfId="96"/>
    <cellStyle name="Normal 6" xfId="97"/>
    <cellStyle name="Normal 7" xfId="98"/>
    <cellStyle name="Normal 8" xfId="99"/>
    <cellStyle name="Normal 9" xfId="100"/>
    <cellStyle name="Note 2" xfId="101"/>
    <cellStyle name="Output 2" xfId="102"/>
    <cellStyle name="Percent 2" xfId="103"/>
    <cellStyle name="Percent 2 2" xfId="104"/>
    <cellStyle name="Percent 2 3" xfId="105"/>
    <cellStyle name="Percent 2 4" xfId="106"/>
    <cellStyle name="Percent 2 5" xfId="107"/>
    <cellStyle name="Percent 3" xfId="108"/>
    <cellStyle name="Qty Unit" xfId="109"/>
    <cellStyle name="STYL0 - Style1" xfId="110"/>
    <cellStyle name="Title 2" xfId="111"/>
    <cellStyle name="Total 2" xfId="112"/>
    <cellStyle name="Warning Text 2" xfId="1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762000</xdr:colOff>
      <xdr:row>0</xdr:row>
      <xdr:rowOff>0</xdr:rowOff>
    </xdr:from>
    <xdr:to>
      <xdr:col>6</xdr:col>
      <xdr:colOff>0</xdr:colOff>
      <xdr:row>2</xdr:row>
      <xdr:rowOff>9525</xdr:rowOff>
    </xdr:to>
    <xdr:pic>
      <xdr:nvPicPr>
        <xdr:cNvPr id="2" name="Picture 1" descr="C:\Users\Umair Muzaffar\Downloads\logo.jpg"/>
        <xdr:cNvPicPr/>
      </xdr:nvPicPr>
      <xdr:blipFill>
        <a:blip xmlns:r="http://schemas.openxmlformats.org/officeDocument/2006/relationships" r:embed="rId1" cstate="print"/>
        <a:srcRect/>
        <a:stretch>
          <a:fillRect/>
        </a:stretch>
      </xdr:blipFill>
      <xdr:spPr bwMode="auto">
        <a:xfrm>
          <a:off x="3448050" y="0"/>
          <a:ext cx="2228850" cy="6191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Downloads\Documents%20and%20Settings\Abid\Desktop\CSR%20Balochistan%20Preliminary%20Draft%202006\CSR-DRAFT-200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TOTAL1~1.TOT\AppData\Local\Temp\Rar$DI84.066\NSOC%20JPMC%20Docs\First%20Running%20Bill%20for%20NSOC_Projec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unaid\D\F\Documents%20and%20Settings\A%20TO%20Z\Application%20Data\Microsoft\Excel\JPMC%20Woodwork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TH\Downloads\Documents%20and%20Settings\abid\Desktop\CSR\CSR-DRAFT-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unaid\D\F\F\Users\A%20TO%20Z\Desktop\1.BOQ%20Archi%20Tower-A%2025.04.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unaid\D\F\Documents%20and%20Settings\All%20Users\Documents\JPMC\JPMC%20final%20BOQ%20170115%20architecture%20work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unaid\D\Tender\VMI%20Institute\BOQ-VM%20Institute%20LS%20110815%20final%20fina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unaid\D\F\F\F\All%20projects%20210115%20(Hafsa)\Projects\Tenders\Arkadians\Arkadians%20Finishing%20works%20Tower%20A\Architectural%20Arkadians%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unaid\D\F\Users\Junaid%20Baig\Desktop\VM%20INSTITUTE\Architectural%20JPMC\Archt%20JPMC%20final%20BOQ%2020012015%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85">
          <cell r="J285">
            <v>1402</v>
          </cell>
        </row>
        <row r="290">
          <cell r="J290">
            <v>350</v>
          </cell>
        </row>
        <row r="960">
          <cell r="J960">
            <v>70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sheetData>
      <sheetData sheetId="6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ing bill "/>
      <sheetName val="Summary for 1s IPC"/>
      <sheetName val="first Running bill actual "/>
      <sheetName val="Sheet1"/>
    </sheetNames>
    <sheetDataSet>
      <sheetData sheetId="0">
        <row r="28">
          <cell r="A28" t="str">
            <v>01-7C</v>
          </cell>
        </row>
        <row r="42">
          <cell r="B42" t="str">
            <v>SUB-STRUCTURE</v>
          </cell>
        </row>
        <row r="43">
          <cell r="A43" t="str">
            <v>01-8C</v>
          </cell>
        </row>
        <row r="45">
          <cell r="A45" t="str">
            <v>01-10C</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ivil Works"/>
      <sheetName val="Sheet2"/>
      <sheetName val="Sheet2 (2)"/>
      <sheetName val="Sheet1"/>
    </sheetNames>
    <sheetDataSet>
      <sheetData sheetId="0">
        <row r="178">
          <cell r="B178" t="str">
            <v>CABINETS, COUNTERS AND VANITY TOPS</v>
          </cell>
        </row>
      </sheetData>
      <sheetData sheetId="1"/>
      <sheetData sheetId="2"/>
      <sheetData sheetId="3">
        <row r="11">
          <cell r="K11">
            <v>200</v>
          </cell>
        </row>
        <row r="12">
          <cell r="K12">
            <v>15</v>
          </cell>
        </row>
        <row r="16">
          <cell r="K16">
            <v>150</v>
          </cell>
        </row>
        <row r="17">
          <cell r="K17">
            <v>42</v>
          </cell>
        </row>
        <row r="18">
          <cell r="K18">
            <v>8</v>
          </cell>
        </row>
        <row r="19">
          <cell r="K19">
            <v>20</v>
          </cell>
        </row>
        <row r="20">
          <cell r="K20">
            <v>300</v>
          </cell>
        </row>
        <row r="22">
          <cell r="K22">
            <v>20</v>
          </cell>
        </row>
        <row r="23">
          <cell r="K23">
            <v>200</v>
          </cell>
        </row>
        <row r="24">
          <cell r="K24">
            <v>3500</v>
          </cell>
        </row>
        <row r="25">
          <cell r="K25">
            <v>300</v>
          </cell>
        </row>
        <row r="26">
          <cell r="K26">
            <v>150</v>
          </cell>
        </row>
        <row r="27">
          <cell r="K27">
            <v>4000</v>
          </cell>
        </row>
        <row r="28">
          <cell r="K28">
            <v>100</v>
          </cell>
        </row>
        <row r="29">
          <cell r="K29">
            <v>150</v>
          </cell>
        </row>
        <row r="30">
          <cell r="K30">
            <v>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sheetName val="Architecture"/>
      <sheetName val="Woodwork rates"/>
      <sheetName val="Finish Basic Rates"/>
    </sheetNames>
    <sheetDataSet>
      <sheetData sheetId="0" refreshError="1"/>
      <sheetData sheetId="1" refreshError="1"/>
      <sheetData sheetId="2" refreshError="1"/>
      <sheetData sheetId="3" refreshError="1"/>
      <sheetData sheetId="4" refreshError="1">
        <row r="15">
          <cell r="F15">
            <v>75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ivil Works"/>
      <sheetName val="Structures"/>
      <sheetName val="Working of FW"/>
      <sheetName val="Materials Basic Rates"/>
      <sheetName val="Footing Schedule"/>
      <sheetName val="Column Schedule "/>
      <sheetName val="Format Structures"/>
      <sheetName val="2. Plumbing"/>
      <sheetName val="3. Electrical"/>
      <sheetName val="4. Telecomm"/>
      <sheetName val="5. HVAC"/>
      <sheetName val="6. Mechanical"/>
      <sheetName val="Materials Basic Rates(finis (2)"/>
      <sheetName val="Materials Basic Rates(finishes)"/>
      <sheetName val="Equipment"/>
      <sheetName val="Sub contractor Items"/>
      <sheetName val="Architecture Pre"/>
      <sheetName val="Sheet1"/>
    </sheetNames>
    <sheetDataSet>
      <sheetData sheetId="0" refreshError="1"/>
      <sheetData sheetId="1" refreshError="1"/>
      <sheetData sheetId="2" refreshError="1"/>
      <sheetData sheetId="3" refreshError="1">
        <row r="13">
          <cell r="F13">
            <v>167</v>
          </cell>
        </row>
        <row r="14">
          <cell r="F14">
            <v>143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Prelimaries"/>
      <sheetName val="ABST"/>
      <sheetName val="Rate Analysis"/>
      <sheetName val="BOQ Block 1 "/>
      <sheetName val="UGWT"/>
      <sheetName val="OHWT - Block 1"/>
      <sheetName val="BOQ Block 2"/>
      <sheetName val="OHWT - Block 2"/>
      <sheetName val="BOQ Block 3"/>
      <sheetName val="Substation"/>
      <sheetName val="UGWT - Block 3"/>
      <sheetName val="Overheads"/>
      <sheetName val="Sheet1"/>
      <sheetName val="Ready Mix Quotation"/>
      <sheetName val="working tender"/>
      <sheetName val="Summary PB"/>
      <sheetName val="Fire Fighting"/>
      <sheetName val="Plumbing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7">
          <cell r="C7">
            <v>84000</v>
          </cell>
        </row>
        <row r="8">
          <cell r="C8">
            <v>558</v>
          </cell>
        </row>
        <row r="15">
          <cell r="D15" t="str">
            <v> 6800</v>
          </cell>
        </row>
        <row r="16">
          <cell r="D16">
            <v>7550</v>
          </cell>
        </row>
      </sheetData>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Civil Works"/>
      <sheetName val="Architecture"/>
      <sheetName val="Woodwork rates"/>
      <sheetName val="Finish Basic Rates"/>
      <sheetName val="Structures (2)"/>
      <sheetName val="Structures"/>
      <sheetName val="Format Structures"/>
      <sheetName val="2. Plumbing"/>
      <sheetName val="3. Electrical"/>
      <sheetName val="4. Telecomm"/>
      <sheetName val="Summary HVAC"/>
      <sheetName val="5. HVAC"/>
      <sheetName val="6. Mechanical"/>
      <sheetName val="Equipment"/>
      <sheetName val="Sub contractor Items"/>
    </sheetNames>
    <sheetDataSet>
      <sheetData sheetId="0" refreshError="1"/>
      <sheetData sheetId="1" refreshError="1"/>
      <sheetData sheetId="2" refreshError="1"/>
      <sheetData sheetId="3" refreshError="1"/>
      <sheetData sheetId="4" refreshError="1">
        <row r="8">
          <cell r="F8">
            <v>27</v>
          </cell>
        </row>
        <row r="180">
          <cell r="F180">
            <v>85.5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Civil Works"/>
      <sheetName val="Architecture"/>
      <sheetName val="Woodwork rates"/>
      <sheetName val="Finish Basic Rates"/>
      <sheetName val="Structures (2)"/>
      <sheetName val="Structures"/>
      <sheetName val="Format Structures"/>
      <sheetName val="2. Plumbing"/>
      <sheetName val="3. Electrical"/>
      <sheetName val="4. Telecomm"/>
      <sheetName val="Summary HVAC"/>
      <sheetName val="5. HVAC"/>
      <sheetName val="6. Mechanical"/>
      <sheetName val="Equipment"/>
      <sheetName val="Sub contractor Items"/>
    </sheetNames>
    <sheetDataSet>
      <sheetData sheetId="0"/>
      <sheetData sheetId="1"/>
      <sheetData sheetId="2"/>
      <sheetData sheetId="3"/>
      <sheetData sheetId="4">
        <row r="8">
          <cell r="F8">
            <v>27</v>
          </cell>
        </row>
        <row r="19">
          <cell r="F19">
            <v>950</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I42"/>
  <sheetViews>
    <sheetView topLeftCell="A13" workbookViewId="0">
      <selection activeCell="F41" sqref="F41"/>
    </sheetView>
  </sheetViews>
  <sheetFormatPr defaultColWidth="9.140625" defaultRowHeight="12.75" x14ac:dyDescent="0.25"/>
  <cols>
    <col min="1" max="1" width="4.5703125" style="1" customWidth="1"/>
    <col min="2" max="2" width="8.85546875" style="37" customWidth="1"/>
    <col min="3" max="3" width="31" style="38" customWidth="1"/>
    <col min="4" max="4" width="14.42578125" style="1" customWidth="1"/>
    <col min="5" max="5" width="14.42578125" style="38" customWidth="1"/>
    <col min="6" max="6" width="16" style="39" customWidth="1"/>
    <col min="7" max="8" width="9.140625" style="1"/>
    <col min="9" max="9" width="21.85546875" style="1" customWidth="1"/>
    <col min="10" max="16384" width="9.140625" style="1"/>
  </cols>
  <sheetData>
    <row r="1" spans="1:6" ht="35.25" customHeight="1" x14ac:dyDescent="0.25">
      <c r="A1" s="277" t="s">
        <v>2</v>
      </c>
      <c r="B1" s="278"/>
      <c r="C1" s="278"/>
      <c r="D1" s="278"/>
      <c r="E1" s="278"/>
      <c r="F1" s="279"/>
    </row>
    <row r="2" spans="1:6" x14ac:dyDescent="0.25">
      <c r="A2" s="280" t="s">
        <v>0</v>
      </c>
      <c r="B2" s="281"/>
      <c r="C2" s="281"/>
      <c r="D2" s="281"/>
      <c r="E2" s="281"/>
      <c r="F2" s="282"/>
    </row>
    <row r="3" spans="1:6" ht="20.25" customHeight="1" x14ac:dyDescent="0.25">
      <c r="A3" s="283" t="s">
        <v>1</v>
      </c>
      <c r="B3" s="284"/>
      <c r="C3" s="284"/>
      <c r="D3" s="284"/>
      <c r="E3" s="284"/>
      <c r="F3" s="285"/>
    </row>
    <row r="4" spans="1:6" ht="19.5" customHeight="1" x14ac:dyDescent="0.25">
      <c r="A4" s="289" t="s">
        <v>3</v>
      </c>
      <c r="B4" s="289"/>
      <c r="C4" s="288" t="s">
        <v>74</v>
      </c>
      <c r="D4" s="288"/>
      <c r="E4" s="288"/>
      <c r="F4" s="288"/>
    </row>
    <row r="5" spans="1:6" ht="25.5" customHeight="1" x14ac:dyDescent="0.25">
      <c r="A5" s="2" t="s">
        <v>36</v>
      </c>
      <c r="B5" s="3" t="s">
        <v>37</v>
      </c>
      <c r="C5" s="4" t="s">
        <v>4</v>
      </c>
      <c r="D5" s="41" t="s">
        <v>81</v>
      </c>
      <c r="E5" s="41" t="s">
        <v>82</v>
      </c>
      <c r="F5" s="43" t="s">
        <v>83</v>
      </c>
    </row>
    <row r="6" spans="1:6" ht="14.1" customHeight="1" x14ac:dyDescent="0.25">
      <c r="A6" s="5"/>
      <c r="B6" s="6"/>
      <c r="C6" s="7" t="s">
        <v>38</v>
      </c>
      <c r="D6" s="51"/>
      <c r="E6" s="7"/>
      <c r="F6" s="8"/>
    </row>
    <row r="7" spans="1:6" ht="14.1" customHeight="1" x14ac:dyDescent="0.25">
      <c r="A7" s="9" t="s">
        <v>39</v>
      </c>
      <c r="B7" s="10" t="s">
        <v>8</v>
      </c>
      <c r="C7" s="11" t="s">
        <v>38</v>
      </c>
      <c r="D7" s="9">
        <v>0</v>
      </c>
      <c r="E7" s="12" t="e">
        <f>F7</f>
        <v>#REF!</v>
      </c>
      <c r="F7" s="12" t="e">
        <f>'Civil Works'!#REF!</f>
        <v>#REF!</v>
      </c>
    </row>
    <row r="8" spans="1:6" ht="14.1" customHeight="1" x14ac:dyDescent="0.25">
      <c r="A8" s="9" t="s">
        <v>40</v>
      </c>
      <c r="B8" s="10"/>
      <c r="C8" s="13" t="s">
        <v>41</v>
      </c>
      <c r="D8" s="52"/>
      <c r="E8" s="12"/>
      <c r="F8" s="12"/>
    </row>
    <row r="9" spans="1:6" ht="14.1" customHeight="1" x14ac:dyDescent="0.25">
      <c r="A9" s="9"/>
      <c r="B9" s="10" t="s">
        <v>11</v>
      </c>
      <c r="C9" s="11" t="s">
        <v>42</v>
      </c>
      <c r="D9" s="9">
        <v>0</v>
      </c>
      <c r="E9" s="12" t="e">
        <f>F9</f>
        <v>#REF!</v>
      </c>
      <c r="F9" s="12" t="e">
        <f>'Civil Works'!#REF!</f>
        <v>#REF!</v>
      </c>
    </row>
    <row r="10" spans="1:6" ht="14.1" customHeight="1" x14ac:dyDescent="0.25">
      <c r="A10" s="9"/>
      <c r="B10" s="10" t="s">
        <v>14</v>
      </c>
      <c r="C10" s="11" t="s">
        <v>73</v>
      </c>
      <c r="D10" s="9">
        <v>0</v>
      </c>
      <c r="E10" s="12" t="e">
        <f>F10</f>
        <v>#REF!</v>
      </c>
      <c r="F10" s="12" t="e">
        <f>'Civil Works'!#REF!</f>
        <v>#REF!</v>
      </c>
    </row>
    <row r="11" spans="1:6" ht="14.1" customHeight="1" x14ac:dyDescent="0.25">
      <c r="A11" s="9"/>
      <c r="B11" s="10" t="s">
        <v>18</v>
      </c>
      <c r="C11" s="11" t="s">
        <v>43</v>
      </c>
      <c r="D11" s="9">
        <v>0</v>
      </c>
      <c r="E11" s="12" t="e">
        <f>F11</f>
        <v>#REF!</v>
      </c>
      <c r="F11" s="12" t="e">
        <f>'Civil Works'!#REF!</f>
        <v>#REF!</v>
      </c>
    </row>
    <row r="12" spans="1:6" ht="14.1" customHeight="1" x14ac:dyDescent="0.25">
      <c r="A12" s="9" t="s">
        <v>44</v>
      </c>
      <c r="B12" s="10"/>
      <c r="C12" s="13" t="s">
        <v>45</v>
      </c>
      <c r="D12" s="52"/>
      <c r="E12" s="12"/>
      <c r="F12" s="12"/>
    </row>
    <row r="13" spans="1:6" ht="14.1" customHeight="1" x14ac:dyDescent="0.25">
      <c r="A13" s="9"/>
      <c r="B13" s="10" t="s">
        <v>22</v>
      </c>
      <c r="C13" s="11" t="s">
        <v>76</v>
      </c>
      <c r="D13" s="9">
        <v>0</v>
      </c>
      <c r="E13" s="12" t="e">
        <f>F13</f>
        <v>#REF!</v>
      </c>
      <c r="F13" s="12" t="e">
        <f>'Civil Works'!#REF!</f>
        <v>#REF!</v>
      </c>
    </row>
    <row r="14" spans="1:6" ht="14.1" customHeight="1" x14ac:dyDescent="0.25">
      <c r="A14" s="9" t="s">
        <v>46</v>
      </c>
      <c r="B14" s="10"/>
      <c r="C14" s="13" t="s">
        <v>47</v>
      </c>
      <c r="D14" s="52"/>
      <c r="E14" s="12"/>
      <c r="F14" s="12"/>
    </row>
    <row r="15" spans="1:6" ht="14.1" customHeight="1" x14ac:dyDescent="0.25">
      <c r="A15" s="9"/>
      <c r="B15" s="10" t="str">
        <f>'[10]Forcasting bill '!A28</f>
        <v>01-7C</v>
      </c>
      <c r="C15" s="11" t="s">
        <v>48</v>
      </c>
      <c r="D15" s="9">
        <v>0</v>
      </c>
      <c r="E15" s="12" t="e">
        <f>F15</f>
        <v>#REF!</v>
      </c>
      <c r="F15" s="12" t="e">
        <f>'Civil Works'!#REF!</f>
        <v>#REF!</v>
      </c>
    </row>
    <row r="16" spans="1:6" ht="14.1" customHeight="1" x14ac:dyDescent="0.25">
      <c r="A16" s="9" t="s">
        <v>49</v>
      </c>
      <c r="B16" s="10"/>
      <c r="C16" s="13" t="str">
        <f>'[10]Forcasting bill '!B42</f>
        <v>SUB-STRUCTURE</v>
      </c>
      <c r="D16" s="52"/>
      <c r="E16" s="12"/>
      <c r="F16" s="12"/>
    </row>
    <row r="17" spans="1:9" ht="33" customHeight="1" x14ac:dyDescent="0.25">
      <c r="A17" s="9"/>
      <c r="B17" s="10" t="str">
        <f>'[10]Forcasting bill '!A43</f>
        <v>01-8C</v>
      </c>
      <c r="C17" s="14" t="s">
        <v>50</v>
      </c>
      <c r="D17" s="53">
        <v>0</v>
      </c>
      <c r="E17" s="12" t="e">
        <f>F17</f>
        <v>#REF!</v>
      </c>
      <c r="F17" s="12" t="e">
        <f>'Civil Works'!#REF!</f>
        <v>#REF!</v>
      </c>
    </row>
    <row r="18" spans="1:9" ht="24" customHeight="1" x14ac:dyDescent="0.25">
      <c r="A18" s="9"/>
      <c r="B18" s="10" t="str">
        <f>'[10]Forcasting bill '!A45</f>
        <v>01-10C</v>
      </c>
      <c r="C18" s="14" t="s">
        <v>51</v>
      </c>
      <c r="D18" s="53">
        <v>0</v>
      </c>
      <c r="E18" s="12" t="e">
        <f>F18</f>
        <v>#REF!</v>
      </c>
      <c r="F18" s="12" t="e">
        <f>'Civil Works'!#REF!</f>
        <v>#REF!</v>
      </c>
    </row>
    <row r="19" spans="1:9" ht="32.25" customHeight="1" x14ac:dyDescent="0.25">
      <c r="A19" s="9"/>
      <c r="B19" s="10" t="s">
        <v>32</v>
      </c>
      <c r="C19" s="14" t="s">
        <v>77</v>
      </c>
      <c r="D19" s="53">
        <v>0</v>
      </c>
      <c r="E19" s="12" t="e">
        <f>'Civil Works'!#REF!</f>
        <v>#REF!</v>
      </c>
      <c r="F19" s="12" t="e">
        <f>E19</f>
        <v>#REF!</v>
      </c>
    </row>
    <row r="20" spans="1:9" ht="27" customHeight="1" x14ac:dyDescent="0.25">
      <c r="A20" s="9" t="s">
        <v>52</v>
      </c>
      <c r="B20" s="15"/>
      <c r="C20" s="42" t="s">
        <v>53</v>
      </c>
      <c r="D20" s="54"/>
      <c r="E20" s="16"/>
      <c r="F20" s="12"/>
    </row>
    <row r="21" spans="1:9" ht="14.1" customHeight="1" thickBot="1" x14ac:dyDescent="0.3">
      <c r="A21" s="9"/>
      <c r="B21" s="15" t="s">
        <v>34</v>
      </c>
      <c r="C21" s="11" t="s">
        <v>54</v>
      </c>
      <c r="D21" s="9">
        <v>0</v>
      </c>
      <c r="E21" s="70" t="e">
        <f>F21</f>
        <v>#REF!</v>
      </c>
      <c r="F21" s="12" t="e">
        <f>'Civil Works'!#REF!</f>
        <v>#REF!</v>
      </c>
    </row>
    <row r="22" spans="1:9" ht="24.75" customHeight="1" thickBot="1" x14ac:dyDescent="0.3">
      <c r="A22" s="17"/>
      <c r="B22" s="286" t="s">
        <v>55</v>
      </c>
      <c r="C22" s="287"/>
      <c r="D22" s="55">
        <v>0</v>
      </c>
      <c r="E22" s="45" t="e">
        <f>F22</f>
        <v>#REF!</v>
      </c>
      <c r="F22" s="18" t="e">
        <f>SUM(F7:F21)</f>
        <v>#REF!</v>
      </c>
      <c r="I22" s="1" t="e">
        <f>F22*2.64/100</f>
        <v>#REF!</v>
      </c>
    </row>
    <row r="23" spans="1:9" x14ac:dyDescent="0.25">
      <c r="A23" s="19"/>
      <c r="B23" s="20"/>
      <c r="C23" s="20"/>
      <c r="D23" s="20"/>
      <c r="E23" s="20"/>
      <c r="F23" s="21"/>
    </row>
    <row r="24" spans="1:9" ht="26.25" thickBot="1" x14ac:dyDescent="0.3">
      <c r="A24" s="22"/>
      <c r="B24" s="23" t="s">
        <v>59</v>
      </c>
      <c r="C24" s="29" t="s">
        <v>56</v>
      </c>
      <c r="D24" s="31">
        <v>0</v>
      </c>
      <c r="E24" s="46" t="e">
        <f>F24</f>
        <v>#REF!</v>
      </c>
      <c r="F24" s="25" t="e">
        <f>F22*2.64/100</f>
        <v>#REF!</v>
      </c>
    </row>
    <row r="25" spans="1:9" ht="24" customHeight="1" thickBot="1" x14ac:dyDescent="0.3">
      <c r="A25" s="26"/>
      <c r="B25" s="27" t="s">
        <v>78</v>
      </c>
      <c r="C25" s="50" t="s">
        <v>57</v>
      </c>
      <c r="D25" s="56">
        <v>0</v>
      </c>
      <c r="E25" s="47" t="e">
        <f>F25</f>
        <v>#REF!</v>
      </c>
      <c r="F25" s="18" t="e">
        <f>F22-F24</f>
        <v>#REF!</v>
      </c>
      <c r="I25" s="39" t="e">
        <f>F22-I22</f>
        <v>#REF!</v>
      </c>
    </row>
    <row r="26" spans="1:9" ht="24" customHeight="1" x14ac:dyDescent="0.25">
      <c r="A26" s="22"/>
      <c r="B26" s="71"/>
      <c r="C26" s="72" t="s">
        <v>85</v>
      </c>
      <c r="D26" s="73"/>
      <c r="E26" s="74"/>
      <c r="F26" s="76"/>
    </row>
    <row r="27" spans="1:9" ht="24" customHeight="1" thickBot="1" x14ac:dyDescent="0.3">
      <c r="A27" s="22"/>
      <c r="B27" s="71"/>
      <c r="C27" s="72" t="s">
        <v>84</v>
      </c>
      <c r="D27" s="73">
        <v>0</v>
      </c>
      <c r="E27" s="74">
        <v>222300</v>
      </c>
      <c r="F27" s="76">
        <f>E27</f>
        <v>222300</v>
      </c>
    </row>
    <row r="28" spans="1:9" ht="24" customHeight="1" thickBot="1" x14ac:dyDescent="0.3">
      <c r="A28" s="26"/>
      <c r="B28" s="27"/>
      <c r="C28" s="50" t="s">
        <v>86</v>
      </c>
      <c r="D28" s="56">
        <v>0</v>
      </c>
      <c r="E28" s="47" t="e">
        <f>E27+E25</f>
        <v>#REF!</v>
      </c>
      <c r="F28" s="18" t="e">
        <f>F25+F27</f>
        <v>#REF!</v>
      </c>
      <c r="G28" s="75"/>
    </row>
    <row r="29" spans="1:9" x14ac:dyDescent="0.25">
      <c r="A29" s="19"/>
      <c r="B29" s="20"/>
      <c r="C29" s="28" t="s">
        <v>58</v>
      </c>
      <c r="D29" s="57"/>
      <c r="E29" s="28"/>
      <c r="F29" s="21"/>
    </row>
    <row r="30" spans="1:9" x14ac:dyDescent="0.25">
      <c r="A30" s="19"/>
      <c r="B30" s="20" t="s">
        <v>59</v>
      </c>
      <c r="C30" s="28" t="s">
        <v>60</v>
      </c>
      <c r="D30" s="57"/>
      <c r="E30" s="28"/>
      <c r="F30" s="21"/>
    </row>
    <row r="31" spans="1:9" x14ac:dyDescent="0.25">
      <c r="A31" s="31"/>
      <c r="B31" s="23"/>
      <c r="C31" s="32"/>
      <c r="D31" s="32"/>
      <c r="E31" s="32"/>
      <c r="F31" s="25"/>
    </row>
    <row r="32" spans="1:9" ht="25.5" x14ac:dyDescent="0.25">
      <c r="A32" s="19"/>
      <c r="B32" s="20" t="s">
        <v>61</v>
      </c>
      <c r="C32" s="30" t="s">
        <v>79</v>
      </c>
      <c r="D32" s="58">
        <v>0</v>
      </c>
      <c r="E32" s="48">
        <f>F32</f>
        <v>-7800250.4999999991</v>
      </c>
      <c r="F32" s="21">
        <f>-91.231*85500</f>
        <v>-7800250.4999999991</v>
      </c>
    </row>
    <row r="33" spans="1:6" ht="38.25" x14ac:dyDescent="0.25">
      <c r="A33" s="19"/>
      <c r="B33" s="20" t="s">
        <v>62</v>
      </c>
      <c r="C33" s="30" t="s">
        <v>75</v>
      </c>
      <c r="D33" s="58">
        <v>0</v>
      </c>
      <c r="E33" s="48">
        <f>F33</f>
        <v>-2301200</v>
      </c>
      <c r="F33" s="21">
        <f>-4184*550</f>
        <v>-2301200</v>
      </c>
    </row>
    <row r="34" spans="1:6" ht="33" customHeight="1" x14ac:dyDescent="0.25">
      <c r="A34" s="2"/>
      <c r="B34" s="60" t="s">
        <v>59</v>
      </c>
      <c r="C34" s="61" t="s">
        <v>63</v>
      </c>
      <c r="D34" s="62">
        <v>0</v>
      </c>
      <c r="E34" s="63" t="e">
        <f>F34</f>
        <v>#REF!</v>
      </c>
      <c r="F34" s="64" t="e">
        <f>F28+F32+F33</f>
        <v>#REF!</v>
      </c>
    </row>
    <row r="35" spans="1:6" hidden="1" x14ac:dyDescent="0.25">
      <c r="A35" s="19"/>
      <c r="B35" s="20"/>
      <c r="C35" s="30"/>
      <c r="D35" s="58"/>
      <c r="E35" s="30"/>
      <c r="F35" s="21"/>
    </row>
    <row r="36" spans="1:6" ht="14.1" customHeight="1" x14ac:dyDescent="0.25">
      <c r="A36" s="31"/>
      <c r="B36" s="32" t="s">
        <v>64</v>
      </c>
      <c r="C36" s="24" t="s">
        <v>65</v>
      </c>
      <c r="D36" s="31">
        <v>0</v>
      </c>
      <c r="E36" s="46" t="e">
        <f>F36</f>
        <v>#REF!</v>
      </c>
      <c r="F36" s="25" t="e">
        <f>-F34*10/100</f>
        <v>#REF!</v>
      </c>
    </row>
    <row r="37" spans="1:6" ht="8.25" customHeight="1" x14ac:dyDescent="0.25">
      <c r="A37" s="19"/>
      <c r="B37" s="20"/>
      <c r="C37" s="35"/>
      <c r="D37" s="19"/>
      <c r="E37" s="35"/>
      <c r="F37" s="21"/>
    </row>
    <row r="38" spans="1:6" ht="14.1" customHeight="1" x14ac:dyDescent="0.25">
      <c r="A38" s="9"/>
      <c r="B38" s="15" t="s">
        <v>66</v>
      </c>
      <c r="C38" s="11" t="s">
        <v>67</v>
      </c>
      <c r="D38" s="9">
        <v>0</v>
      </c>
      <c r="E38" s="44">
        <f>F38</f>
        <v>-2000000</v>
      </c>
      <c r="F38" s="12">
        <f>-2000000</f>
        <v>-2000000</v>
      </c>
    </row>
    <row r="39" spans="1:6" ht="13.5" thickBot="1" x14ac:dyDescent="0.3">
      <c r="A39" s="31"/>
      <c r="B39" s="32"/>
      <c r="C39" s="24"/>
      <c r="D39" s="31"/>
      <c r="E39" s="24"/>
      <c r="F39" s="25"/>
    </row>
    <row r="40" spans="1:6" ht="27.75" customHeight="1" thickBot="1" x14ac:dyDescent="0.3">
      <c r="A40" s="26"/>
      <c r="B40" s="27" t="s">
        <v>68</v>
      </c>
      <c r="C40" s="33" t="s">
        <v>69</v>
      </c>
      <c r="D40" s="59">
        <v>0</v>
      </c>
      <c r="E40" s="49" t="e">
        <f>F40</f>
        <v>#REF!</v>
      </c>
      <c r="F40" s="34" t="e">
        <f>F34+F36+F38</f>
        <v>#REF!</v>
      </c>
    </row>
    <row r="41" spans="1:6" ht="14.1" customHeight="1" thickBot="1" x14ac:dyDescent="0.3">
      <c r="A41" s="22"/>
      <c r="B41" s="23"/>
      <c r="C41" s="65" t="s">
        <v>80</v>
      </c>
      <c r="D41" s="22">
        <v>0</v>
      </c>
      <c r="E41" s="66" t="e">
        <f>F41</f>
        <v>#REF!</v>
      </c>
      <c r="F41" s="40" t="e">
        <f>-F40*7.5/100</f>
        <v>#REF!</v>
      </c>
    </row>
    <row r="42" spans="1:6" ht="31.5" customHeight="1" thickBot="1" x14ac:dyDescent="0.3">
      <c r="A42" s="26"/>
      <c r="B42" s="67" t="s">
        <v>70</v>
      </c>
      <c r="C42" s="50" t="s">
        <v>71</v>
      </c>
      <c r="D42" s="68">
        <v>0</v>
      </c>
      <c r="E42" s="69" t="e">
        <f>F42</f>
        <v>#REF!</v>
      </c>
      <c r="F42" s="36" t="e">
        <f>F40+F41</f>
        <v>#REF!</v>
      </c>
    </row>
  </sheetData>
  <mergeCells count="6">
    <mergeCell ref="A1:F1"/>
    <mergeCell ref="A2:F2"/>
    <mergeCell ref="A3:F3"/>
    <mergeCell ref="B22:C22"/>
    <mergeCell ref="C4:F4"/>
    <mergeCell ref="A4:B4"/>
  </mergeCells>
  <printOptions horizontalCentered="1"/>
  <pageMargins left="0.75" right="0.5" top="0.5" bottom="0.5" header="0.3" footer="0.3"/>
  <pageSetup paperSize="9" scale="95"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6"/>
  <sheetViews>
    <sheetView view="pageBreakPreview" topLeftCell="A148" zoomScaleNormal="100" zoomScaleSheetLayoutView="100" workbookViewId="0">
      <selection activeCell="C152" sqref="C152:E152"/>
    </sheetView>
  </sheetViews>
  <sheetFormatPr defaultColWidth="9.140625" defaultRowHeight="15.75" x14ac:dyDescent="0.25"/>
  <cols>
    <col min="1" max="1" width="7.5703125" style="81" bestFit="1" customWidth="1"/>
    <col min="2" max="2" width="62.28515625" style="82" customWidth="1"/>
    <col min="3" max="3" width="8.42578125" style="81" customWidth="1"/>
    <col min="4" max="4" width="11.42578125" style="84" customWidth="1"/>
    <col min="5" max="5" width="11" style="84" bestFit="1" customWidth="1"/>
    <col min="6" max="6" width="18.5703125" style="84" customWidth="1"/>
    <col min="7" max="7" width="14.85546875" style="77" bestFit="1" customWidth="1"/>
    <col min="8" max="8" width="11.7109375" style="77" bestFit="1" customWidth="1"/>
    <col min="9" max="16384" width="9.140625" style="77"/>
  </cols>
  <sheetData>
    <row r="1" spans="1:6" x14ac:dyDescent="0.25">
      <c r="E1" s="292"/>
      <c r="F1" s="292"/>
    </row>
    <row r="2" spans="1:6" s="91" customFormat="1" ht="18.75" x14ac:dyDescent="0.3">
      <c r="A2" s="291" t="s">
        <v>832</v>
      </c>
      <c r="B2" s="291"/>
      <c r="C2" s="291"/>
      <c r="D2" s="291"/>
      <c r="E2" s="291"/>
      <c r="F2" s="291"/>
    </row>
    <row r="3" spans="1:6" s="91" customFormat="1" ht="18.75" x14ac:dyDescent="0.3">
      <c r="A3" s="291" t="s">
        <v>296</v>
      </c>
      <c r="B3" s="291"/>
      <c r="C3" s="291"/>
      <c r="D3" s="291"/>
      <c r="E3" s="291"/>
      <c r="F3" s="291"/>
    </row>
    <row r="4" spans="1:6" s="91" customFormat="1" ht="18.75" x14ac:dyDescent="0.3">
      <c r="A4" s="291" t="s">
        <v>297</v>
      </c>
      <c r="B4" s="291"/>
      <c r="C4" s="291"/>
      <c r="D4" s="291"/>
      <c r="E4" s="291"/>
      <c r="F4" s="291"/>
    </row>
    <row r="5" spans="1:6" s="117" customFormat="1" ht="19.5" thickBot="1" x14ac:dyDescent="0.35">
      <c r="A5" s="151"/>
      <c r="B5" s="151"/>
      <c r="C5" s="151"/>
      <c r="D5" s="151"/>
      <c r="E5" s="151"/>
      <c r="F5" s="151"/>
    </row>
    <row r="6" spans="1:6" ht="32.25" thickTop="1" x14ac:dyDescent="0.25">
      <c r="A6" s="152" t="s">
        <v>428</v>
      </c>
      <c r="B6" s="153" t="s">
        <v>4</v>
      </c>
      <c r="C6" s="153" t="s">
        <v>5</v>
      </c>
      <c r="D6" s="154" t="s">
        <v>118</v>
      </c>
      <c r="E6" s="154" t="s">
        <v>6</v>
      </c>
      <c r="F6" s="155" t="s">
        <v>833</v>
      </c>
    </row>
    <row r="7" spans="1:6" s="156" customFormat="1" ht="16.5" thickBot="1" x14ac:dyDescent="0.3">
      <c r="A7" s="157" t="s">
        <v>834</v>
      </c>
      <c r="B7" s="158" t="s">
        <v>835</v>
      </c>
      <c r="C7" s="158" t="s">
        <v>836</v>
      </c>
      <c r="D7" s="159" t="s">
        <v>837</v>
      </c>
      <c r="E7" s="159" t="s">
        <v>838</v>
      </c>
      <c r="F7" s="160" t="s">
        <v>839</v>
      </c>
    </row>
    <row r="8" spans="1:6" s="156" customFormat="1" ht="16.5" thickTop="1" x14ac:dyDescent="0.25">
      <c r="A8" s="161"/>
      <c r="B8" s="162"/>
      <c r="C8" s="162"/>
      <c r="D8" s="163"/>
      <c r="E8" s="163"/>
      <c r="F8" s="163"/>
    </row>
    <row r="9" spans="1:6" s="78" customFormat="1" x14ac:dyDescent="0.25">
      <c r="A9" s="130"/>
      <c r="B9" s="146" t="s">
        <v>294</v>
      </c>
      <c r="C9" s="130"/>
      <c r="D9" s="132"/>
      <c r="E9" s="122"/>
      <c r="F9" s="122"/>
    </row>
    <row r="10" spans="1:6" ht="94.5" x14ac:dyDescent="0.25">
      <c r="A10" s="119"/>
      <c r="B10" s="120" t="s">
        <v>7</v>
      </c>
      <c r="C10" s="121"/>
      <c r="D10" s="122"/>
      <c r="E10" s="122"/>
      <c r="F10" s="122"/>
    </row>
    <row r="11" spans="1:6" x14ac:dyDescent="0.25">
      <c r="A11" s="119"/>
      <c r="B11" s="120"/>
      <c r="C11" s="121"/>
      <c r="D11" s="122"/>
      <c r="E11" s="122"/>
      <c r="F11" s="122"/>
    </row>
    <row r="12" spans="1:6" x14ac:dyDescent="0.25">
      <c r="A12" s="123"/>
      <c r="B12" s="124" t="s">
        <v>9</v>
      </c>
      <c r="C12" s="125"/>
      <c r="D12" s="126"/>
      <c r="E12" s="126"/>
      <c r="F12" s="126"/>
    </row>
    <row r="13" spans="1:6" x14ac:dyDescent="0.25">
      <c r="A13" s="127"/>
      <c r="B13" s="128" t="s">
        <v>10</v>
      </c>
      <c r="C13" s="121"/>
      <c r="D13" s="122"/>
      <c r="E13" s="122"/>
      <c r="F13" s="122"/>
    </row>
    <row r="14" spans="1:6" ht="47.25" x14ac:dyDescent="0.25">
      <c r="A14" s="121" t="s">
        <v>8</v>
      </c>
      <c r="B14" s="120" t="s">
        <v>12</v>
      </c>
      <c r="C14" s="129" t="s">
        <v>13</v>
      </c>
      <c r="D14" s="122">
        <v>211225</v>
      </c>
      <c r="E14" s="122">
        <v>17</v>
      </c>
      <c r="F14" s="122">
        <f>E14*D14</f>
        <v>3590825</v>
      </c>
    </row>
    <row r="15" spans="1:6" s="78" customFormat="1" ht="31.5" x14ac:dyDescent="0.25">
      <c r="A15" s="130" t="s">
        <v>88</v>
      </c>
      <c r="B15" s="131" t="s">
        <v>186</v>
      </c>
      <c r="C15" s="129" t="s">
        <v>13</v>
      </c>
      <c r="D15" s="122">
        <v>100000</v>
      </c>
      <c r="E15" s="122">
        <v>4</v>
      </c>
      <c r="F15" s="122">
        <f t="shared" ref="F15:F77" si="0">E15*D15</f>
        <v>400000</v>
      </c>
    </row>
    <row r="16" spans="1:6" ht="31.5" x14ac:dyDescent="0.25">
      <c r="A16" s="130" t="s">
        <v>14</v>
      </c>
      <c r="B16" s="131" t="s">
        <v>15</v>
      </c>
      <c r="C16" s="129" t="s">
        <v>13</v>
      </c>
      <c r="D16" s="122">
        <v>34212</v>
      </c>
      <c r="E16" s="122">
        <v>31</v>
      </c>
      <c r="F16" s="122">
        <f t="shared" si="0"/>
        <v>1060572</v>
      </c>
    </row>
    <row r="17" spans="1:6" x14ac:dyDescent="0.25">
      <c r="A17" s="130"/>
      <c r="B17" s="131"/>
      <c r="C17" s="129"/>
      <c r="D17" s="122"/>
      <c r="E17" s="122"/>
      <c r="F17" s="122"/>
    </row>
    <row r="18" spans="1:6" x14ac:dyDescent="0.25">
      <c r="A18" s="125"/>
      <c r="B18" s="124" t="s">
        <v>16</v>
      </c>
      <c r="C18" s="125"/>
      <c r="D18" s="122"/>
      <c r="E18" s="126"/>
      <c r="F18" s="122"/>
    </row>
    <row r="19" spans="1:6" s="78" customFormat="1" x14ac:dyDescent="0.25">
      <c r="A19" s="121"/>
      <c r="B19" s="128" t="s">
        <v>17</v>
      </c>
      <c r="C19" s="121"/>
      <c r="D19" s="122"/>
      <c r="E19" s="122"/>
      <c r="F19" s="122"/>
    </row>
    <row r="20" spans="1:6" ht="31.5" x14ac:dyDescent="0.25">
      <c r="A20" s="121" t="s">
        <v>18</v>
      </c>
      <c r="B20" s="120" t="s">
        <v>123</v>
      </c>
      <c r="C20" s="129" t="s">
        <v>19</v>
      </c>
      <c r="D20" s="122">
        <v>26000</v>
      </c>
      <c r="E20" s="122">
        <v>40</v>
      </c>
      <c r="F20" s="122">
        <f t="shared" si="0"/>
        <v>1040000</v>
      </c>
    </row>
    <row r="21" spans="1:6" x14ac:dyDescent="0.25">
      <c r="A21" s="121"/>
      <c r="B21" s="120"/>
      <c r="C21" s="129"/>
      <c r="D21" s="122"/>
      <c r="E21" s="122"/>
      <c r="F21" s="122"/>
    </row>
    <row r="22" spans="1:6" x14ac:dyDescent="0.25">
      <c r="A22" s="133"/>
      <c r="B22" s="124" t="s">
        <v>20</v>
      </c>
      <c r="C22" s="134"/>
      <c r="D22" s="122"/>
      <c r="E22" s="126"/>
      <c r="F22" s="122"/>
    </row>
    <row r="23" spans="1:6" s="78" customFormat="1" x14ac:dyDescent="0.25">
      <c r="A23" s="88"/>
      <c r="B23" s="128" t="s">
        <v>21</v>
      </c>
      <c r="C23" s="129"/>
      <c r="D23" s="122"/>
      <c r="E23" s="122"/>
      <c r="F23" s="122"/>
    </row>
    <row r="24" spans="1:6" ht="110.25" x14ac:dyDescent="0.25">
      <c r="A24" s="121" t="s">
        <v>22</v>
      </c>
      <c r="B24" s="135" t="s">
        <v>23</v>
      </c>
      <c r="C24" s="129" t="s">
        <v>19</v>
      </c>
      <c r="D24" s="122">
        <v>26000</v>
      </c>
      <c r="E24" s="122">
        <v>15</v>
      </c>
      <c r="F24" s="122">
        <f t="shared" si="0"/>
        <v>390000</v>
      </c>
    </row>
    <row r="25" spans="1:6" x14ac:dyDescent="0.25">
      <c r="A25" s="121"/>
      <c r="B25" s="135"/>
      <c r="C25" s="129"/>
      <c r="D25" s="122"/>
      <c r="E25" s="122"/>
      <c r="F25" s="122"/>
    </row>
    <row r="26" spans="1:6" x14ac:dyDescent="0.25">
      <c r="A26" s="125"/>
      <c r="B26" s="124" t="s">
        <v>24</v>
      </c>
      <c r="C26" s="134"/>
      <c r="D26" s="122"/>
      <c r="E26" s="126"/>
      <c r="F26" s="122"/>
    </row>
    <row r="27" spans="1:6" s="78" customFormat="1" x14ac:dyDescent="0.25">
      <c r="A27" s="121"/>
      <c r="B27" s="128" t="s">
        <v>25</v>
      </c>
      <c r="C27" s="129"/>
      <c r="D27" s="122"/>
      <c r="E27" s="122"/>
      <c r="F27" s="122"/>
    </row>
    <row r="28" spans="1:6" ht="135" customHeight="1" x14ac:dyDescent="0.25">
      <c r="A28" s="136" t="s">
        <v>26</v>
      </c>
      <c r="B28" s="137" t="s">
        <v>298</v>
      </c>
      <c r="C28" s="129" t="s">
        <v>295</v>
      </c>
      <c r="D28" s="122">
        <v>1103</v>
      </c>
      <c r="E28" s="122">
        <v>136735</v>
      </c>
      <c r="F28" s="122">
        <f t="shared" si="0"/>
        <v>150818705</v>
      </c>
    </row>
    <row r="29" spans="1:6" x14ac:dyDescent="0.25">
      <c r="A29" s="121"/>
      <c r="B29" s="138"/>
      <c r="C29" s="129"/>
      <c r="D29" s="122"/>
      <c r="E29" s="122"/>
      <c r="F29" s="122"/>
    </row>
    <row r="30" spans="1:6" x14ac:dyDescent="0.25">
      <c r="A30" s="125"/>
      <c r="B30" s="124" t="s">
        <v>27</v>
      </c>
      <c r="C30" s="134"/>
      <c r="D30" s="122"/>
      <c r="E30" s="126"/>
      <c r="F30" s="122"/>
    </row>
    <row r="31" spans="1:6" s="78" customFormat="1" x14ac:dyDescent="0.25">
      <c r="A31" s="121"/>
      <c r="B31" s="128" t="s">
        <v>187</v>
      </c>
      <c r="C31" s="129"/>
      <c r="D31" s="122"/>
      <c r="E31" s="122"/>
      <c r="F31" s="122"/>
    </row>
    <row r="32" spans="1:6" ht="78.75" x14ac:dyDescent="0.25">
      <c r="A32" s="121"/>
      <c r="B32" s="135" t="s">
        <v>188</v>
      </c>
      <c r="C32" s="129"/>
      <c r="D32" s="122"/>
      <c r="E32" s="122"/>
      <c r="F32" s="122"/>
    </row>
    <row r="33" spans="1:6" x14ac:dyDescent="0.25">
      <c r="A33" s="121"/>
      <c r="B33" s="135"/>
      <c r="C33" s="129"/>
      <c r="D33" s="122"/>
      <c r="E33" s="122"/>
      <c r="F33" s="122"/>
    </row>
    <row r="34" spans="1:6" x14ac:dyDescent="0.25">
      <c r="A34" s="125"/>
      <c r="B34" s="124" t="s">
        <v>28</v>
      </c>
      <c r="C34" s="134"/>
      <c r="D34" s="122"/>
      <c r="E34" s="126"/>
      <c r="F34" s="122"/>
    </row>
    <row r="35" spans="1:6" ht="31.5" x14ac:dyDescent="0.25">
      <c r="A35" s="121" t="s">
        <v>29</v>
      </c>
      <c r="B35" s="135" t="s">
        <v>299</v>
      </c>
      <c r="C35" s="129" t="s">
        <v>13</v>
      </c>
      <c r="D35" s="122">
        <v>15087</v>
      </c>
      <c r="E35" s="122">
        <v>248</v>
      </c>
      <c r="F35" s="122">
        <f t="shared" si="0"/>
        <v>3741576</v>
      </c>
    </row>
    <row r="36" spans="1:6" x14ac:dyDescent="0.25">
      <c r="A36" s="121"/>
      <c r="B36" s="139"/>
      <c r="C36" s="140"/>
      <c r="D36" s="122"/>
      <c r="E36" s="122"/>
      <c r="F36" s="122"/>
    </row>
    <row r="37" spans="1:6" s="79" customFormat="1" ht="47.25" x14ac:dyDescent="0.25">
      <c r="A37" s="121" t="s">
        <v>145</v>
      </c>
      <c r="B37" s="135" t="s">
        <v>300</v>
      </c>
      <c r="C37" s="129" t="s">
        <v>13</v>
      </c>
      <c r="D37" s="122">
        <v>623.2228260869565</v>
      </c>
      <c r="E37" s="122">
        <v>442</v>
      </c>
      <c r="F37" s="122">
        <f t="shared" si="0"/>
        <v>275464.48913043475</v>
      </c>
    </row>
    <row r="38" spans="1:6" s="79" customFormat="1" x14ac:dyDescent="0.25">
      <c r="A38" s="121"/>
      <c r="B38" s="139"/>
      <c r="C38" s="140"/>
      <c r="D38" s="122"/>
      <c r="E38" s="122"/>
      <c r="F38" s="122"/>
    </row>
    <row r="39" spans="1:6" s="79" customFormat="1" ht="47.25" x14ac:dyDescent="0.25">
      <c r="A39" s="121" t="s">
        <v>30</v>
      </c>
      <c r="B39" s="135" t="s">
        <v>301</v>
      </c>
      <c r="C39" s="129"/>
      <c r="D39" s="122"/>
      <c r="E39" s="122"/>
      <c r="F39" s="122"/>
    </row>
    <row r="40" spans="1:6" s="79" customFormat="1" x14ac:dyDescent="0.25">
      <c r="A40" s="121"/>
      <c r="B40" s="141" t="s">
        <v>31</v>
      </c>
      <c r="C40" s="129" t="s">
        <v>13</v>
      </c>
      <c r="D40" s="122">
        <v>79492</v>
      </c>
      <c r="E40" s="122">
        <v>405</v>
      </c>
      <c r="F40" s="122">
        <f t="shared" si="0"/>
        <v>32194260</v>
      </c>
    </row>
    <row r="41" spans="1:6" s="79" customFormat="1" x14ac:dyDescent="0.25">
      <c r="A41" s="121"/>
      <c r="B41" s="141" t="s">
        <v>135</v>
      </c>
      <c r="C41" s="129" t="s">
        <v>13</v>
      </c>
      <c r="D41" s="122">
        <v>8840</v>
      </c>
      <c r="E41" s="122">
        <v>500</v>
      </c>
      <c r="F41" s="122">
        <f t="shared" si="0"/>
        <v>4420000</v>
      </c>
    </row>
    <row r="42" spans="1:6" s="79" customFormat="1" x14ac:dyDescent="0.25">
      <c r="A42" s="121"/>
      <c r="B42" s="141" t="s">
        <v>136</v>
      </c>
      <c r="C42" s="129" t="s">
        <v>13</v>
      </c>
      <c r="D42" s="122">
        <v>12300</v>
      </c>
      <c r="E42" s="122">
        <v>398</v>
      </c>
      <c r="F42" s="122">
        <f t="shared" si="0"/>
        <v>4895400</v>
      </c>
    </row>
    <row r="43" spans="1:6" x14ac:dyDescent="0.25">
      <c r="A43" s="121"/>
      <c r="B43" s="141" t="s">
        <v>189</v>
      </c>
      <c r="C43" s="129" t="s">
        <v>13</v>
      </c>
      <c r="D43" s="122">
        <v>100</v>
      </c>
      <c r="E43" s="122">
        <v>659</v>
      </c>
      <c r="F43" s="122">
        <f t="shared" si="0"/>
        <v>65900</v>
      </c>
    </row>
    <row r="44" spans="1:6" x14ac:dyDescent="0.25">
      <c r="A44" s="121"/>
      <c r="B44" s="141" t="s">
        <v>190</v>
      </c>
      <c r="C44" s="129" t="s">
        <v>13</v>
      </c>
      <c r="D44" s="122">
        <v>124.6445652173913</v>
      </c>
      <c r="E44" s="122">
        <v>718</v>
      </c>
      <c r="F44" s="122">
        <f t="shared" si="0"/>
        <v>89494.797826086957</v>
      </c>
    </row>
    <row r="45" spans="1:6" x14ac:dyDescent="0.25">
      <c r="A45" s="121"/>
      <c r="B45" s="141" t="s">
        <v>191</v>
      </c>
      <c r="C45" s="129" t="s">
        <v>13</v>
      </c>
      <c r="D45" s="122">
        <v>10000</v>
      </c>
      <c r="E45" s="122">
        <v>504</v>
      </c>
      <c r="F45" s="122">
        <f t="shared" si="0"/>
        <v>5040000</v>
      </c>
    </row>
    <row r="46" spans="1:6" x14ac:dyDescent="0.25">
      <c r="A46" s="121"/>
      <c r="B46" s="139"/>
      <c r="C46" s="140"/>
      <c r="D46" s="122"/>
      <c r="E46" s="122"/>
      <c r="F46" s="122"/>
    </row>
    <row r="47" spans="1:6" ht="47.25" x14ac:dyDescent="0.25">
      <c r="A47" s="121" t="s">
        <v>32</v>
      </c>
      <c r="B47" s="135" t="s">
        <v>302</v>
      </c>
      <c r="C47" s="129"/>
      <c r="D47" s="122"/>
      <c r="E47" s="122"/>
      <c r="F47" s="122"/>
    </row>
    <row r="48" spans="1:6" x14ac:dyDescent="0.25">
      <c r="A48" s="121" t="s">
        <v>90</v>
      </c>
      <c r="B48" s="142" t="s">
        <v>87</v>
      </c>
      <c r="C48" s="129" t="s">
        <v>13</v>
      </c>
      <c r="D48" s="122">
        <v>3065</v>
      </c>
      <c r="E48" s="122">
        <v>616</v>
      </c>
      <c r="F48" s="122">
        <f t="shared" si="0"/>
        <v>1888040</v>
      </c>
    </row>
    <row r="49" spans="1:6" x14ac:dyDescent="0.25">
      <c r="A49" s="121"/>
      <c r="B49" s="142"/>
      <c r="C49" s="129" t="s">
        <v>72</v>
      </c>
      <c r="D49" s="122"/>
      <c r="E49" s="122"/>
      <c r="F49" s="122"/>
    </row>
    <row r="50" spans="1:6" ht="47.25" x14ac:dyDescent="0.25">
      <c r="A50" s="121" t="s">
        <v>94</v>
      </c>
      <c r="B50" s="135" t="s">
        <v>303</v>
      </c>
      <c r="C50" s="129"/>
      <c r="D50" s="122"/>
      <c r="E50" s="122"/>
      <c r="F50" s="122"/>
    </row>
    <row r="51" spans="1:6" x14ac:dyDescent="0.25">
      <c r="A51" s="121" t="s">
        <v>90</v>
      </c>
      <c r="B51" s="142" t="s">
        <v>192</v>
      </c>
      <c r="C51" s="129" t="s">
        <v>13</v>
      </c>
      <c r="D51" s="122">
        <v>618</v>
      </c>
      <c r="E51" s="122">
        <v>626</v>
      </c>
      <c r="F51" s="122">
        <f t="shared" si="0"/>
        <v>386868</v>
      </c>
    </row>
    <row r="52" spans="1:6" x14ac:dyDescent="0.25">
      <c r="A52" s="121"/>
      <c r="B52" s="142"/>
      <c r="C52" s="129" t="s">
        <v>72</v>
      </c>
      <c r="D52" s="122"/>
      <c r="E52" s="122"/>
      <c r="F52" s="122"/>
    </row>
    <row r="53" spans="1:6" ht="47.25" x14ac:dyDescent="0.25">
      <c r="A53" s="121" t="s">
        <v>95</v>
      </c>
      <c r="B53" s="142" t="s">
        <v>304</v>
      </c>
      <c r="C53" s="129"/>
      <c r="D53" s="122"/>
      <c r="E53" s="122"/>
      <c r="F53" s="122"/>
    </row>
    <row r="54" spans="1:6" x14ac:dyDescent="0.25">
      <c r="A54" s="121" t="s">
        <v>89</v>
      </c>
      <c r="B54" s="142" t="s">
        <v>831</v>
      </c>
      <c r="C54" s="129" t="s">
        <v>13</v>
      </c>
      <c r="D54" s="122">
        <v>42413</v>
      </c>
      <c r="E54" s="122">
        <v>586</v>
      </c>
      <c r="F54" s="122">
        <f t="shared" si="0"/>
        <v>24854018</v>
      </c>
    </row>
    <row r="55" spans="1:6" x14ac:dyDescent="0.25">
      <c r="A55" s="121" t="s">
        <v>90</v>
      </c>
      <c r="B55" s="142" t="s">
        <v>99</v>
      </c>
      <c r="C55" s="129" t="s">
        <v>13</v>
      </c>
      <c r="D55" s="122">
        <v>57256</v>
      </c>
      <c r="E55" s="122">
        <v>565</v>
      </c>
      <c r="F55" s="122">
        <f t="shared" si="0"/>
        <v>32349640</v>
      </c>
    </row>
    <row r="56" spans="1:6" x14ac:dyDescent="0.25">
      <c r="A56" s="121" t="s">
        <v>92</v>
      </c>
      <c r="B56" s="142" t="s">
        <v>124</v>
      </c>
      <c r="C56" s="129" t="s">
        <v>13</v>
      </c>
      <c r="D56" s="122">
        <v>7229.3847826086958</v>
      </c>
      <c r="E56" s="122">
        <v>450</v>
      </c>
      <c r="F56" s="122">
        <f t="shared" si="0"/>
        <v>3253223.1521739131</v>
      </c>
    </row>
    <row r="57" spans="1:6" x14ac:dyDescent="0.25">
      <c r="A57" s="121" t="s">
        <v>113</v>
      </c>
      <c r="B57" s="142" t="s">
        <v>193</v>
      </c>
      <c r="C57" s="129" t="s">
        <v>13</v>
      </c>
      <c r="D57" s="122">
        <v>3116.1141304347825</v>
      </c>
      <c r="E57" s="122">
        <v>632</v>
      </c>
      <c r="F57" s="122">
        <f t="shared" si="0"/>
        <v>1969384.1304347825</v>
      </c>
    </row>
    <row r="58" spans="1:6" x14ac:dyDescent="0.25">
      <c r="A58" s="121" t="s">
        <v>153</v>
      </c>
      <c r="B58" s="142" t="s">
        <v>194</v>
      </c>
      <c r="C58" s="129" t="s">
        <v>13</v>
      </c>
      <c r="D58" s="122">
        <v>2492.891304347826</v>
      </c>
      <c r="E58" s="122">
        <v>565</v>
      </c>
      <c r="F58" s="122">
        <f t="shared" si="0"/>
        <v>1408483.5869565217</v>
      </c>
    </row>
    <row r="59" spans="1:6" x14ac:dyDescent="0.25">
      <c r="A59" s="121" t="s">
        <v>138</v>
      </c>
      <c r="B59" s="142" t="s">
        <v>139</v>
      </c>
      <c r="C59" s="129" t="s">
        <v>13</v>
      </c>
      <c r="D59" s="122">
        <v>872.51195652173919</v>
      </c>
      <c r="E59" s="122">
        <v>783</v>
      </c>
      <c r="F59" s="122">
        <f t="shared" si="0"/>
        <v>683176.86195652175</v>
      </c>
    </row>
    <row r="60" spans="1:6" x14ac:dyDescent="0.25">
      <c r="A60" s="121" t="s">
        <v>195</v>
      </c>
      <c r="B60" s="142" t="s">
        <v>196</v>
      </c>
      <c r="C60" s="129" t="s">
        <v>13</v>
      </c>
      <c r="D60" s="122">
        <v>900</v>
      </c>
      <c r="E60" s="122">
        <v>502</v>
      </c>
      <c r="F60" s="122">
        <f t="shared" si="0"/>
        <v>451800</v>
      </c>
    </row>
    <row r="61" spans="1:6" x14ac:dyDescent="0.25">
      <c r="A61" s="121"/>
      <c r="B61" s="142"/>
      <c r="C61" s="129"/>
      <c r="D61" s="122"/>
      <c r="E61" s="122"/>
      <c r="F61" s="122"/>
    </row>
    <row r="62" spans="1:6" ht="47.25" x14ac:dyDescent="0.25">
      <c r="A62" s="121" t="s">
        <v>197</v>
      </c>
      <c r="B62" s="142" t="s">
        <v>305</v>
      </c>
      <c r="C62" s="129"/>
      <c r="D62" s="122"/>
      <c r="E62" s="122"/>
      <c r="F62" s="122"/>
    </row>
    <row r="63" spans="1:6" x14ac:dyDescent="0.25">
      <c r="A63" s="121" t="s">
        <v>89</v>
      </c>
      <c r="B63" s="142" t="s">
        <v>106</v>
      </c>
      <c r="C63" s="129" t="s">
        <v>13</v>
      </c>
      <c r="D63" s="122">
        <v>24400</v>
      </c>
      <c r="E63" s="122">
        <v>640</v>
      </c>
      <c r="F63" s="122">
        <f t="shared" si="0"/>
        <v>15616000</v>
      </c>
    </row>
    <row r="64" spans="1:6" x14ac:dyDescent="0.25">
      <c r="A64" s="121"/>
      <c r="B64" s="142"/>
      <c r="C64" s="129"/>
      <c r="D64" s="122"/>
      <c r="E64" s="122"/>
      <c r="F64" s="122"/>
    </row>
    <row r="65" spans="1:6" ht="47.25" x14ac:dyDescent="0.25">
      <c r="A65" s="121" t="s">
        <v>96</v>
      </c>
      <c r="B65" s="142" t="s">
        <v>306</v>
      </c>
      <c r="C65" s="129"/>
      <c r="D65" s="122"/>
      <c r="E65" s="122"/>
      <c r="F65" s="122"/>
    </row>
    <row r="66" spans="1:6" x14ac:dyDescent="0.25">
      <c r="A66" s="121" t="s">
        <v>89</v>
      </c>
      <c r="B66" s="142" t="s">
        <v>198</v>
      </c>
      <c r="C66" s="129" t="s">
        <v>13</v>
      </c>
      <c r="D66" s="122">
        <v>4019.7872282608696</v>
      </c>
      <c r="E66" s="122">
        <v>653</v>
      </c>
      <c r="F66" s="122">
        <f t="shared" si="0"/>
        <v>2624921.0600543479</v>
      </c>
    </row>
    <row r="67" spans="1:6" x14ac:dyDescent="0.25">
      <c r="A67" s="121"/>
      <c r="B67" s="142"/>
      <c r="C67" s="129"/>
      <c r="D67" s="122"/>
      <c r="E67" s="122"/>
      <c r="F67" s="122"/>
    </row>
    <row r="68" spans="1:6" ht="47.25" x14ac:dyDescent="0.25">
      <c r="A68" s="121" t="s">
        <v>104</v>
      </c>
      <c r="B68" s="142" t="s">
        <v>199</v>
      </c>
      <c r="C68" s="129" t="s">
        <v>19</v>
      </c>
      <c r="D68" s="122">
        <v>498.57826086956521</v>
      </c>
      <c r="E68" s="122">
        <v>179</v>
      </c>
      <c r="F68" s="122">
        <f t="shared" si="0"/>
        <v>89245.50869565217</v>
      </c>
    </row>
    <row r="69" spans="1:6" s="78" customFormat="1" x14ac:dyDescent="0.25">
      <c r="A69" s="121"/>
      <c r="B69" s="142"/>
      <c r="C69" s="129"/>
      <c r="D69" s="122"/>
      <c r="E69" s="122"/>
      <c r="F69" s="122"/>
    </row>
    <row r="70" spans="1:6" ht="31.5" x14ac:dyDescent="0.25">
      <c r="A70" s="121" t="s">
        <v>177</v>
      </c>
      <c r="B70" s="142" t="s">
        <v>102</v>
      </c>
      <c r="C70" s="129" t="s">
        <v>33</v>
      </c>
      <c r="D70" s="122">
        <v>10</v>
      </c>
      <c r="E70" s="122">
        <v>5000</v>
      </c>
      <c r="F70" s="122">
        <f t="shared" si="0"/>
        <v>50000</v>
      </c>
    </row>
    <row r="71" spans="1:6" x14ac:dyDescent="0.25">
      <c r="A71" s="121"/>
      <c r="B71" s="142"/>
      <c r="C71" s="129"/>
      <c r="D71" s="122"/>
      <c r="E71" s="122"/>
      <c r="F71" s="122"/>
    </row>
    <row r="72" spans="1:6" x14ac:dyDescent="0.25">
      <c r="A72" s="125"/>
      <c r="B72" s="124" t="s">
        <v>201</v>
      </c>
      <c r="C72" s="134"/>
      <c r="D72" s="122"/>
      <c r="E72" s="126"/>
      <c r="F72" s="122"/>
    </row>
    <row r="73" spans="1:6" x14ac:dyDescent="0.25">
      <c r="A73" s="121"/>
      <c r="B73" s="128" t="s">
        <v>202</v>
      </c>
      <c r="C73" s="129"/>
      <c r="D73" s="122"/>
      <c r="E73" s="122"/>
      <c r="F73" s="122"/>
    </row>
    <row r="74" spans="1:6" ht="63" x14ac:dyDescent="0.25">
      <c r="A74" s="121" t="s">
        <v>200</v>
      </c>
      <c r="B74" s="142" t="s">
        <v>105</v>
      </c>
      <c r="C74" s="129"/>
      <c r="D74" s="122"/>
      <c r="E74" s="122"/>
      <c r="F74" s="122"/>
    </row>
    <row r="75" spans="1:6" x14ac:dyDescent="0.25">
      <c r="A75" s="121" t="s">
        <v>89</v>
      </c>
      <c r="B75" s="142" t="s">
        <v>107</v>
      </c>
      <c r="C75" s="129" t="s">
        <v>103</v>
      </c>
      <c r="D75" s="122">
        <v>249.28913043478261</v>
      </c>
      <c r="E75" s="122">
        <v>276</v>
      </c>
      <c r="F75" s="122">
        <f t="shared" si="0"/>
        <v>68803.8</v>
      </c>
    </row>
    <row r="76" spans="1:6" x14ac:dyDescent="0.25">
      <c r="A76" s="121" t="s">
        <v>90</v>
      </c>
      <c r="B76" s="142" t="s">
        <v>175</v>
      </c>
      <c r="C76" s="129" t="s">
        <v>103</v>
      </c>
      <c r="D76" s="122">
        <v>186.96684782608696</v>
      </c>
      <c r="E76" s="122">
        <v>276</v>
      </c>
      <c r="F76" s="122">
        <f t="shared" si="0"/>
        <v>51602.85</v>
      </c>
    </row>
    <row r="77" spans="1:6" x14ac:dyDescent="0.25">
      <c r="A77" s="121" t="s">
        <v>92</v>
      </c>
      <c r="B77" s="142" t="s">
        <v>176</v>
      </c>
      <c r="C77" s="129" t="s">
        <v>103</v>
      </c>
      <c r="D77" s="122">
        <v>124.6445652173913</v>
      </c>
      <c r="E77" s="122">
        <v>276</v>
      </c>
      <c r="F77" s="122">
        <f t="shared" si="0"/>
        <v>34401.9</v>
      </c>
    </row>
    <row r="78" spans="1:6" x14ac:dyDescent="0.25">
      <c r="A78" s="121"/>
      <c r="B78" s="142"/>
      <c r="C78" s="129"/>
      <c r="D78" s="122"/>
      <c r="E78" s="122"/>
      <c r="F78" s="122"/>
    </row>
    <row r="79" spans="1:6" ht="94.5" x14ac:dyDescent="0.25">
      <c r="A79" s="121" t="s">
        <v>203</v>
      </c>
      <c r="B79" s="142" t="s">
        <v>204</v>
      </c>
      <c r="C79" s="129"/>
      <c r="D79" s="122"/>
      <c r="E79" s="122"/>
      <c r="F79" s="122"/>
    </row>
    <row r="80" spans="1:6" x14ac:dyDescent="0.25">
      <c r="A80" s="121" t="s">
        <v>89</v>
      </c>
      <c r="B80" s="142" t="s">
        <v>205</v>
      </c>
      <c r="C80" s="129" t="s">
        <v>103</v>
      </c>
      <c r="D80" s="122">
        <v>436.2559782608696</v>
      </c>
      <c r="E80" s="122">
        <v>295</v>
      </c>
      <c r="F80" s="122">
        <f t="shared" ref="F80:F142" si="1">E80*D80</f>
        <v>128695.51358695653</v>
      </c>
    </row>
    <row r="81" spans="1:6" x14ac:dyDescent="0.25">
      <c r="A81" s="121" t="s">
        <v>90</v>
      </c>
      <c r="B81" s="142" t="s">
        <v>206</v>
      </c>
      <c r="C81" s="129" t="s">
        <v>103</v>
      </c>
      <c r="D81" s="122">
        <v>249.28913043478261</v>
      </c>
      <c r="E81" s="122">
        <v>263</v>
      </c>
      <c r="F81" s="122">
        <f t="shared" si="1"/>
        <v>65563.041304347818</v>
      </c>
    </row>
    <row r="82" spans="1:6" x14ac:dyDescent="0.25">
      <c r="A82" s="121" t="s">
        <v>92</v>
      </c>
      <c r="B82" s="142" t="s">
        <v>207</v>
      </c>
      <c r="C82" s="129" t="s">
        <v>103</v>
      </c>
      <c r="D82" s="122">
        <v>249.28913043478261</v>
      </c>
      <c r="E82" s="122">
        <v>263</v>
      </c>
      <c r="F82" s="122">
        <f t="shared" si="1"/>
        <v>65563.041304347818</v>
      </c>
    </row>
    <row r="83" spans="1:6" x14ac:dyDescent="0.25">
      <c r="A83" s="121"/>
      <c r="B83" s="142"/>
      <c r="C83" s="129"/>
      <c r="D83" s="122"/>
      <c r="E83" s="122"/>
      <c r="F83" s="122"/>
    </row>
    <row r="84" spans="1:6" ht="47.25" x14ac:dyDescent="0.25">
      <c r="A84" s="121" t="s">
        <v>208</v>
      </c>
      <c r="B84" s="142" t="s">
        <v>209</v>
      </c>
      <c r="C84" s="129"/>
      <c r="D84" s="122"/>
      <c r="E84" s="122"/>
      <c r="F84" s="122"/>
    </row>
    <row r="85" spans="1:6" x14ac:dyDescent="0.25">
      <c r="A85" s="121" t="s">
        <v>89</v>
      </c>
      <c r="B85" s="142" t="s">
        <v>210</v>
      </c>
      <c r="C85" s="129" t="s">
        <v>134</v>
      </c>
      <c r="D85" s="122">
        <v>405.0948369565217</v>
      </c>
      <c r="E85" s="122">
        <v>1920</v>
      </c>
      <c r="F85" s="122">
        <f t="shared" si="1"/>
        <v>777782.08695652173</v>
      </c>
    </row>
    <row r="86" spans="1:6" x14ac:dyDescent="0.25">
      <c r="A86" s="121" t="s">
        <v>90</v>
      </c>
      <c r="B86" s="142" t="s">
        <v>178</v>
      </c>
      <c r="C86" s="129" t="s">
        <v>134</v>
      </c>
      <c r="D86" s="122">
        <v>311.61141304347825</v>
      </c>
      <c r="E86" s="122">
        <v>4805</v>
      </c>
      <c r="F86" s="122">
        <f t="shared" si="1"/>
        <v>1497292.8396739131</v>
      </c>
    </row>
    <row r="87" spans="1:6" x14ac:dyDescent="0.25">
      <c r="A87" s="121" t="s">
        <v>92</v>
      </c>
      <c r="B87" s="142" t="s">
        <v>211</v>
      </c>
      <c r="C87" s="129" t="s">
        <v>134</v>
      </c>
      <c r="D87" s="122">
        <v>997.15652173913043</v>
      </c>
      <c r="E87" s="122">
        <v>1920</v>
      </c>
      <c r="F87" s="122">
        <f t="shared" si="1"/>
        <v>1914540.5217391304</v>
      </c>
    </row>
    <row r="88" spans="1:6" x14ac:dyDescent="0.25">
      <c r="A88" s="121"/>
      <c r="B88" s="142"/>
      <c r="C88" s="129"/>
      <c r="D88" s="122"/>
      <c r="E88" s="122"/>
      <c r="F88" s="122"/>
    </row>
    <row r="89" spans="1:6" ht="63" x14ac:dyDescent="0.25">
      <c r="A89" s="121" t="s">
        <v>212</v>
      </c>
      <c r="B89" s="142" t="s">
        <v>213</v>
      </c>
      <c r="C89" s="129"/>
      <c r="D89" s="122"/>
      <c r="E89" s="122"/>
      <c r="F89" s="122"/>
    </row>
    <row r="90" spans="1:6" x14ac:dyDescent="0.25">
      <c r="A90" s="121" t="s">
        <v>89</v>
      </c>
      <c r="B90" s="142" t="s">
        <v>143</v>
      </c>
      <c r="C90" s="129" t="s">
        <v>33</v>
      </c>
      <c r="D90" s="122">
        <v>4.9857826086956525</v>
      </c>
      <c r="E90" s="122">
        <v>113827</v>
      </c>
      <c r="F90" s="122">
        <f t="shared" si="1"/>
        <v>567516.67700000003</v>
      </c>
    </row>
    <row r="91" spans="1:6" x14ac:dyDescent="0.25">
      <c r="A91" s="121"/>
      <c r="B91" s="142"/>
      <c r="C91" s="129"/>
      <c r="D91" s="122"/>
      <c r="E91" s="122"/>
      <c r="F91" s="122"/>
    </row>
    <row r="92" spans="1:6" ht="63" x14ac:dyDescent="0.25">
      <c r="A92" s="121" t="s">
        <v>101</v>
      </c>
      <c r="B92" s="142" t="s">
        <v>214</v>
      </c>
      <c r="C92" s="129" t="s">
        <v>19</v>
      </c>
      <c r="D92" s="122">
        <v>498.57826086956521</v>
      </c>
      <c r="E92" s="122">
        <v>1446</v>
      </c>
      <c r="F92" s="122">
        <f t="shared" si="1"/>
        <v>720944.16521739133</v>
      </c>
    </row>
    <row r="93" spans="1:6" x14ac:dyDescent="0.25">
      <c r="A93" s="121"/>
      <c r="B93" s="142"/>
      <c r="C93" s="129"/>
      <c r="D93" s="122"/>
      <c r="E93" s="122"/>
      <c r="F93" s="122"/>
    </row>
    <row r="94" spans="1:6" x14ac:dyDescent="0.25">
      <c r="A94" s="121"/>
      <c r="B94" s="124" t="s">
        <v>215</v>
      </c>
      <c r="C94" s="129"/>
      <c r="D94" s="122"/>
      <c r="E94" s="122"/>
      <c r="F94" s="122"/>
    </row>
    <row r="95" spans="1:6" x14ac:dyDescent="0.25">
      <c r="A95" s="121"/>
      <c r="B95" s="128" t="s">
        <v>216</v>
      </c>
      <c r="C95" s="129"/>
      <c r="D95" s="122"/>
      <c r="E95" s="122"/>
      <c r="F95" s="122"/>
    </row>
    <row r="96" spans="1:6" ht="63" x14ac:dyDescent="0.25">
      <c r="A96" s="121" t="s">
        <v>155</v>
      </c>
      <c r="B96" s="142" t="s">
        <v>100</v>
      </c>
      <c r="C96" s="129"/>
      <c r="D96" s="122"/>
      <c r="E96" s="122"/>
      <c r="F96" s="122"/>
    </row>
    <row r="97" spans="1:6" x14ac:dyDescent="0.25">
      <c r="A97" s="121" t="s">
        <v>89</v>
      </c>
      <c r="B97" s="142" t="s">
        <v>108</v>
      </c>
      <c r="C97" s="129" t="s">
        <v>13</v>
      </c>
      <c r="D97" s="122">
        <v>2555.2135869565218</v>
      </c>
      <c r="E97" s="122">
        <v>447</v>
      </c>
      <c r="F97" s="122">
        <f t="shared" si="1"/>
        <v>1142180.4733695653</v>
      </c>
    </row>
    <row r="98" spans="1:6" x14ac:dyDescent="0.25">
      <c r="A98" s="121" t="s">
        <v>90</v>
      </c>
      <c r="B98" s="142" t="s">
        <v>109</v>
      </c>
      <c r="C98" s="129" t="s">
        <v>13</v>
      </c>
      <c r="D98" s="122">
        <v>46106.024673913045</v>
      </c>
      <c r="E98" s="122">
        <v>416</v>
      </c>
      <c r="F98" s="122">
        <f t="shared" si="1"/>
        <v>19180106.264347825</v>
      </c>
    </row>
    <row r="99" spans="1:6" x14ac:dyDescent="0.25">
      <c r="A99" s="121"/>
      <c r="B99" s="142"/>
      <c r="C99" s="129"/>
      <c r="D99" s="122"/>
      <c r="E99" s="122"/>
      <c r="F99" s="122"/>
    </row>
    <row r="100" spans="1:6" ht="63" x14ac:dyDescent="0.25">
      <c r="A100" s="121" t="s">
        <v>140</v>
      </c>
      <c r="B100" s="142" t="s">
        <v>217</v>
      </c>
      <c r="C100" s="129"/>
      <c r="D100" s="122"/>
      <c r="E100" s="122"/>
      <c r="F100" s="122"/>
    </row>
    <row r="101" spans="1:6" x14ac:dyDescent="0.25">
      <c r="A101" s="121" t="s">
        <v>89</v>
      </c>
      <c r="B101" s="142" t="s">
        <v>109</v>
      </c>
      <c r="C101" s="129" t="s">
        <v>13</v>
      </c>
      <c r="D101" s="122">
        <v>28045.027173913044</v>
      </c>
      <c r="E101" s="122">
        <v>425</v>
      </c>
      <c r="F101" s="122">
        <f t="shared" si="1"/>
        <v>11919136.548913043</v>
      </c>
    </row>
    <row r="102" spans="1:6" x14ac:dyDescent="0.25">
      <c r="A102" s="121"/>
      <c r="B102" s="142"/>
      <c r="C102" s="129"/>
      <c r="D102" s="122"/>
      <c r="E102" s="122"/>
      <c r="F102" s="122"/>
    </row>
    <row r="103" spans="1:6" x14ac:dyDescent="0.25">
      <c r="A103" s="121"/>
      <c r="B103" s="124" t="s">
        <v>218</v>
      </c>
      <c r="C103" s="129"/>
      <c r="D103" s="122"/>
      <c r="E103" s="122"/>
      <c r="F103" s="122"/>
    </row>
    <row r="104" spans="1:6" x14ac:dyDescent="0.25">
      <c r="A104" s="121"/>
      <c r="B104" s="128" t="s">
        <v>219</v>
      </c>
      <c r="C104" s="129"/>
      <c r="D104" s="122"/>
      <c r="E104" s="122"/>
      <c r="F104" s="122"/>
    </row>
    <row r="105" spans="1:6" ht="110.25" x14ac:dyDescent="0.25">
      <c r="A105" s="121" t="s">
        <v>141</v>
      </c>
      <c r="B105" s="142" t="s">
        <v>220</v>
      </c>
      <c r="C105" s="129"/>
      <c r="D105" s="122"/>
      <c r="E105" s="122"/>
      <c r="F105" s="122"/>
    </row>
    <row r="106" spans="1:6" x14ac:dyDescent="0.25">
      <c r="A106" s="121"/>
      <c r="B106" s="143" t="s">
        <v>137</v>
      </c>
      <c r="C106" s="129"/>
      <c r="D106" s="122"/>
      <c r="E106" s="122"/>
      <c r="F106" s="122"/>
    </row>
    <row r="107" spans="1:6" x14ac:dyDescent="0.25">
      <c r="A107" s="121" t="s">
        <v>89</v>
      </c>
      <c r="B107" s="142" t="s">
        <v>142</v>
      </c>
      <c r="C107" s="129" t="s">
        <v>19</v>
      </c>
      <c r="D107" s="122">
        <v>2748.4126630434785</v>
      </c>
      <c r="E107" s="122">
        <v>1917</v>
      </c>
      <c r="F107" s="122">
        <f t="shared" si="1"/>
        <v>5268707.0750543484</v>
      </c>
    </row>
    <row r="108" spans="1:6" x14ac:dyDescent="0.25">
      <c r="A108" s="121" t="s">
        <v>90</v>
      </c>
      <c r="B108" s="142" t="s">
        <v>144</v>
      </c>
      <c r="C108" s="129" t="s">
        <v>19</v>
      </c>
      <c r="D108" s="122">
        <v>3664.5502173913042</v>
      </c>
      <c r="E108" s="122">
        <v>1917</v>
      </c>
      <c r="F108" s="122">
        <f t="shared" si="1"/>
        <v>7024942.76673913</v>
      </c>
    </row>
    <row r="109" spans="1:6" x14ac:dyDescent="0.25">
      <c r="A109" s="121" t="s">
        <v>92</v>
      </c>
      <c r="B109" s="142" t="s">
        <v>143</v>
      </c>
      <c r="C109" s="129" t="s">
        <v>19</v>
      </c>
      <c r="D109" s="122">
        <v>706.73468478260872</v>
      </c>
      <c r="E109" s="122">
        <v>1917</v>
      </c>
      <c r="F109" s="122">
        <f t="shared" si="1"/>
        <v>1354810.3907282609</v>
      </c>
    </row>
    <row r="110" spans="1:6" x14ac:dyDescent="0.25">
      <c r="A110" s="121" t="s">
        <v>113</v>
      </c>
      <c r="B110" s="142" t="s">
        <v>221</v>
      </c>
      <c r="C110" s="129" t="s">
        <v>19</v>
      </c>
      <c r="D110" s="122">
        <v>34.900478260869562</v>
      </c>
      <c r="E110" s="122">
        <v>1917</v>
      </c>
      <c r="F110" s="122">
        <f t="shared" si="1"/>
        <v>66904.216826086951</v>
      </c>
    </row>
    <row r="111" spans="1:6" x14ac:dyDescent="0.25">
      <c r="A111" s="121"/>
      <c r="B111" s="142"/>
      <c r="C111" s="129"/>
      <c r="D111" s="122"/>
      <c r="E111" s="122"/>
      <c r="F111" s="122"/>
    </row>
    <row r="112" spans="1:6" ht="173.25" x14ac:dyDescent="0.25">
      <c r="A112" s="121" t="s">
        <v>222</v>
      </c>
      <c r="B112" s="142" t="s">
        <v>223</v>
      </c>
      <c r="C112" s="129"/>
      <c r="D112" s="122"/>
      <c r="E112" s="122"/>
      <c r="F112" s="122"/>
    </row>
    <row r="113" spans="1:6" x14ac:dyDescent="0.25">
      <c r="A113" s="121" t="s">
        <v>89</v>
      </c>
      <c r="B113" s="142" t="s">
        <v>224</v>
      </c>
      <c r="C113" s="129" t="s">
        <v>19</v>
      </c>
      <c r="D113" s="122">
        <v>1614.1471195652175</v>
      </c>
      <c r="E113" s="122">
        <v>1825</v>
      </c>
      <c r="F113" s="122">
        <f t="shared" si="1"/>
        <v>2945818.493206522</v>
      </c>
    </row>
    <row r="114" spans="1:6" x14ac:dyDescent="0.25">
      <c r="A114" s="121" t="s">
        <v>90</v>
      </c>
      <c r="B114" s="142" t="s">
        <v>225</v>
      </c>
      <c r="C114" s="129" t="s">
        <v>19</v>
      </c>
      <c r="D114" s="122">
        <v>149.57347826086956</v>
      </c>
      <c r="E114" s="122">
        <v>1691</v>
      </c>
      <c r="F114" s="122">
        <f t="shared" si="1"/>
        <v>252928.75173913044</v>
      </c>
    </row>
    <row r="115" spans="1:6" s="78" customFormat="1" x14ac:dyDescent="0.25">
      <c r="A115" s="121" t="s">
        <v>92</v>
      </c>
      <c r="B115" s="142" t="s">
        <v>226</v>
      </c>
      <c r="C115" s="129" t="s">
        <v>19</v>
      </c>
      <c r="D115" s="122">
        <v>349.00478260869568</v>
      </c>
      <c r="E115" s="122">
        <v>2039</v>
      </c>
      <c r="F115" s="122">
        <f t="shared" si="1"/>
        <v>711620.75173913047</v>
      </c>
    </row>
    <row r="116" spans="1:6" x14ac:dyDescent="0.25">
      <c r="A116" s="121" t="s">
        <v>113</v>
      </c>
      <c r="B116" s="142" t="s">
        <v>227</v>
      </c>
      <c r="C116" s="129" t="s">
        <v>19</v>
      </c>
      <c r="D116" s="122">
        <v>119.65878260869565</v>
      </c>
      <c r="E116" s="122">
        <v>1691</v>
      </c>
      <c r="F116" s="122">
        <f t="shared" si="1"/>
        <v>202343.00139130434</v>
      </c>
    </row>
    <row r="117" spans="1:6" x14ac:dyDescent="0.25">
      <c r="A117" s="121"/>
      <c r="B117" s="142"/>
      <c r="C117" s="129"/>
      <c r="D117" s="122"/>
      <c r="E117" s="122"/>
      <c r="F117" s="122"/>
    </row>
    <row r="118" spans="1:6" s="78" customFormat="1" x14ac:dyDescent="0.25">
      <c r="A118" s="125"/>
      <c r="B118" s="124" t="s">
        <v>228</v>
      </c>
      <c r="C118" s="134"/>
      <c r="D118" s="122"/>
      <c r="E118" s="126"/>
      <c r="F118" s="122"/>
    </row>
    <row r="119" spans="1:6" x14ac:dyDescent="0.25">
      <c r="A119" s="121"/>
      <c r="B119" s="128" t="s">
        <v>229</v>
      </c>
      <c r="C119" s="129"/>
      <c r="D119" s="122"/>
      <c r="E119" s="122"/>
      <c r="F119" s="122"/>
    </row>
    <row r="120" spans="1:6" ht="126" x14ac:dyDescent="0.25">
      <c r="A120" s="121" t="s">
        <v>231</v>
      </c>
      <c r="B120" s="144" t="s">
        <v>230</v>
      </c>
      <c r="C120" s="129"/>
      <c r="D120" s="122"/>
      <c r="E120" s="122"/>
      <c r="F120" s="122"/>
    </row>
    <row r="121" spans="1:6" s="78" customFormat="1" x14ac:dyDescent="0.25">
      <c r="A121" s="125"/>
      <c r="B121" s="145" t="s">
        <v>232</v>
      </c>
      <c r="C121" s="134"/>
      <c r="D121" s="122"/>
      <c r="E121" s="126"/>
      <c r="F121" s="122"/>
    </row>
    <row r="122" spans="1:6" x14ac:dyDescent="0.25">
      <c r="A122" s="121"/>
      <c r="B122" s="144" t="s">
        <v>233</v>
      </c>
      <c r="C122" s="129" t="s">
        <v>19</v>
      </c>
      <c r="D122" s="122">
        <v>6360.6121630434782</v>
      </c>
      <c r="E122" s="122">
        <v>904</v>
      </c>
      <c r="F122" s="122">
        <f t="shared" si="1"/>
        <v>5749993.395391304</v>
      </c>
    </row>
    <row r="123" spans="1:6" x14ac:dyDescent="0.25">
      <c r="A123" s="121"/>
      <c r="B123" s="144"/>
      <c r="C123" s="129"/>
      <c r="D123" s="122"/>
      <c r="E123" s="122"/>
      <c r="F123" s="122"/>
    </row>
    <row r="124" spans="1:6" s="78" customFormat="1" x14ac:dyDescent="0.25">
      <c r="A124" s="125"/>
      <c r="B124" s="145" t="s">
        <v>234</v>
      </c>
      <c r="C124" s="134"/>
      <c r="D124" s="122"/>
      <c r="E124" s="126"/>
      <c r="F124" s="122"/>
    </row>
    <row r="125" spans="1:6" x14ac:dyDescent="0.25">
      <c r="A125" s="121"/>
      <c r="B125" s="144" t="s">
        <v>235</v>
      </c>
      <c r="C125" s="129" t="s">
        <v>19</v>
      </c>
      <c r="D125" s="122">
        <v>2337.085597826087</v>
      </c>
      <c r="E125" s="122">
        <v>1190</v>
      </c>
      <c r="F125" s="122">
        <f t="shared" si="1"/>
        <v>2781131.8614130435</v>
      </c>
    </row>
    <row r="126" spans="1:6" x14ac:dyDescent="0.25">
      <c r="A126" s="121"/>
      <c r="B126" s="144"/>
      <c r="C126" s="129"/>
      <c r="D126" s="122"/>
      <c r="E126" s="122"/>
      <c r="F126" s="122"/>
    </row>
    <row r="127" spans="1:6" s="78" customFormat="1" x14ac:dyDescent="0.25">
      <c r="A127" s="125"/>
      <c r="B127" s="145" t="s">
        <v>236</v>
      </c>
      <c r="C127" s="134"/>
      <c r="D127" s="122"/>
      <c r="E127" s="126"/>
      <c r="F127" s="122"/>
    </row>
    <row r="128" spans="1:6" x14ac:dyDescent="0.25">
      <c r="A128" s="121"/>
      <c r="B128" s="144" t="s">
        <v>237</v>
      </c>
      <c r="C128" s="129" t="s">
        <v>19</v>
      </c>
      <c r="D128" s="122">
        <v>306.62563043478258</v>
      </c>
      <c r="E128" s="122">
        <v>740</v>
      </c>
      <c r="F128" s="122">
        <f t="shared" si="1"/>
        <v>226902.96652173912</v>
      </c>
    </row>
    <row r="129" spans="1:6" x14ac:dyDescent="0.25">
      <c r="A129" s="121"/>
      <c r="B129" s="144"/>
      <c r="C129" s="129"/>
      <c r="D129" s="122"/>
      <c r="E129" s="122"/>
      <c r="F129" s="122"/>
    </row>
    <row r="130" spans="1:6" x14ac:dyDescent="0.25">
      <c r="A130" s="125"/>
      <c r="B130" s="145" t="s">
        <v>238</v>
      </c>
      <c r="C130" s="134"/>
      <c r="D130" s="122"/>
      <c r="E130" s="126"/>
      <c r="F130" s="122"/>
    </row>
    <row r="131" spans="1:6" ht="63" x14ac:dyDescent="0.25">
      <c r="A131" s="121" t="s">
        <v>239</v>
      </c>
      <c r="B131" s="144" t="s">
        <v>240</v>
      </c>
      <c r="C131" s="129" t="s">
        <v>19</v>
      </c>
      <c r="D131" s="122">
        <v>299.14695652173913</v>
      </c>
      <c r="E131" s="122">
        <v>1038</v>
      </c>
      <c r="F131" s="122">
        <f t="shared" si="1"/>
        <v>310514.54086956521</v>
      </c>
    </row>
    <row r="132" spans="1:6" x14ac:dyDescent="0.25">
      <c r="A132" s="121"/>
      <c r="B132" s="142"/>
      <c r="C132" s="129"/>
      <c r="D132" s="122"/>
      <c r="E132" s="122"/>
      <c r="F132" s="122"/>
    </row>
    <row r="133" spans="1:6" ht="126" x14ac:dyDescent="0.25">
      <c r="A133" s="121" t="s">
        <v>241</v>
      </c>
      <c r="B133" s="144" t="s">
        <v>242</v>
      </c>
      <c r="C133" s="129" t="s">
        <v>19</v>
      </c>
      <c r="D133" s="122">
        <v>498.57826086956521</v>
      </c>
      <c r="E133" s="122">
        <v>1456</v>
      </c>
      <c r="F133" s="122">
        <f t="shared" si="1"/>
        <v>725929.94782608689</v>
      </c>
    </row>
    <row r="134" spans="1:6" x14ac:dyDescent="0.25">
      <c r="A134" s="121"/>
      <c r="B134" s="144"/>
      <c r="C134" s="129"/>
      <c r="D134" s="122"/>
      <c r="E134" s="122"/>
      <c r="F134" s="122"/>
    </row>
    <row r="135" spans="1:6" x14ac:dyDescent="0.25">
      <c r="A135" s="121"/>
      <c r="B135" s="146" t="s">
        <v>243</v>
      </c>
      <c r="C135" s="129"/>
      <c r="D135" s="122"/>
      <c r="E135" s="122"/>
      <c r="F135" s="122"/>
    </row>
    <row r="136" spans="1:6" ht="94.5" x14ac:dyDescent="0.25">
      <c r="A136" s="121" t="s">
        <v>170</v>
      </c>
      <c r="B136" s="144" t="s">
        <v>891</v>
      </c>
      <c r="C136" s="129" t="s">
        <v>19</v>
      </c>
      <c r="D136" s="122">
        <v>1495.7347826086957</v>
      </c>
      <c r="E136" s="122">
        <v>1101</v>
      </c>
      <c r="F136" s="122">
        <f t="shared" si="1"/>
        <v>1646803.9956521739</v>
      </c>
    </row>
    <row r="137" spans="1:6" x14ac:dyDescent="0.25">
      <c r="A137" s="121"/>
      <c r="B137" s="144"/>
      <c r="C137" s="129"/>
      <c r="D137" s="122"/>
      <c r="E137" s="122"/>
      <c r="F137" s="122"/>
    </row>
    <row r="138" spans="1:6" ht="94.5" x14ac:dyDescent="0.25">
      <c r="A138" s="121" t="s">
        <v>244</v>
      </c>
      <c r="B138" s="144" t="s">
        <v>892</v>
      </c>
      <c r="C138" s="129"/>
      <c r="D138" s="122"/>
      <c r="E138" s="122"/>
      <c r="F138" s="122"/>
    </row>
    <row r="139" spans="1:6" x14ac:dyDescent="0.25">
      <c r="A139" s="121" t="s">
        <v>89</v>
      </c>
      <c r="B139" s="142" t="s">
        <v>179</v>
      </c>
      <c r="C139" s="129" t="s">
        <v>19</v>
      </c>
      <c r="D139" s="122">
        <v>685.54510869565217</v>
      </c>
      <c r="E139" s="122">
        <v>1276</v>
      </c>
      <c r="F139" s="122">
        <f t="shared" si="1"/>
        <v>874755.55869565217</v>
      </c>
    </row>
    <row r="140" spans="1:6" x14ac:dyDescent="0.25">
      <c r="A140" s="121" t="s">
        <v>90</v>
      </c>
      <c r="B140" s="142" t="s">
        <v>178</v>
      </c>
      <c r="C140" s="129" t="s">
        <v>19</v>
      </c>
      <c r="D140" s="122">
        <v>810.18967391304341</v>
      </c>
      <c r="E140" s="122">
        <v>1965</v>
      </c>
      <c r="F140" s="122">
        <f t="shared" si="1"/>
        <v>1592022.7092391304</v>
      </c>
    </row>
    <row r="141" spans="1:6" x14ac:dyDescent="0.25">
      <c r="A141" s="121"/>
      <c r="B141" s="144"/>
      <c r="C141" s="129"/>
      <c r="D141" s="122"/>
      <c r="E141" s="122"/>
      <c r="F141" s="122"/>
    </row>
    <row r="142" spans="1:6" ht="126" x14ac:dyDescent="0.25">
      <c r="A142" s="121" t="s">
        <v>245</v>
      </c>
      <c r="B142" s="144" t="s">
        <v>246</v>
      </c>
      <c r="C142" s="129" t="s">
        <v>19</v>
      </c>
      <c r="D142" s="122">
        <v>810.18967391304341</v>
      </c>
      <c r="E142" s="122">
        <v>4943</v>
      </c>
      <c r="F142" s="122">
        <f t="shared" si="1"/>
        <v>4004767.5581521736</v>
      </c>
    </row>
    <row r="143" spans="1:6" x14ac:dyDescent="0.25">
      <c r="A143" s="121"/>
      <c r="B143" s="144"/>
      <c r="C143" s="129"/>
      <c r="D143" s="122"/>
      <c r="E143" s="122"/>
      <c r="F143" s="122"/>
    </row>
    <row r="144" spans="1:6" ht="63" x14ac:dyDescent="0.25">
      <c r="A144" s="121" t="s">
        <v>247</v>
      </c>
      <c r="B144" s="144" t="s">
        <v>248</v>
      </c>
      <c r="C144" s="129" t="s">
        <v>134</v>
      </c>
      <c r="D144" s="122">
        <v>5484.3608695652174</v>
      </c>
      <c r="E144" s="122">
        <v>759</v>
      </c>
      <c r="F144" s="122">
        <f t="shared" ref="F144:F206" si="2">E144*D144</f>
        <v>4162629.9</v>
      </c>
    </row>
    <row r="145" spans="1:6" x14ac:dyDescent="0.25">
      <c r="A145" s="121"/>
      <c r="B145" s="144"/>
      <c r="C145" s="129"/>
      <c r="D145" s="122"/>
      <c r="E145" s="122"/>
      <c r="F145" s="122"/>
    </row>
    <row r="146" spans="1:6" x14ac:dyDescent="0.25">
      <c r="A146" s="121"/>
      <c r="B146" s="146" t="s">
        <v>249</v>
      </c>
      <c r="C146" s="129"/>
      <c r="D146" s="122"/>
      <c r="E146" s="122"/>
      <c r="F146" s="122"/>
    </row>
    <row r="147" spans="1:6" x14ac:dyDescent="0.25">
      <c r="A147" s="121"/>
      <c r="B147" s="128" t="s">
        <v>250</v>
      </c>
      <c r="C147" s="129"/>
      <c r="D147" s="122"/>
      <c r="E147" s="122"/>
      <c r="F147" s="122"/>
    </row>
    <row r="148" spans="1:6" ht="47.25" x14ac:dyDescent="0.25">
      <c r="A148" s="121" t="s">
        <v>174</v>
      </c>
      <c r="B148" s="144" t="s">
        <v>251</v>
      </c>
      <c r="C148" s="129" t="s">
        <v>19</v>
      </c>
      <c r="D148" s="122">
        <v>17500</v>
      </c>
      <c r="E148" s="122">
        <v>377</v>
      </c>
      <c r="F148" s="122">
        <f t="shared" si="2"/>
        <v>6597500</v>
      </c>
    </row>
    <row r="149" spans="1:6" s="80" customFormat="1" x14ac:dyDescent="0.25">
      <c r="A149" s="121"/>
      <c r="B149" s="144"/>
      <c r="C149" s="129"/>
      <c r="D149" s="122"/>
      <c r="E149" s="122"/>
      <c r="F149" s="122"/>
    </row>
    <row r="150" spans="1:6" ht="63" x14ac:dyDescent="0.25">
      <c r="A150" s="121" t="s">
        <v>147</v>
      </c>
      <c r="B150" s="144" t="s">
        <v>146</v>
      </c>
      <c r="C150" s="129" t="s">
        <v>134</v>
      </c>
      <c r="D150" s="122">
        <v>125</v>
      </c>
      <c r="E150" s="122">
        <v>255</v>
      </c>
      <c r="F150" s="122">
        <f t="shared" si="2"/>
        <v>31875</v>
      </c>
    </row>
    <row r="151" spans="1:6" x14ac:dyDescent="0.25">
      <c r="A151" s="121"/>
      <c r="B151" s="144"/>
      <c r="C151" s="129"/>
      <c r="D151" s="122"/>
      <c r="E151" s="122"/>
      <c r="F151" s="122"/>
    </row>
    <row r="152" spans="1:6" ht="141.75" x14ac:dyDescent="0.25">
      <c r="A152" s="147" t="s">
        <v>91</v>
      </c>
      <c r="B152" s="148" t="s">
        <v>93</v>
      </c>
      <c r="C152" s="294" t="s">
        <v>895</v>
      </c>
      <c r="D152" s="295"/>
      <c r="E152" s="295"/>
      <c r="F152" s="122"/>
    </row>
    <row r="153" spans="1:6" x14ac:dyDescent="0.25">
      <c r="A153" s="121"/>
      <c r="B153" s="144"/>
      <c r="C153" s="129"/>
      <c r="D153" s="122"/>
      <c r="E153" s="122"/>
      <c r="F153" s="122"/>
    </row>
    <row r="154" spans="1:6" ht="63" x14ac:dyDescent="0.25">
      <c r="A154" s="121" t="s">
        <v>97</v>
      </c>
      <c r="B154" s="144" t="s">
        <v>252</v>
      </c>
      <c r="C154" s="129" t="s">
        <v>19</v>
      </c>
      <c r="D154" s="122">
        <v>3500</v>
      </c>
      <c r="E154" s="122">
        <v>58</v>
      </c>
      <c r="F154" s="122">
        <f t="shared" si="2"/>
        <v>203000</v>
      </c>
    </row>
    <row r="155" spans="1:6" s="78" customFormat="1" x14ac:dyDescent="0.25">
      <c r="A155" s="121"/>
      <c r="B155" s="142"/>
      <c r="C155" s="129"/>
      <c r="D155" s="122"/>
      <c r="E155" s="122"/>
      <c r="F155" s="122"/>
    </row>
    <row r="156" spans="1:6" ht="47.25" x14ac:dyDescent="0.25">
      <c r="A156" s="121" t="s">
        <v>34</v>
      </c>
      <c r="B156" s="120" t="s">
        <v>35</v>
      </c>
      <c r="C156" s="129" t="s">
        <v>19</v>
      </c>
      <c r="D156" s="122">
        <v>42000</v>
      </c>
      <c r="E156" s="122">
        <v>29</v>
      </c>
      <c r="F156" s="122">
        <f t="shared" si="2"/>
        <v>1218000</v>
      </c>
    </row>
    <row r="157" spans="1:6" x14ac:dyDescent="0.25">
      <c r="A157" s="121"/>
      <c r="B157" s="120"/>
      <c r="C157" s="129"/>
      <c r="D157" s="122"/>
      <c r="E157" s="122"/>
      <c r="F157" s="122"/>
    </row>
    <row r="158" spans="1:6" x14ac:dyDescent="0.25">
      <c r="A158" s="125"/>
      <c r="B158" s="124" t="s">
        <v>253</v>
      </c>
      <c r="C158" s="134"/>
      <c r="D158" s="122"/>
      <c r="E158" s="126"/>
      <c r="F158" s="122"/>
    </row>
    <row r="159" spans="1:6" x14ac:dyDescent="0.25">
      <c r="A159" s="121"/>
      <c r="B159" s="128" t="s">
        <v>254</v>
      </c>
      <c r="C159" s="129"/>
      <c r="D159" s="122"/>
      <c r="E159" s="122"/>
      <c r="F159" s="122"/>
    </row>
    <row r="160" spans="1:6" ht="63" x14ac:dyDescent="0.25">
      <c r="A160" s="121" t="s">
        <v>98</v>
      </c>
      <c r="B160" s="120" t="s">
        <v>255</v>
      </c>
      <c r="C160" s="129"/>
      <c r="D160" s="122"/>
      <c r="E160" s="122"/>
      <c r="F160" s="122"/>
    </row>
    <row r="161" spans="1:6" x14ac:dyDescent="0.25">
      <c r="A161" s="121" t="s">
        <v>89</v>
      </c>
      <c r="B161" s="120" t="s">
        <v>152</v>
      </c>
      <c r="C161" s="129" t="s">
        <v>19</v>
      </c>
      <c r="D161" s="122">
        <v>81018.967391304352</v>
      </c>
      <c r="E161" s="122">
        <v>35</v>
      </c>
      <c r="F161" s="122">
        <f t="shared" si="2"/>
        <v>2835663.8586956523</v>
      </c>
    </row>
    <row r="162" spans="1:6" ht="31.5" x14ac:dyDescent="0.25">
      <c r="A162" s="121" t="s">
        <v>90</v>
      </c>
      <c r="B162" s="120" t="s">
        <v>110</v>
      </c>
      <c r="C162" s="129" t="s">
        <v>19</v>
      </c>
      <c r="D162" s="122">
        <v>145834.14130434784</v>
      </c>
      <c r="E162" s="122">
        <v>45</v>
      </c>
      <c r="F162" s="122">
        <f t="shared" si="2"/>
        <v>6562536.3586956523</v>
      </c>
    </row>
    <row r="163" spans="1:6" x14ac:dyDescent="0.25">
      <c r="A163" s="121" t="s">
        <v>92</v>
      </c>
      <c r="B163" s="120" t="s">
        <v>111</v>
      </c>
      <c r="C163" s="129" t="s">
        <v>19</v>
      </c>
      <c r="D163" s="122">
        <v>44248.820652173912</v>
      </c>
      <c r="E163" s="122">
        <v>67</v>
      </c>
      <c r="F163" s="122">
        <f t="shared" si="2"/>
        <v>2964670.9836956523</v>
      </c>
    </row>
    <row r="164" spans="1:6" s="78" customFormat="1" ht="31.5" x14ac:dyDescent="0.25">
      <c r="A164" s="121" t="s">
        <v>113</v>
      </c>
      <c r="B164" s="120" t="s">
        <v>112</v>
      </c>
      <c r="C164" s="129" t="s">
        <v>19</v>
      </c>
      <c r="D164" s="122">
        <v>3500</v>
      </c>
      <c r="E164" s="122">
        <v>52</v>
      </c>
      <c r="F164" s="122">
        <f t="shared" si="2"/>
        <v>182000</v>
      </c>
    </row>
    <row r="165" spans="1:6" x14ac:dyDescent="0.25">
      <c r="A165" s="121" t="s">
        <v>153</v>
      </c>
      <c r="B165" s="120" t="s">
        <v>256</v>
      </c>
      <c r="C165" s="129" t="s">
        <v>19</v>
      </c>
      <c r="D165" s="122">
        <v>6855.451086956522</v>
      </c>
      <c r="E165" s="122">
        <v>112</v>
      </c>
      <c r="F165" s="122">
        <f t="shared" si="2"/>
        <v>767810.52173913049</v>
      </c>
    </row>
    <row r="166" spans="1:6" x14ac:dyDescent="0.25">
      <c r="A166" s="121"/>
      <c r="B166" s="144"/>
      <c r="C166" s="129"/>
      <c r="D166" s="122"/>
      <c r="E166" s="122"/>
      <c r="F166" s="122"/>
    </row>
    <row r="167" spans="1:6" x14ac:dyDescent="0.25">
      <c r="A167" s="125"/>
      <c r="B167" s="124" t="s">
        <v>257</v>
      </c>
      <c r="C167" s="134"/>
      <c r="D167" s="122"/>
      <c r="E167" s="126"/>
      <c r="F167" s="122"/>
    </row>
    <row r="168" spans="1:6" x14ac:dyDescent="0.25">
      <c r="A168" s="121"/>
      <c r="B168" s="128" t="s">
        <v>258</v>
      </c>
      <c r="C168" s="129"/>
      <c r="D168" s="122"/>
      <c r="E168" s="122"/>
      <c r="F168" s="122"/>
    </row>
    <row r="169" spans="1:6" ht="78.75" x14ac:dyDescent="0.25">
      <c r="A169" s="121" t="s">
        <v>259</v>
      </c>
      <c r="B169" s="120" t="s">
        <v>260</v>
      </c>
      <c r="C169" s="129" t="s">
        <v>19</v>
      </c>
      <c r="D169" s="122">
        <v>9784.5983695652176</v>
      </c>
      <c r="E169" s="122">
        <v>261</v>
      </c>
      <c r="F169" s="122">
        <f t="shared" si="2"/>
        <v>2553780.1744565219</v>
      </c>
    </row>
    <row r="170" spans="1:6" x14ac:dyDescent="0.25">
      <c r="A170" s="121"/>
      <c r="B170" s="144"/>
      <c r="C170" s="129"/>
      <c r="D170" s="122"/>
      <c r="E170" s="122"/>
      <c r="F170" s="122"/>
    </row>
    <row r="171" spans="1:6" ht="78.75" x14ac:dyDescent="0.25">
      <c r="A171" s="121" t="s">
        <v>160</v>
      </c>
      <c r="B171" s="120" t="s">
        <v>161</v>
      </c>
      <c r="C171" s="129" t="s">
        <v>19</v>
      </c>
      <c r="D171" s="122">
        <v>6232.228260869565</v>
      </c>
      <c r="E171" s="122">
        <v>155</v>
      </c>
      <c r="F171" s="122">
        <f t="shared" si="2"/>
        <v>965995.38043478259</v>
      </c>
    </row>
    <row r="172" spans="1:6" s="78" customFormat="1" x14ac:dyDescent="0.25">
      <c r="A172" s="121"/>
      <c r="B172" s="144"/>
      <c r="C172" s="129"/>
      <c r="D172" s="122"/>
      <c r="E172" s="122"/>
      <c r="F172" s="122"/>
    </row>
    <row r="173" spans="1:6" ht="78.75" x14ac:dyDescent="0.25">
      <c r="A173" s="121" t="s">
        <v>261</v>
      </c>
      <c r="B173" s="120" t="s">
        <v>262</v>
      </c>
      <c r="C173" s="129" t="s">
        <v>19</v>
      </c>
      <c r="D173" s="122">
        <v>1869.6684782608695</v>
      </c>
      <c r="E173" s="122">
        <v>261</v>
      </c>
      <c r="F173" s="122">
        <f t="shared" si="2"/>
        <v>487983.47282608692</v>
      </c>
    </row>
    <row r="174" spans="1:6" x14ac:dyDescent="0.25">
      <c r="A174" s="121"/>
      <c r="B174" s="144"/>
      <c r="C174" s="129"/>
      <c r="D174" s="122"/>
      <c r="E174" s="122"/>
      <c r="F174" s="122"/>
    </row>
    <row r="175" spans="1:6" x14ac:dyDescent="0.25">
      <c r="A175" s="125"/>
      <c r="B175" s="124" t="s">
        <v>263</v>
      </c>
      <c r="C175" s="134"/>
      <c r="D175" s="122"/>
      <c r="E175" s="126"/>
      <c r="F175" s="122"/>
    </row>
    <row r="176" spans="1:6" x14ac:dyDescent="0.25">
      <c r="A176" s="121"/>
      <c r="B176" s="128" t="s">
        <v>264</v>
      </c>
      <c r="C176" s="129"/>
      <c r="D176" s="122"/>
      <c r="E176" s="122"/>
      <c r="F176" s="122"/>
    </row>
    <row r="177" spans="1:6" ht="31.5" x14ac:dyDescent="0.25">
      <c r="A177" s="121" t="s">
        <v>265</v>
      </c>
      <c r="B177" s="135" t="s">
        <v>307</v>
      </c>
      <c r="C177" s="129" t="s">
        <v>19</v>
      </c>
      <c r="D177" s="122">
        <v>21812.79891304348</v>
      </c>
      <c r="E177" s="122">
        <v>104</v>
      </c>
      <c r="F177" s="122">
        <f t="shared" si="2"/>
        <v>2268531.086956522</v>
      </c>
    </row>
    <row r="178" spans="1:6" x14ac:dyDescent="0.25">
      <c r="A178" s="121"/>
      <c r="B178" s="139"/>
      <c r="C178" s="129"/>
      <c r="D178" s="122"/>
      <c r="E178" s="122"/>
      <c r="F178" s="122"/>
    </row>
    <row r="179" spans="1:6" ht="110.25" x14ac:dyDescent="0.25">
      <c r="A179" s="121" t="s">
        <v>156</v>
      </c>
      <c r="B179" s="120" t="s">
        <v>308</v>
      </c>
      <c r="C179" s="129"/>
      <c r="D179" s="122"/>
      <c r="E179" s="122"/>
      <c r="F179" s="122"/>
    </row>
    <row r="180" spans="1:6" x14ac:dyDescent="0.25">
      <c r="A180" s="121"/>
      <c r="B180" s="149" t="s">
        <v>137</v>
      </c>
      <c r="C180" s="129"/>
      <c r="D180" s="122"/>
      <c r="E180" s="122"/>
      <c r="F180" s="122"/>
    </row>
    <row r="181" spans="1:6" x14ac:dyDescent="0.25">
      <c r="A181" s="121" t="s">
        <v>89</v>
      </c>
      <c r="B181" s="120" t="s">
        <v>157</v>
      </c>
      <c r="C181" s="129" t="s">
        <v>19</v>
      </c>
      <c r="D181" s="122">
        <v>82514.702173913043</v>
      </c>
      <c r="E181" s="122">
        <v>356</v>
      </c>
      <c r="F181" s="122">
        <f t="shared" si="2"/>
        <v>29375233.973913044</v>
      </c>
    </row>
    <row r="182" spans="1:6" x14ac:dyDescent="0.25">
      <c r="A182" s="121" t="s">
        <v>90</v>
      </c>
      <c r="B182" s="120" t="s">
        <v>266</v>
      </c>
      <c r="C182" s="129" t="s">
        <v>19</v>
      </c>
      <c r="D182" s="122">
        <v>9348.342391304348</v>
      </c>
      <c r="E182" s="122">
        <v>356</v>
      </c>
      <c r="F182" s="122">
        <f t="shared" si="2"/>
        <v>3328009.8913043477</v>
      </c>
    </row>
    <row r="183" spans="1:6" x14ac:dyDescent="0.25">
      <c r="A183" s="121"/>
      <c r="B183" s="144"/>
      <c r="C183" s="129"/>
      <c r="D183" s="122"/>
      <c r="E183" s="122"/>
      <c r="F183" s="122"/>
    </row>
    <row r="184" spans="1:6" ht="94.5" x14ac:dyDescent="0.25">
      <c r="A184" s="121" t="s">
        <v>163</v>
      </c>
      <c r="B184" s="120" t="s">
        <v>309</v>
      </c>
      <c r="C184" s="129"/>
      <c r="D184" s="122"/>
      <c r="E184" s="122"/>
      <c r="F184" s="122"/>
    </row>
    <row r="185" spans="1:6" x14ac:dyDescent="0.25">
      <c r="A185" s="121" t="s">
        <v>89</v>
      </c>
      <c r="B185" s="120" t="s">
        <v>164</v>
      </c>
      <c r="C185" s="129" t="s">
        <v>19</v>
      </c>
      <c r="D185" s="122">
        <v>498.57826086956521</v>
      </c>
      <c r="E185" s="122">
        <v>355</v>
      </c>
      <c r="F185" s="122">
        <f t="shared" si="2"/>
        <v>176995.28260869565</v>
      </c>
    </row>
    <row r="186" spans="1:6" x14ac:dyDescent="0.25">
      <c r="A186" s="121"/>
      <c r="B186" s="120"/>
      <c r="C186" s="129"/>
      <c r="D186" s="122"/>
      <c r="E186" s="122"/>
      <c r="F186" s="122"/>
    </row>
    <row r="187" spans="1:6" ht="94.5" x14ac:dyDescent="0.25">
      <c r="A187" s="121" t="s">
        <v>159</v>
      </c>
      <c r="B187" s="120" t="s">
        <v>310</v>
      </c>
      <c r="C187" s="129"/>
      <c r="D187" s="122"/>
      <c r="E187" s="122"/>
      <c r="F187" s="122"/>
    </row>
    <row r="188" spans="1:6" x14ac:dyDescent="0.25">
      <c r="A188" s="121" t="s">
        <v>89</v>
      </c>
      <c r="B188" s="120" t="s">
        <v>267</v>
      </c>
      <c r="C188" s="129" t="s">
        <v>19</v>
      </c>
      <c r="D188" s="122">
        <v>60764.225543478256</v>
      </c>
      <c r="E188" s="122">
        <v>356</v>
      </c>
      <c r="F188" s="122">
        <f t="shared" si="2"/>
        <v>21632064.293478258</v>
      </c>
    </row>
    <row r="189" spans="1:6" x14ac:dyDescent="0.25">
      <c r="A189" s="121" t="s">
        <v>90</v>
      </c>
      <c r="B189" s="120" t="s">
        <v>158</v>
      </c>
      <c r="C189" s="129" t="s">
        <v>19</v>
      </c>
      <c r="D189" s="122">
        <v>39886.260869565216</v>
      </c>
      <c r="E189" s="122">
        <v>356</v>
      </c>
      <c r="F189" s="122">
        <f t="shared" si="2"/>
        <v>14199508.869565217</v>
      </c>
    </row>
    <row r="190" spans="1:6" x14ac:dyDescent="0.25">
      <c r="A190" s="121"/>
      <c r="B190" s="120"/>
      <c r="C190" s="129"/>
      <c r="D190" s="122"/>
      <c r="E190" s="122"/>
      <c r="F190" s="122"/>
    </row>
    <row r="191" spans="1:6" ht="110.25" x14ac:dyDescent="0.25">
      <c r="A191" s="121" t="s">
        <v>162</v>
      </c>
      <c r="B191" s="120" t="s">
        <v>311</v>
      </c>
      <c r="C191" s="129" t="s">
        <v>19</v>
      </c>
      <c r="D191" s="122">
        <v>436.2559782608696</v>
      </c>
      <c r="E191" s="122">
        <v>1217</v>
      </c>
      <c r="F191" s="122">
        <f t="shared" si="2"/>
        <v>530923.52554347832</v>
      </c>
    </row>
    <row r="192" spans="1:6" x14ac:dyDescent="0.25">
      <c r="A192" s="121"/>
      <c r="B192" s="120"/>
      <c r="C192" s="129"/>
      <c r="D192" s="122"/>
      <c r="E192" s="122"/>
      <c r="F192" s="122"/>
    </row>
    <row r="193" spans="1:6" ht="94.5" x14ac:dyDescent="0.25">
      <c r="A193" s="121" t="s">
        <v>165</v>
      </c>
      <c r="B193" s="120" t="s">
        <v>312</v>
      </c>
      <c r="C193" s="129" t="s">
        <v>19</v>
      </c>
      <c r="D193" s="122">
        <v>124.6445652173913</v>
      </c>
      <c r="E193" s="122">
        <v>1219</v>
      </c>
      <c r="F193" s="122">
        <f t="shared" si="2"/>
        <v>151941.72500000001</v>
      </c>
    </row>
    <row r="194" spans="1:6" x14ac:dyDescent="0.25">
      <c r="A194" s="121"/>
      <c r="B194" s="120"/>
      <c r="C194" s="129"/>
      <c r="D194" s="122"/>
      <c r="E194" s="122"/>
      <c r="F194" s="122"/>
    </row>
    <row r="195" spans="1:6" ht="110.25" x14ac:dyDescent="0.25">
      <c r="A195" s="121" t="s">
        <v>171</v>
      </c>
      <c r="B195" s="120" t="s">
        <v>173</v>
      </c>
      <c r="C195" s="129"/>
      <c r="D195" s="122"/>
      <c r="E195" s="122"/>
      <c r="F195" s="122"/>
    </row>
    <row r="196" spans="1:6" x14ac:dyDescent="0.25">
      <c r="A196" s="121" t="s">
        <v>89</v>
      </c>
      <c r="B196" s="120" t="s">
        <v>268</v>
      </c>
      <c r="C196" s="129" t="s">
        <v>19</v>
      </c>
      <c r="D196" s="122">
        <v>498.57826086956521</v>
      </c>
      <c r="E196" s="122">
        <v>1205</v>
      </c>
      <c r="F196" s="122">
        <f t="shared" si="2"/>
        <v>600786.80434782605</v>
      </c>
    </row>
    <row r="197" spans="1:6" x14ac:dyDescent="0.25">
      <c r="A197" s="121" t="s">
        <v>90</v>
      </c>
      <c r="B197" s="120" t="s">
        <v>269</v>
      </c>
      <c r="C197" s="129" t="s">
        <v>19</v>
      </c>
      <c r="D197" s="122">
        <v>1121.8010869565217</v>
      </c>
      <c r="E197" s="122">
        <v>1212</v>
      </c>
      <c r="F197" s="122">
        <f t="shared" si="2"/>
        <v>1359622.9173913042</v>
      </c>
    </row>
    <row r="198" spans="1:6" x14ac:dyDescent="0.25">
      <c r="A198" s="121"/>
      <c r="B198" s="120"/>
      <c r="C198" s="129"/>
      <c r="D198" s="122"/>
      <c r="E198" s="122"/>
      <c r="F198" s="122"/>
    </row>
    <row r="199" spans="1:6" ht="94.5" x14ac:dyDescent="0.25">
      <c r="A199" s="121" t="s">
        <v>270</v>
      </c>
      <c r="B199" s="120" t="s">
        <v>271</v>
      </c>
      <c r="C199" s="129" t="s">
        <v>19</v>
      </c>
      <c r="D199" s="122">
        <v>436.2559782608696</v>
      </c>
      <c r="E199" s="122">
        <v>359</v>
      </c>
      <c r="F199" s="122">
        <f t="shared" si="2"/>
        <v>156615.8961956522</v>
      </c>
    </row>
    <row r="200" spans="1:6" x14ac:dyDescent="0.25">
      <c r="A200" s="121"/>
      <c r="B200" s="120"/>
      <c r="C200" s="129"/>
      <c r="D200" s="122"/>
      <c r="E200" s="122"/>
      <c r="F200" s="122"/>
    </row>
    <row r="201" spans="1:6" ht="63" x14ac:dyDescent="0.25">
      <c r="A201" s="121" t="s">
        <v>272</v>
      </c>
      <c r="B201" s="120" t="s">
        <v>273</v>
      </c>
      <c r="C201" s="129" t="s">
        <v>19</v>
      </c>
      <c r="D201" s="122">
        <v>44248.820652173912</v>
      </c>
      <c r="E201" s="122">
        <v>342</v>
      </c>
      <c r="F201" s="122">
        <f t="shared" si="2"/>
        <v>15133096.663043479</v>
      </c>
    </row>
    <row r="202" spans="1:6" x14ac:dyDescent="0.25">
      <c r="A202" s="121"/>
      <c r="B202" s="120"/>
      <c r="C202" s="129"/>
      <c r="D202" s="122"/>
      <c r="E202" s="122"/>
      <c r="F202" s="122"/>
    </row>
    <row r="203" spans="1:6" ht="126" x14ac:dyDescent="0.25">
      <c r="A203" s="121" t="s">
        <v>274</v>
      </c>
      <c r="B203" s="120" t="s">
        <v>893</v>
      </c>
      <c r="C203" s="129"/>
      <c r="D203" s="122"/>
      <c r="E203" s="122"/>
      <c r="F203" s="122"/>
    </row>
    <row r="204" spans="1:6" x14ac:dyDescent="0.25">
      <c r="A204" s="121"/>
      <c r="B204" s="120" t="s">
        <v>167</v>
      </c>
      <c r="C204" s="129" t="s">
        <v>19</v>
      </c>
      <c r="D204" s="122">
        <v>2368.2467391304349</v>
      </c>
      <c r="E204" s="122">
        <v>1142</v>
      </c>
      <c r="F204" s="122">
        <f t="shared" si="2"/>
        <v>2704537.7760869567</v>
      </c>
    </row>
    <row r="205" spans="1:6" x14ac:dyDescent="0.25">
      <c r="A205" s="121"/>
      <c r="B205" s="120"/>
      <c r="C205" s="129"/>
      <c r="D205" s="122"/>
      <c r="E205" s="122"/>
      <c r="F205" s="122"/>
    </row>
    <row r="206" spans="1:6" x14ac:dyDescent="0.25">
      <c r="A206" s="121"/>
      <c r="B206" s="120" t="s">
        <v>168</v>
      </c>
      <c r="C206" s="129" t="s">
        <v>19</v>
      </c>
      <c r="D206" s="122">
        <v>1256.4172173913043</v>
      </c>
      <c r="E206" s="122">
        <v>944</v>
      </c>
      <c r="F206" s="122">
        <f t="shared" si="2"/>
        <v>1186057.8532173913</v>
      </c>
    </row>
    <row r="207" spans="1:6" x14ac:dyDescent="0.25">
      <c r="A207" s="121"/>
      <c r="B207" s="120"/>
      <c r="C207" s="129"/>
      <c r="D207" s="122"/>
      <c r="E207" s="122"/>
      <c r="F207" s="122"/>
    </row>
    <row r="208" spans="1:6" ht="94.5" x14ac:dyDescent="0.25">
      <c r="A208" s="121" t="s">
        <v>166</v>
      </c>
      <c r="B208" s="120" t="s">
        <v>275</v>
      </c>
      <c r="C208" s="129" t="s">
        <v>19</v>
      </c>
      <c r="D208" s="122">
        <v>7478.673913043478</v>
      </c>
      <c r="E208" s="122">
        <v>300</v>
      </c>
      <c r="F208" s="122">
        <f t="shared" ref="F208:F249" si="3">E208*D208</f>
        <v>2243602.1739130435</v>
      </c>
    </row>
    <row r="209" spans="1:6" x14ac:dyDescent="0.25">
      <c r="A209" s="121"/>
      <c r="B209" s="120"/>
      <c r="C209" s="129"/>
      <c r="D209" s="122"/>
      <c r="E209" s="122"/>
      <c r="F209" s="122"/>
    </row>
    <row r="210" spans="1:6" ht="63" x14ac:dyDescent="0.25">
      <c r="A210" s="121" t="s">
        <v>169</v>
      </c>
      <c r="B210" s="120" t="s">
        <v>182</v>
      </c>
      <c r="C210" s="129" t="s">
        <v>19</v>
      </c>
      <c r="D210" s="122">
        <v>2181.279891304348</v>
      </c>
      <c r="E210" s="122">
        <v>274</v>
      </c>
      <c r="F210" s="122">
        <f t="shared" si="3"/>
        <v>597670.69021739135</v>
      </c>
    </row>
    <row r="211" spans="1:6" x14ac:dyDescent="0.25">
      <c r="A211" s="121"/>
      <c r="B211" s="120"/>
      <c r="C211" s="129"/>
      <c r="D211" s="122"/>
      <c r="E211" s="122"/>
      <c r="F211" s="122"/>
    </row>
    <row r="212" spans="1:6" ht="47.25" x14ac:dyDescent="0.25">
      <c r="A212" s="121" t="s">
        <v>184</v>
      </c>
      <c r="B212" s="120" t="s">
        <v>183</v>
      </c>
      <c r="C212" s="129"/>
      <c r="D212" s="122"/>
      <c r="E212" s="122"/>
      <c r="F212" s="122"/>
    </row>
    <row r="213" spans="1:6" x14ac:dyDescent="0.25">
      <c r="A213" s="121" t="s">
        <v>117</v>
      </c>
      <c r="B213" s="150" t="s">
        <v>185</v>
      </c>
      <c r="C213" s="129" t="s">
        <v>19</v>
      </c>
      <c r="D213" s="122">
        <v>1526.8959239130436</v>
      </c>
      <c r="E213" s="122">
        <v>248</v>
      </c>
      <c r="F213" s="122">
        <f t="shared" si="3"/>
        <v>378670.18913043482</v>
      </c>
    </row>
    <row r="214" spans="1:6" x14ac:dyDescent="0.25">
      <c r="A214" s="121"/>
      <c r="B214" s="120"/>
      <c r="C214" s="129"/>
      <c r="D214" s="122"/>
      <c r="E214" s="122"/>
      <c r="F214" s="122"/>
    </row>
    <row r="215" spans="1:6" ht="94.5" x14ac:dyDescent="0.25">
      <c r="A215" s="121" t="s">
        <v>172</v>
      </c>
      <c r="B215" s="120" t="s">
        <v>276</v>
      </c>
      <c r="C215" s="129" t="s">
        <v>19</v>
      </c>
      <c r="D215" s="122">
        <v>3739.336956521739</v>
      </c>
      <c r="E215" s="122">
        <v>220</v>
      </c>
      <c r="F215" s="122">
        <f t="shared" si="3"/>
        <v>822654.13043478259</v>
      </c>
    </row>
    <row r="216" spans="1:6" x14ac:dyDescent="0.25">
      <c r="A216" s="121"/>
      <c r="B216" s="120"/>
      <c r="C216" s="129"/>
      <c r="D216" s="122"/>
      <c r="E216" s="122"/>
      <c r="F216" s="122"/>
    </row>
    <row r="217" spans="1:6" ht="63" x14ac:dyDescent="0.25">
      <c r="A217" s="121" t="s">
        <v>277</v>
      </c>
      <c r="B217" s="120" t="s">
        <v>115</v>
      </c>
      <c r="C217" s="129" t="s">
        <v>19</v>
      </c>
      <c r="D217" s="122">
        <v>6232.228260869565</v>
      </c>
      <c r="E217" s="122">
        <v>78</v>
      </c>
      <c r="F217" s="122">
        <f t="shared" si="3"/>
        <v>486113.80434782605</v>
      </c>
    </row>
    <row r="218" spans="1:6" s="78" customFormat="1" x14ac:dyDescent="0.25">
      <c r="A218" s="121"/>
      <c r="B218" s="120"/>
      <c r="C218" s="129"/>
      <c r="D218" s="122"/>
      <c r="E218" s="122"/>
      <c r="F218" s="122"/>
    </row>
    <row r="219" spans="1:6" ht="63" x14ac:dyDescent="0.25">
      <c r="A219" s="121" t="s">
        <v>114</v>
      </c>
      <c r="B219" s="142" t="s">
        <v>278</v>
      </c>
      <c r="C219" s="129" t="s">
        <v>19</v>
      </c>
      <c r="D219" s="122">
        <v>373.93369565217392</v>
      </c>
      <c r="E219" s="122">
        <v>179</v>
      </c>
      <c r="F219" s="122">
        <f t="shared" si="3"/>
        <v>66934.131521739138</v>
      </c>
    </row>
    <row r="220" spans="1:6" x14ac:dyDescent="0.25">
      <c r="A220" s="121"/>
      <c r="B220" s="142"/>
      <c r="C220" s="140"/>
      <c r="D220" s="122"/>
      <c r="E220" s="122"/>
      <c r="F220" s="122"/>
    </row>
    <row r="221" spans="1:6" x14ac:dyDescent="0.25">
      <c r="A221" s="125"/>
      <c r="B221" s="124" t="s">
        <v>279</v>
      </c>
      <c r="C221" s="134"/>
      <c r="D221" s="122"/>
      <c r="E221" s="126"/>
      <c r="F221" s="122"/>
    </row>
    <row r="222" spans="1:6" x14ac:dyDescent="0.25">
      <c r="A222" s="121"/>
      <c r="B222" s="128" t="s">
        <v>280</v>
      </c>
      <c r="C222" s="129"/>
      <c r="D222" s="122"/>
      <c r="E222" s="122"/>
      <c r="F222" s="122"/>
    </row>
    <row r="223" spans="1:6" ht="63" x14ac:dyDescent="0.25">
      <c r="A223" s="121" t="s">
        <v>154</v>
      </c>
      <c r="B223" s="120" t="s">
        <v>119</v>
      </c>
      <c r="C223" s="129" t="s">
        <v>19</v>
      </c>
      <c r="D223" s="122">
        <v>176995.28260869565</v>
      </c>
      <c r="E223" s="122">
        <v>37</v>
      </c>
      <c r="F223" s="122">
        <f t="shared" si="3"/>
        <v>6548825.4565217393</v>
      </c>
    </row>
    <row r="224" spans="1:6" x14ac:dyDescent="0.25">
      <c r="A224" s="121"/>
      <c r="B224" s="120"/>
      <c r="C224" s="129"/>
      <c r="D224" s="122"/>
      <c r="E224" s="122"/>
      <c r="F224" s="122"/>
    </row>
    <row r="225" spans="1:6" ht="63" x14ac:dyDescent="0.25">
      <c r="A225" s="121" t="s">
        <v>122</v>
      </c>
      <c r="B225" s="120" t="s">
        <v>281</v>
      </c>
      <c r="C225" s="129" t="s">
        <v>19</v>
      </c>
      <c r="D225" s="122">
        <v>36458.53532608696</v>
      </c>
      <c r="E225" s="122">
        <v>42</v>
      </c>
      <c r="F225" s="122">
        <f t="shared" si="3"/>
        <v>1531258.4836956523</v>
      </c>
    </row>
    <row r="226" spans="1:6" s="78" customFormat="1" x14ac:dyDescent="0.25">
      <c r="A226" s="121"/>
      <c r="B226" s="120"/>
      <c r="C226" s="129"/>
      <c r="D226" s="122"/>
      <c r="E226" s="122"/>
      <c r="F226" s="122"/>
    </row>
    <row r="227" spans="1:6" ht="63" x14ac:dyDescent="0.25">
      <c r="A227" s="121" t="s">
        <v>282</v>
      </c>
      <c r="B227" s="120" t="s">
        <v>120</v>
      </c>
      <c r="C227" s="129" t="s">
        <v>19</v>
      </c>
      <c r="D227" s="122">
        <v>373.93369565217392</v>
      </c>
      <c r="E227" s="122">
        <v>42</v>
      </c>
      <c r="F227" s="122">
        <f t="shared" si="3"/>
        <v>15705.215217391305</v>
      </c>
    </row>
    <row r="228" spans="1:6" x14ac:dyDescent="0.25">
      <c r="A228" s="121"/>
      <c r="B228" s="120"/>
      <c r="C228" s="129"/>
      <c r="D228" s="122"/>
      <c r="E228" s="122"/>
      <c r="F228" s="122"/>
    </row>
    <row r="229" spans="1:6" x14ac:dyDescent="0.25">
      <c r="A229" s="125"/>
      <c r="B229" s="145" t="s">
        <v>125</v>
      </c>
      <c r="C229" s="134"/>
      <c r="D229" s="122"/>
      <c r="E229" s="126"/>
      <c r="F229" s="122"/>
    </row>
    <row r="230" spans="1:6" ht="63" x14ac:dyDescent="0.25">
      <c r="A230" s="121" t="s">
        <v>121</v>
      </c>
      <c r="B230" s="144" t="s">
        <v>126</v>
      </c>
      <c r="C230" s="129" t="s">
        <v>19</v>
      </c>
      <c r="D230" s="122">
        <v>10000</v>
      </c>
      <c r="E230" s="122">
        <v>10</v>
      </c>
      <c r="F230" s="122">
        <f t="shared" si="3"/>
        <v>100000</v>
      </c>
    </row>
    <row r="231" spans="1:6" x14ac:dyDescent="0.25">
      <c r="A231" s="121"/>
      <c r="B231" s="144"/>
      <c r="C231" s="129"/>
      <c r="D231" s="122"/>
      <c r="E231" s="122"/>
      <c r="F231" s="122"/>
    </row>
    <row r="232" spans="1:6" ht="31.5" x14ac:dyDescent="0.25">
      <c r="A232" s="121" t="s">
        <v>283</v>
      </c>
      <c r="B232" s="144" t="s">
        <v>128</v>
      </c>
      <c r="C232" s="129" t="s">
        <v>13</v>
      </c>
      <c r="D232" s="122">
        <v>5000</v>
      </c>
      <c r="E232" s="122">
        <v>53</v>
      </c>
      <c r="F232" s="122">
        <f t="shared" si="3"/>
        <v>265000</v>
      </c>
    </row>
    <row r="233" spans="1:6" x14ac:dyDescent="0.25">
      <c r="A233" s="121"/>
      <c r="B233" s="144"/>
      <c r="C233" s="129"/>
      <c r="D233" s="122"/>
      <c r="E233" s="122"/>
      <c r="F233" s="122"/>
    </row>
    <row r="234" spans="1:6" ht="31.5" x14ac:dyDescent="0.25">
      <c r="A234" s="121" t="s">
        <v>284</v>
      </c>
      <c r="B234" s="144" t="s">
        <v>129</v>
      </c>
      <c r="C234" s="129" t="s">
        <v>13</v>
      </c>
      <c r="D234" s="122">
        <v>2500</v>
      </c>
      <c r="E234" s="122">
        <v>53</v>
      </c>
      <c r="F234" s="122">
        <f t="shared" si="3"/>
        <v>132500</v>
      </c>
    </row>
    <row r="235" spans="1:6" x14ac:dyDescent="0.25">
      <c r="A235" s="121"/>
      <c r="B235" s="144"/>
      <c r="C235" s="129"/>
      <c r="D235" s="122"/>
      <c r="E235" s="122"/>
      <c r="F235" s="122"/>
    </row>
    <row r="236" spans="1:6" ht="47.25" x14ac:dyDescent="0.25">
      <c r="A236" s="121" t="s">
        <v>127</v>
      </c>
      <c r="B236" s="144" t="s">
        <v>148</v>
      </c>
      <c r="C236" s="129" t="s">
        <v>19</v>
      </c>
      <c r="D236" s="122">
        <v>10000</v>
      </c>
      <c r="E236" s="122">
        <v>162</v>
      </c>
      <c r="F236" s="122">
        <f t="shared" si="3"/>
        <v>1620000</v>
      </c>
    </row>
    <row r="237" spans="1:6" x14ac:dyDescent="0.25">
      <c r="A237" s="121"/>
      <c r="B237" s="144"/>
      <c r="C237" s="129"/>
      <c r="D237" s="122"/>
      <c r="E237" s="122"/>
      <c r="F237" s="122"/>
    </row>
    <row r="238" spans="1:6" ht="47.25" x14ac:dyDescent="0.25">
      <c r="A238" s="121" t="s">
        <v>130</v>
      </c>
      <c r="B238" s="144" t="s">
        <v>151</v>
      </c>
      <c r="C238" s="129" t="s">
        <v>19</v>
      </c>
      <c r="D238" s="122">
        <v>10000</v>
      </c>
      <c r="E238" s="122">
        <v>130</v>
      </c>
      <c r="F238" s="122">
        <f t="shared" si="3"/>
        <v>1300000</v>
      </c>
    </row>
    <row r="239" spans="1:6" x14ac:dyDescent="0.25">
      <c r="A239" s="121"/>
      <c r="B239" s="144"/>
      <c r="C239" s="129"/>
      <c r="D239" s="122"/>
      <c r="E239" s="122"/>
      <c r="F239" s="122"/>
    </row>
    <row r="240" spans="1:6" ht="63" x14ac:dyDescent="0.25">
      <c r="A240" s="121" t="s">
        <v>131</v>
      </c>
      <c r="B240" s="144" t="s">
        <v>132</v>
      </c>
      <c r="C240" s="129" t="s">
        <v>134</v>
      </c>
      <c r="D240" s="122">
        <v>875</v>
      </c>
      <c r="E240" s="122">
        <v>289</v>
      </c>
      <c r="F240" s="122">
        <f t="shared" si="3"/>
        <v>252875</v>
      </c>
    </row>
    <row r="241" spans="1:6" x14ac:dyDescent="0.25">
      <c r="A241" s="121"/>
      <c r="B241" s="144"/>
      <c r="C241" s="129"/>
      <c r="D241" s="122"/>
      <c r="E241" s="122"/>
      <c r="F241" s="122"/>
    </row>
    <row r="242" spans="1:6" ht="47.25" x14ac:dyDescent="0.25">
      <c r="A242" s="121" t="s">
        <v>149</v>
      </c>
      <c r="B242" s="120" t="s">
        <v>181</v>
      </c>
      <c r="C242" s="129" t="s">
        <v>116</v>
      </c>
      <c r="D242" s="122">
        <v>185</v>
      </c>
      <c r="E242" s="122">
        <v>17742</v>
      </c>
      <c r="F242" s="122">
        <f t="shared" si="3"/>
        <v>3282270</v>
      </c>
    </row>
    <row r="243" spans="1:6" s="78" customFormat="1" x14ac:dyDescent="0.25">
      <c r="A243" s="121"/>
      <c r="B243" s="120"/>
      <c r="C243" s="129"/>
      <c r="D243" s="122"/>
      <c r="E243" s="122"/>
      <c r="F243" s="122"/>
    </row>
    <row r="244" spans="1:6" ht="63" x14ac:dyDescent="0.25">
      <c r="A244" s="121" t="s">
        <v>150</v>
      </c>
      <c r="B244" s="120" t="s">
        <v>894</v>
      </c>
      <c r="C244" s="129" t="s">
        <v>116</v>
      </c>
      <c r="D244" s="122">
        <v>6</v>
      </c>
      <c r="E244" s="122">
        <v>24415</v>
      </c>
      <c r="F244" s="122">
        <f t="shared" si="3"/>
        <v>146490</v>
      </c>
    </row>
    <row r="245" spans="1:6" x14ac:dyDescent="0.25">
      <c r="A245" s="121"/>
      <c r="B245" s="120"/>
      <c r="C245" s="129"/>
      <c r="D245" s="122"/>
      <c r="E245" s="122"/>
      <c r="F245" s="122"/>
    </row>
    <row r="246" spans="1:6" x14ac:dyDescent="0.25">
      <c r="A246" s="125"/>
      <c r="B246" s="145" t="s">
        <v>285</v>
      </c>
      <c r="C246" s="134"/>
      <c r="D246" s="122"/>
      <c r="E246" s="126"/>
      <c r="F246" s="122"/>
    </row>
    <row r="247" spans="1:6" ht="47.25" x14ac:dyDescent="0.25">
      <c r="A247" s="121" t="s">
        <v>133</v>
      </c>
      <c r="B247" s="144" t="s">
        <v>286</v>
      </c>
      <c r="C247" s="129" t="s">
        <v>19</v>
      </c>
      <c r="D247" s="122">
        <v>2212.4410326086954</v>
      </c>
      <c r="E247" s="122">
        <v>235</v>
      </c>
      <c r="F247" s="122">
        <f t="shared" si="3"/>
        <v>519923.6426630434</v>
      </c>
    </row>
    <row r="248" spans="1:6" x14ac:dyDescent="0.25">
      <c r="A248" s="121"/>
      <c r="B248" s="144"/>
      <c r="C248" s="129"/>
      <c r="D248" s="122"/>
      <c r="E248" s="122"/>
      <c r="F248" s="122"/>
    </row>
    <row r="249" spans="1:6" ht="31.5" x14ac:dyDescent="0.25">
      <c r="A249" s="121" t="s">
        <v>180</v>
      </c>
      <c r="B249" s="144" t="s">
        <v>287</v>
      </c>
      <c r="C249" s="129" t="s">
        <v>19</v>
      </c>
      <c r="D249" s="122">
        <v>3116.1141304347825</v>
      </c>
      <c r="E249" s="122">
        <v>100</v>
      </c>
      <c r="F249" s="122">
        <f t="shared" si="3"/>
        <v>311611.41304347827</v>
      </c>
    </row>
    <row r="250" spans="1:6" x14ac:dyDescent="0.25">
      <c r="A250" s="121" t="s">
        <v>89</v>
      </c>
      <c r="B250" s="120" t="s">
        <v>288</v>
      </c>
      <c r="C250" s="129"/>
      <c r="D250" s="122"/>
      <c r="E250" s="122"/>
      <c r="F250" s="122"/>
    </row>
    <row r="251" spans="1:6" x14ac:dyDescent="0.25">
      <c r="A251" s="121" t="s">
        <v>90</v>
      </c>
      <c r="B251" s="120" t="s">
        <v>289</v>
      </c>
      <c r="C251" s="129"/>
      <c r="D251" s="122"/>
      <c r="E251" s="122"/>
      <c r="F251" s="122"/>
    </row>
    <row r="252" spans="1:6" ht="31.5" x14ac:dyDescent="0.25">
      <c r="A252" s="121" t="s">
        <v>92</v>
      </c>
      <c r="B252" s="120" t="s">
        <v>290</v>
      </c>
      <c r="C252" s="129"/>
      <c r="D252" s="122"/>
      <c r="E252" s="122"/>
      <c r="F252" s="122"/>
    </row>
    <row r="253" spans="1:6" ht="31.5" x14ac:dyDescent="0.25">
      <c r="A253" s="121" t="s">
        <v>113</v>
      </c>
      <c r="B253" s="120" t="s">
        <v>291</v>
      </c>
      <c r="C253" s="129"/>
      <c r="D253" s="122"/>
      <c r="E253" s="122"/>
      <c r="F253" s="122"/>
    </row>
    <row r="254" spans="1:6" ht="63" x14ac:dyDescent="0.25">
      <c r="A254" s="121" t="s">
        <v>153</v>
      </c>
      <c r="B254" s="120" t="s">
        <v>292</v>
      </c>
      <c r="C254" s="129"/>
      <c r="D254" s="122"/>
      <c r="E254" s="122"/>
      <c r="F254" s="122"/>
    </row>
    <row r="255" spans="1:6" ht="31.5" x14ac:dyDescent="0.25">
      <c r="A255" s="121" t="s">
        <v>138</v>
      </c>
      <c r="B255" s="120" t="s">
        <v>293</v>
      </c>
      <c r="C255" s="129"/>
      <c r="D255" s="122"/>
      <c r="E255" s="122"/>
      <c r="F255" s="122"/>
    </row>
    <row r="256" spans="1:6" x14ac:dyDescent="0.25">
      <c r="A256" s="121"/>
      <c r="B256" s="144"/>
      <c r="C256" s="129"/>
      <c r="D256" s="122"/>
      <c r="E256" s="122"/>
      <c r="F256" s="122"/>
    </row>
    <row r="257" spans="1:8" ht="16.5" thickBot="1" x14ac:dyDescent="0.3">
      <c r="A257" s="136"/>
      <c r="B257" s="293" t="s">
        <v>840</v>
      </c>
      <c r="C257" s="293"/>
      <c r="D257" s="293"/>
      <c r="E257" s="116"/>
      <c r="F257" s="164">
        <f>ROUND((SUM(F10:F255)),0)</f>
        <v>510481502</v>
      </c>
      <c r="G257" s="77">
        <v>510481510.33791667</v>
      </c>
      <c r="H257" s="114">
        <f>+F257-G257</f>
        <v>-8.3379166722297668</v>
      </c>
    </row>
    <row r="258" spans="1:8" ht="16.5" thickTop="1" x14ac:dyDescent="0.25">
      <c r="D258" s="83"/>
      <c r="E258" s="83"/>
      <c r="H258" s="115">
        <f>+H257/E40</f>
        <v>-2.058744857340683E-2</v>
      </c>
    </row>
    <row r="259" spans="1:8" x14ac:dyDescent="0.25">
      <c r="D259" s="83"/>
      <c r="E259" s="83"/>
    </row>
    <row r="260" spans="1:8" x14ac:dyDescent="0.25">
      <c r="D260" s="83"/>
      <c r="E260" s="83"/>
      <c r="F260" s="290"/>
    </row>
    <row r="261" spans="1:8" x14ac:dyDescent="0.25">
      <c r="D261" s="83"/>
      <c r="E261" s="83"/>
      <c r="F261" s="290"/>
    </row>
    <row r="262" spans="1:8" x14ac:dyDescent="0.25">
      <c r="D262" s="83"/>
      <c r="E262" s="83"/>
    </row>
    <row r="263" spans="1:8" x14ac:dyDescent="0.25">
      <c r="D263" s="83"/>
      <c r="E263" s="83"/>
    </row>
    <row r="264" spans="1:8" x14ac:dyDescent="0.25">
      <c r="D264" s="83"/>
      <c r="E264" s="83"/>
    </row>
    <row r="265" spans="1:8" x14ac:dyDescent="0.25">
      <c r="D265" s="83"/>
      <c r="E265" s="83"/>
    </row>
    <row r="266" spans="1:8" x14ac:dyDescent="0.25">
      <c r="D266" s="83"/>
      <c r="E266" s="83"/>
    </row>
    <row r="267" spans="1:8" x14ac:dyDescent="0.25">
      <c r="D267" s="83"/>
      <c r="E267" s="83"/>
    </row>
    <row r="268" spans="1:8" x14ac:dyDescent="0.25">
      <c r="D268" s="83"/>
      <c r="E268" s="83"/>
    </row>
    <row r="269" spans="1:8" x14ac:dyDescent="0.25">
      <c r="D269" s="83"/>
      <c r="E269" s="83"/>
    </row>
    <row r="270" spans="1:8" x14ac:dyDescent="0.25">
      <c r="D270" s="83"/>
      <c r="E270" s="83"/>
    </row>
    <row r="271" spans="1:8" x14ac:dyDescent="0.25">
      <c r="A271" s="85"/>
      <c r="B271" s="86"/>
      <c r="D271" s="83"/>
      <c r="E271" s="83"/>
    </row>
    <row r="272" spans="1:8" x14ac:dyDescent="0.25">
      <c r="A272" s="85"/>
      <c r="B272" s="87"/>
      <c r="D272" s="83"/>
      <c r="E272" s="83"/>
    </row>
    <row r="273" spans="1:5" x14ac:dyDescent="0.25">
      <c r="A273" s="88"/>
      <c r="B273" s="89"/>
      <c r="D273" s="83"/>
      <c r="E273" s="83"/>
    </row>
    <row r="274" spans="1:5" x14ac:dyDescent="0.25">
      <c r="A274" s="85"/>
      <c r="B274" s="90"/>
      <c r="D274" s="83"/>
      <c r="E274" s="83"/>
    </row>
    <row r="275" spans="1:5" x14ac:dyDescent="0.25">
      <c r="D275" s="83"/>
      <c r="E275" s="83"/>
    </row>
    <row r="276" spans="1:5" x14ac:dyDescent="0.25">
      <c r="D276" s="83"/>
      <c r="E276" s="83"/>
    </row>
    <row r="277" spans="1:5" x14ac:dyDescent="0.25">
      <c r="D277" s="83"/>
      <c r="E277" s="83"/>
    </row>
    <row r="278" spans="1:5" x14ac:dyDescent="0.25">
      <c r="D278" s="83"/>
      <c r="E278" s="83"/>
    </row>
    <row r="279" spans="1:5" x14ac:dyDescent="0.25">
      <c r="D279" s="83"/>
      <c r="E279" s="83"/>
    </row>
    <row r="280" spans="1:5" x14ac:dyDescent="0.25">
      <c r="D280" s="83"/>
      <c r="E280" s="83"/>
    </row>
    <row r="281" spans="1:5" x14ac:dyDescent="0.25">
      <c r="D281" s="83"/>
      <c r="E281" s="83"/>
    </row>
    <row r="282" spans="1:5" x14ac:dyDescent="0.25">
      <c r="D282" s="83"/>
      <c r="E282" s="83"/>
    </row>
    <row r="283" spans="1:5" x14ac:dyDescent="0.25">
      <c r="D283" s="83"/>
      <c r="E283" s="83"/>
    </row>
    <row r="284" spans="1:5" x14ac:dyDescent="0.25">
      <c r="D284" s="83"/>
      <c r="E284" s="83"/>
    </row>
    <row r="285" spans="1:5" x14ac:dyDescent="0.25">
      <c r="D285" s="83"/>
      <c r="E285" s="83"/>
    </row>
    <row r="286" spans="1:5" x14ac:dyDescent="0.25">
      <c r="D286" s="83"/>
      <c r="E286" s="83"/>
    </row>
    <row r="287" spans="1:5" x14ac:dyDescent="0.25">
      <c r="D287" s="83"/>
      <c r="E287" s="83"/>
    </row>
    <row r="288" spans="1:5" x14ac:dyDescent="0.25">
      <c r="D288" s="83"/>
      <c r="E288" s="83"/>
    </row>
    <row r="289" spans="4:5" x14ac:dyDescent="0.25">
      <c r="D289" s="83"/>
      <c r="E289" s="83"/>
    </row>
    <row r="290" spans="4:5" x14ac:dyDescent="0.25">
      <c r="D290" s="83"/>
      <c r="E290" s="83"/>
    </row>
    <row r="291" spans="4:5" x14ac:dyDescent="0.25">
      <c r="D291" s="83"/>
      <c r="E291" s="83"/>
    </row>
    <row r="292" spans="4:5" x14ac:dyDescent="0.25">
      <c r="D292" s="83"/>
      <c r="E292" s="83"/>
    </row>
    <row r="293" spans="4:5" x14ac:dyDescent="0.25">
      <c r="D293" s="83"/>
      <c r="E293" s="83"/>
    </row>
    <row r="294" spans="4:5" x14ac:dyDescent="0.25">
      <c r="D294" s="83"/>
      <c r="E294" s="83"/>
    </row>
    <row r="295" spans="4:5" x14ac:dyDescent="0.25">
      <c r="D295" s="83"/>
      <c r="E295" s="83"/>
    </row>
    <row r="296" spans="4:5" x14ac:dyDescent="0.25">
      <c r="D296" s="83"/>
      <c r="E296" s="83"/>
    </row>
    <row r="297" spans="4:5" x14ac:dyDescent="0.25">
      <c r="D297" s="83"/>
      <c r="E297" s="83"/>
    </row>
    <row r="298" spans="4:5" x14ac:dyDescent="0.25">
      <c r="D298" s="83"/>
      <c r="E298" s="83"/>
    </row>
    <row r="299" spans="4:5" x14ac:dyDescent="0.25">
      <c r="D299" s="83"/>
      <c r="E299" s="83"/>
    </row>
    <row r="300" spans="4:5" x14ac:dyDescent="0.25">
      <c r="D300" s="83"/>
      <c r="E300" s="83"/>
    </row>
    <row r="301" spans="4:5" x14ac:dyDescent="0.25">
      <c r="D301" s="83"/>
      <c r="E301" s="83"/>
    </row>
    <row r="302" spans="4:5" x14ac:dyDescent="0.25">
      <c r="D302" s="83"/>
      <c r="E302" s="83"/>
    </row>
    <row r="303" spans="4:5" x14ac:dyDescent="0.25">
      <c r="D303" s="83"/>
      <c r="E303" s="83"/>
    </row>
    <row r="304" spans="4:5" x14ac:dyDescent="0.25">
      <c r="D304" s="83"/>
      <c r="E304" s="83"/>
    </row>
    <row r="305" spans="4:5" x14ac:dyDescent="0.25">
      <c r="D305" s="83"/>
      <c r="E305" s="83"/>
    </row>
    <row r="306" spans="4:5" x14ac:dyDescent="0.25">
      <c r="D306" s="83"/>
      <c r="E306" s="83"/>
    </row>
    <row r="307" spans="4:5" x14ac:dyDescent="0.25">
      <c r="D307" s="83"/>
      <c r="E307" s="83"/>
    </row>
    <row r="308" spans="4:5" x14ac:dyDescent="0.25">
      <c r="D308" s="83"/>
      <c r="E308" s="83"/>
    </row>
    <row r="309" spans="4:5" x14ac:dyDescent="0.25">
      <c r="D309" s="83"/>
      <c r="E309" s="83"/>
    </row>
    <row r="310" spans="4:5" x14ac:dyDescent="0.25">
      <c r="D310" s="83"/>
      <c r="E310" s="83"/>
    </row>
    <row r="311" spans="4:5" x14ac:dyDescent="0.25">
      <c r="D311" s="83"/>
      <c r="E311" s="83"/>
    </row>
    <row r="312" spans="4:5" x14ac:dyDescent="0.25">
      <c r="D312" s="83"/>
      <c r="E312" s="83"/>
    </row>
    <row r="313" spans="4:5" x14ac:dyDescent="0.25">
      <c r="D313" s="83"/>
      <c r="E313" s="83"/>
    </row>
    <row r="314" spans="4:5" x14ac:dyDescent="0.25">
      <c r="D314" s="83"/>
      <c r="E314" s="83"/>
    </row>
    <row r="315" spans="4:5" x14ac:dyDescent="0.25">
      <c r="D315" s="83"/>
      <c r="E315" s="83"/>
    </row>
    <row r="316" spans="4:5" x14ac:dyDescent="0.25">
      <c r="D316" s="83"/>
      <c r="E316" s="83"/>
    </row>
    <row r="317" spans="4:5" x14ac:dyDescent="0.25">
      <c r="D317" s="83"/>
      <c r="E317" s="83"/>
    </row>
    <row r="318" spans="4:5" x14ac:dyDescent="0.25">
      <c r="D318" s="83"/>
      <c r="E318" s="83"/>
    </row>
    <row r="319" spans="4:5" x14ac:dyDescent="0.25">
      <c r="D319" s="83"/>
      <c r="E319" s="83"/>
    </row>
    <row r="320" spans="4:5" x14ac:dyDescent="0.25">
      <c r="D320" s="83"/>
      <c r="E320" s="83"/>
    </row>
    <row r="321" spans="4:5" x14ac:dyDescent="0.25">
      <c r="D321" s="83"/>
      <c r="E321" s="83"/>
    </row>
    <row r="322" spans="4:5" x14ac:dyDescent="0.25">
      <c r="D322" s="83"/>
      <c r="E322" s="83"/>
    </row>
    <row r="323" spans="4:5" x14ac:dyDescent="0.25">
      <c r="D323" s="83"/>
      <c r="E323" s="83"/>
    </row>
    <row r="324" spans="4:5" x14ac:dyDescent="0.25">
      <c r="D324" s="83"/>
      <c r="E324" s="83"/>
    </row>
    <row r="325" spans="4:5" x14ac:dyDescent="0.25">
      <c r="D325" s="83"/>
      <c r="E325" s="83"/>
    </row>
    <row r="326" spans="4:5" x14ac:dyDescent="0.25">
      <c r="D326" s="83"/>
      <c r="E326" s="83"/>
    </row>
    <row r="327" spans="4:5" x14ac:dyDescent="0.25">
      <c r="D327" s="83"/>
      <c r="E327" s="83"/>
    </row>
    <row r="328" spans="4:5" x14ac:dyDescent="0.25">
      <c r="D328" s="83"/>
      <c r="E328" s="83"/>
    </row>
    <row r="329" spans="4:5" x14ac:dyDescent="0.25">
      <c r="D329" s="83"/>
      <c r="E329" s="83"/>
    </row>
    <row r="330" spans="4:5" x14ac:dyDescent="0.25">
      <c r="D330" s="83"/>
      <c r="E330" s="83"/>
    </row>
    <row r="331" spans="4:5" x14ac:dyDescent="0.25">
      <c r="D331" s="83"/>
      <c r="E331" s="83"/>
    </row>
    <row r="332" spans="4:5" x14ac:dyDescent="0.25">
      <c r="D332" s="83"/>
      <c r="E332" s="83"/>
    </row>
    <row r="333" spans="4:5" x14ac:dyDescent="0.25">
      <c r="D333" s="83"/>
      <c r="E333" s="83"/>
    </row>
    <row r="334" spans="4:5" x14ac:dyDescent="0.25">
      <c r="D334" s="83"/>
      <c r="E334" s="83"/>
    </row>
    <row r="335" spans="4:5" x14ac:dyDescent="0.25">
      <c r="D335" s="83"/>
      <c r="E335" s="83"/>
    </row>
    <row r="336" spans="4:5" x14ac:dyDescent="0.25">
      <c r="D336" s="83"/>
      <c r="E336" s="83"/>
    </row>
    <row r="337" spans="4:5" x14ac:dyDescent="0.25">
      <c r="D337" s="83"/>
      <c r="E337" s="83"/>
    </row>
    <row r="338" spans="4:5" x14ac:dyDescent="0.25">
      <c r="D338" s="83"/>
      <c r="E338" s="83"/>
    </row>
    <row r="339" spans="4:5" x14ac:dyDescent="0.25">
      <c r="D339" s="83"/>
      <c r="E339" s="83"/>
    </row>
    <row r="340" spans="4:5" x14ac:dyDescent="0.25">
      <c r="D340" s="83"/>
      <c r="E340" s="83"/>
    </row>
    <row r="341" spans="4:5" x14ac:dyDescent="0.25">
      <c r="D341" s="83"/>
      <c r="E341" s="83"/>
    </row>
    <row r="342" spans="4:5" x14ac:dyDescent="0.25">
      <c r="D342" s="83"/>
      <c r="E342" s="83"/>
    </row>
    <row r="343" spans="4:5" x14ac:dyDescent="0.25">
      <c r="D343" s="83"/>
      <c r="E343" s="83"/>
    </row>
    <row r="344" spans="4:5" x14ac:dyDescent="0.25">
      <c r="D344" s="83"/>
      <c r="E344" s="83"/>
    </row>
    <row r="345" spans="4:5" x14ac:dyDescent="0.25">
      <c r="D345" s="83"/>
      <c r="E345" s="83"/>
    </row>
    <row r="346" spans="4:5" x14ac:dyDescent="0.25">
      <c r="D346" s="83"/>
      <c r="E346" s="83"/>
    </row>
    <row r="347" spans="4:5" x14ac:dyDescent="0.25">
      <c r="D347" s="83"/>
      <c r="E347" s="83"/>
    </row>
    <row r="348" spans="4:5" x14ac:dyDescent="0.25">
      <c r="D348" s="83"/>
      <c r="E348" s="83"/>
    </row>
    <row r="349" spans="4:5" x14ac:dyDescent="0.25">
      <c r="D349" s="83"/>
      <c r="E349" s="83"/>
    </row>
    <row r="350" spans="4:5" x14ac:dyDescent="0.25">
      <c r="D350" s="83"/>
      <c r="E350" s="83"/>
    </row>
    <row r="351" spans="4:5" x14ac:dyDescent="0.25">
      <c r="D351" s="83"/>
      <c r="E351" s="83"/>
    </row>
    <row r="352" spans="4:5" x14ac:dyDescent="0.25">
      <c r="D352" s="83"/>
      <c r="E352" s="83"/>
    </row>
    <row r="353" spans="4:5" x14ac:dyDescent="0.25">
      <c r="D353" s="83"/>
      <c r="E353" s="83"/>
    </row>
    <row r="354" spans="4:5" x14ac:dyDescent="0.25">
      <c r="D354" s="83"/>
      <c r="E354" s="83"/>
    </row>
    <row r="355" spans="4:5" x14ac:dyDescent="0.25">
      <c r="D355" s="83"/>
      <c r="E355" s="83"/>
    </row>
    <row r="356" spans="4:5" x14ac:dyDescent="0.25">
      <c r="D356" s="83"/>
      <c r="E356" s="83"/>
    </row>
    <row r="357" spans="4:5" x14ac:dyDescent="0.25">
      <c r="D357" s="83"/>
      <c r="E357" s="83"/>
    </row>
    <row r="358" spans="4:5" x14ac:dyDescent="0.25">
      <c r="D358" s="83"/>
      <c r="E358" s="83"/>
    </row>
    <row r="359" spans="4:5" x14ac:dyDescent="0.25">
      <c r="D359" s="83"/>
      <c r="E359" s="83"/>
    </row>
    <row r="360" spans="4:5" x14ac:dyDescent="0.25">
      <c r="D360" s="83"/>
      <c r="E360" s="83"/>
    </row>
    <row r="361" spans="4:5" x14ac:dyDescent="0.25">
      <c r="D361" s="83"/>
      <c r="E361" s="83"/>
    </row>
    <row r="362" spans="4:5" x14ac:dyDescent="0.25">
      <c r="D362" s="83"/>
      <c r="E362" s="83"/>
    </row>
    <row r="363" spans="4:5" x14ac:dyDescent="0.25">
      <c r="D363" s="83"/>
      <c r="E363" s="83"/>
    </row>
    <row r="364" spans="4:5" x14ac:dyDescent="0.25">
      <c r="D364" s="83"/>
      <c r="E364" s="83"/>
    </row>
    <row r="365" spans="4:5" x14ac:dyDescent="0.25">
      <c r="D365" s="83"/>
      <c r="E365" s="83"/>
    </row>
    <row r="366" spans="4:5" x14ac:dyDescent="0.25">
      <c r="D366" s="83"/>
      <c r="E366" s="83"/>
    </row>
    <row r="367" spans="4:5" x14ac:dyDescent="0.25">
      <c r="D367" s="83"/>
      <c r="E367" s="83"/>
    </row>
    <row r="368" spans="4:5" x14ac:dyDescent="0.25">
      <c r="D368" s="83"/>
      <c r="E368" s="83"/>
    </row>
    <row r="369" spans="4:5" x14ac:dyDescent="0.25">
      <c r="D369" s="83"/>
      <c r="E369" s="83"/>
    </row>
    <row r="370" spans="4:5" x14ac:dyDescent="0.25">
      <c r="D370" s="83"/>
      <c r="E370" s="83"/>
    </row>
    <row r="371" spans="4:5" x14ac:dyDescent="0.25">
      <c r="D371" s="83"/>
      <c r="E371" s="83"/>
    </row>
    <row r="372" spans="4:5" x14ac:dyDescent="0.25">
      <c r="D372" s="83"/>
      <c r="E372" s="83"/>
    </row>
    <row r="373" spans="4:5" x14ac:dyDescent="0.25">
      <c r="D373" s="83"/>
      <c r="E373" s="83"/>
    </row>
    <row r="374" spans="4:5" x14ac:dyDescent="0.25">
      <c r="D374" s="83"/>
      <c r="E374" s="83"/>
    </row>
    <row r="375" spans="4:5" x14ac:dyDescent="0.25">
      <c r="D375" s="83"/>
      <c r="E375" s="83"/>
    </row>
    <row r="376" spans="4:5" x14ac:dyDescent="0.25">
      <c r="D376" s="83"/>
      <c r="E376" s="83"/>
    </row>
    <row r="377" spans="4:5" x14ac:dyDescent="0.25">
      <c r="D377" s="83"/>
      <c r="E377" s="83"/>
    </row>
    <row r="378" spans="4:5" x14ac:dyDescent="0.25">
      <c r="D378" s="83"/>
      <c r="E378" s="83"/>
    </row>
    <row r="379" spans="4:5" x14ac:dyDescent="0.25">
      <c r="D379" s="83"/>
      <c r="E379" s="83"/>
    </row>
    <row r="380" spans="4:5" x14ac:dyDescent="0.25">
      <c r="D380" s="83"/>
      <c r="E380" s="83"/>
    </row>
    <row r="381" spans="4:5" x14ac:dyDescent="0.25">
      <c r="D381" s="83"/>
      <c r="E381" s="83"/>
    </row>
    <row r="382" spans="4:5" x14ac:dyDescent="0.25">
      <c r="D382" s="83"/>
      <c r="E382" s="83"/>
    </row>
    <row r="383" spans="4:5" x14ac:dyDescent="0.25">
      <c r="D383" s="83"/>
      <c r="E383" s="83"/>
    </row>
    <row r="384" spans="4:5" x14ac:dyDescent="0.25">
      <c r="D384" s="83"/>
      <c r="E384" s="83"/>
    </row>
    <row r="385" spans="4:5" x14ac:dyDescent="0.25">
      <c r="D385" s="83"/>
      <c r="E385" s="83"/>
    </row>
    <row r="386" spans="4:5" x14ac:dyDescent="0.25">
      <c r="D386" s="83"/>
      <c r="E386" s="83"/>
    </row>
    <row r="387" spans="4:5" x14ac:dyDescent="0.25">
      <c r="D387" s="83"/>
      <c r="E387" s="83"/>
    </row>
    <row r="388" spans="4:5" x14ac:dyDescent="0.25">
      <c r="D388" s="83"/>
      <c r="E388" s="83"/>
    </row>
    <row r="389" spans="4:5" x14ac:dyDescent="0.25">
      <c r="D389" s="83"/>
      <c r="E389" s="83"/>
    </row>
    <row r="390" spans="4:5" x14ac:dyDescent="0.25">
      <c r="D390" s="83"/>
      <c r="E390" s="83"/>
    </row>
    <row r="391" spans="4:5" x14ac:dyDescent="0.25">
      <c r="D391" s="83"/>
      <c r="E391" s="83"/>
    </row>
    <row r="392" spans="4:5" x14ac:dyDescent="0.25">
      <c r="D392" s="83"/>
      <c r="E392" s="83"/>
    </row>
    <row r="393" spans="4:5" x14ac:dyDescent="0.25">
      <c r="D393" s="83"/>
      <c r="E393" s="83"/>
    </row>
    <row r="394" spans="4:5" x14ac:dyDescent="0.25">
      <c r="D394" s="83"/>
      <c r="E394" s="83"/>
    </row>
    <row r="395" spans="4:5" x14ac:dyDescent="0.25">
      <c r="D395" s="83"/>
      <c r="E395" s="83"/>
    </row>
    <row r="396" spans="4:5" x14ac:dyDescent="0.25">
      <c r="D396" s="83"/>
      <c r="E396" s="83"/>
    </row>
    <row r="397" spans="4:5" x14ac:dyDescent="0.25">
      <c r="D397" s="83"/>
      <c r="E397" s="83"/>
    </row>
    <row r="398" spans="4:5" x14ac:dyDescent="0.25">
      <c r="D398" s="83"/>
      <c r="E398" s="83"/>
    </row>
    <row r="399" spans="4:5" x14ac:dyDescent="0.25">
      <c r="D399" s="83"/>
      <c r="E399" s="83"/>
    </row>
    <row r="400" spans="4:5" x14ac:dyDescent="0.25">
      <c r="D400" s="83"/>
      <c r="E400" s="83"/>
    </row>
    <row r="401" spans="4:5" x14ac:dyDescent="0.25">
      <c r="D401" s="83"/>
      <c r="E401" s="83"/>
    </row>
    <row r="402" spans="4:5" x14ac:dyDescent="0.25">
      <c r="D402" s="83"/>
      <c r="E402" s="83"/>
    </row>
    <row r="403" spans="4:5" x14ac:dyDescent="0.25">
      <c r="D403" s="83"/>
      <c r="E403" s="83"/>
    </row>
    <row r="404" spans="4:5" x14ac:dyDescent="0.25">
      <c r="D404" s="83"/>
      <c r="E404" s="83"/>
    </row>
    <row r="405" spans="4:5" x14ac:dyDescent="0.25">
      <c r="D405" s="83"/>
      <c r="E405" s="83"/>
    </row>
    <row r="406" spans="4:5" x14ac:dyDescent="0.25">
      <c r="D406" s="83"/>
      <c r="E406" s="83"/>
    </row>
  </sheetData>
  <mergeCells count="7">
    <mergeCell ref="F260:F261"/>
    <mergeCell ref="A2:F2"/>
    <mergeCell ref="A3:F3"/>
    <mergeCell ref="A4:F4"/>
    <mergeCell ref="E1:F1"/>
    <mergeCell ref="B257:D257"/>
    <mergeCell ref="C152:E152"/>
  </mergeCells>
  <printOptions horizontalCentered="1"/>
  <pageMargins left="1" right="0.5" top="1" bottom="1" header="0.3" footer="0.3"/>
  <pageSetup paperSize="9" scale="71" orientation="portrait" r:id="rId1"/>
  <headerFooter>
    <oddHeader>&amp;R01-C  Page &amp;P of &amp;N</oddHeader>
  </headerFooter>
  <rowBreaks count="4" manualBreakCount="4">
    <brk id="33" max="5" man="1"/>
    <brk id="71" max="5" man="1"/>
    <brk id="102" max="5" man="1"/>
    <brk id="226"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view="pageBreakPreview" topLeftCell="A52" zoomScaleNormal="106" zoomScaleSheetLayoutView="100" workbookViewId="0">
      <selection activeCell="F60" sqref="F60"/>
    </sheetView>
  </sheetViews>
  <sheetFormatPr defaultColWidth="8" defaultRowHeight="12.75" x14ac:dyDescent="0.25"/>
  <cols>
    <col min="1" max="1" width="7.5703125" style="92" customWidth="1"/>
    <col min="2" max="2" width="62.28515625" style="92" customWidth="1"/>
    <col min="3" max="3" width="8.42578125" style="93" customWidth="1"/>
    <col min="4" max="4" width="11.42578125" style="93" customWidth="1"/>
    <col min="5" max="5" width="13.85546875" style="234" customWidth="1"/>
    <col min="6" max="6" width="16.5703125" style="234" customWidth="1"/>
    <col min="7" max="16384" width="8" style="92"/>
  </cols>
  <sheetData>
    <row r="1" spans="1:6" s="77" customFormat="1" ht="15.75" x14ac:dyDescent="0.25">
      <c r="A1" s="81"/>
      <c r="B1" s="82"/>
      <c r="C1" s="81"/>
      <c r="D1" s="118"/>
      <c r="E1" s="292"/>
      <c r="F1" s="292"/>
    </row>
    <row r="2" spans="1:6" s="91" customFormat="1" ht="18.75" x14ac:dyDescent="0.3">
      <c r="A2" s="291" t="s">
        <v>832</v>
      </c>
      <c r="B2" s="291"/>
      <c r="C2" s="291"/>
      <c r="D2" s="291"/>
      <c r="E2" s="291"/>
      <c r="F2" s="291"/>
    </row>
    <row r="3" spans="1:6" s="91" customFormat="1" ht="18.75" x14ac:dyDescent="0.3">
      <c r="A3" s="291" t="s">
        <v>296</v>
      </c>
      <c r="B3" s="291"/>
      <c r="C3" s="291"/>
      <c r="D3" s="291"/>
      <c r="E3" s="291"/>
      <c r="F3" s="291"/>
    </row>
    <row r="4" spans="1:6" s="91" customFormat="1" ht="18.75" x14ac:dyDescent="0.3">
      <c r="A4" s="291" t="s">
        <v>297</v>
      </c>
      <c r="B4" s="291"/>
      <c r="C4" s="291"/>
      <c r="D4" s="291"/>
      <c r="E4" s="291"/>
      <c r="F4" s="291"/>
    </row>
    <row r="5" spans="1:6" s="117" customFormat="1" ht="19.5" thickBot="1" x14ac:dyDescent="0.35">
      <c r="A5" s="151"/>
      <c r="B5" s="151"/>
      <c r="C5" s="151"/>
      <c r="D5" s="151"/>
      <c r="E5" s="229"/>
      <c r="F5" s="229"/>
    </row>
    <row r="6" spans="1:6" s="77" customFormat="1" ht="32.25" thickTop="1" x14ac:dyDescent="0.25">
      <c r="A6" s="152" t="s">
        <v>428</v>
      </c>
      <c r="B6" s="153" t="s">
        <v>4</v>
      </c>
      <c r="C6" s="153" t="s">
        <v>5</v>
      </c>
      <c r="D6" s="154" t="s">
        <v>118</v>
      </c>
      <c r="E6" s="154" t="s">
        <v>6</v>
      </c>
      <c r="F6" s="155" t="s">
        <v>833</v>
      </c>
    </row>
    <row r="7" spans="1:6" s="156" customFormat="1" ht="16.5" thickBot="1" x14ac:dyDescent="0.3">
      <c r="A7" s="157" t="s">
        <v>834</v>
      </c>
      <c r="B7" s="158" t="s">
        <v>835</v>
      </c>
      <c r="C7" s="158" t="s">
        <v>836</v>
      </c>
      <c r="D7" s="159" t="s">
        <v>837</v>
      </c>
      <c r="E7" s="230" t="s">
        <v>838</v>
      </c>
      <c r="F7" s="235" t="s">
        <v>839</v>
      </c>
    </row>
    <row r="8" spans="1:6" s="156" customFormat="1" ht="16.5" thickTop="1" x14ac:dyDescent="0.25">
      <c r="A8" s="177"/>
      <c r="B8" s="178"/>
      <c r="C8" s="178"/>
      <c r="D8" s="179"/>
      <c r="E8" s="237"/>
      <c r="F8" s="237"/>
    </row>
    <row r="9" spans="1:6" ht="15.75" x14ac:dyDescent="0.25">
      <c r="A9" s="197"/>
      <c r="B9" s="198" t="s">
        <v>355</v>
      </c>
      <c r="C9" s="199"/>
      <c r="D9" s="199"/>
      <c r="E9" s="232"/>
      <c r="F9" s="232"/>
    </row>
    <row r="10" spans="1:6" ht="141.75" x14ac:dyDescent="0.25">
      <c r="A10" s="197"/>
      <c r="B10" s="200" t="s">
        <v>427</v>
      </c>
      <c r="C10" s="199"/>
      <c r="D10" s="199"/>
      <c r="E10" s="232"/>
      <c r="F10" s="232"/>
    </row>
    <row r="11" spans="1:6" ht="47.25" x14ac:dyDescent="0.25">
      <c r="A11" s="201"/>
      <c r="B11" s="200" t="s">
        <v>848</v>
      </c>
      <c r="C11" s="202"/>
      <c r="D11" s="203"/>
      <c r="E11" s="232"/>
      <c r="F11" s="232"/>
    </row>
    <row r="12" spans="1:6" ht="47.25" x14ac:dyDescent="0.25">
      <c r="A12" s="202" t="s">
        <v>353</v>
      </c>
      <c r="B12" s="200" t="s">
        <v>426</v>
      </c>
      <c r="C12" s="202" t="s">
        <v>329</v>
      </c>
      <c r="D12" s="122">
        <v>1875</v>
      </c>
      <c r="E12" s="232">
        <v>1280</v>
      </c>
      <c r="F12" s="232">
        <f t="shared" ref="F12:F56" si="0">D12*E12</f>
        <v>2400000</v>
      </c>
    </row>
    <row r="13" spans="1:6" ht="31.5" x14ac:dyDescent="0.25">
      <c r="A13" s="202" t="s">
        <v>350</v>
      </c>
      <c r="B13" s="204" t="s">
        <v>425</v>
      </c>
      <c r="C13" s="202" t="s">
        <v>329</v>
      </c>
      <c r="D13" s="122">
        <v>75</v>
      </c>
      <c r="E13" s="232">
        <v>650</v>
      </c>
      <c r="F13" s="232">
        <f t="shared" si="0"/>
        <v>48750</v>
      </c>
    </row>
    <row r="14" spans="1:6" ht="31.5" x14ac:dyDescent="0.25">
      <c r="A14" s="202" t="s">
        <v>348</v>
      </c>
      <c r="B14" s="200" t="s">
        <v>424</v>
      </c>
      <c r="C14" s="202" t="s">
        <v>329</v>
      </c>
      <c r="D14" s="122">
        <v>13146</v>
      </c>
      <c r="E14" s="232">
        <v>30</v>
      </c>
      <c r="F14" s="232">
        <f t="shared" si="0"/>
        <v>394380</v>
      </c>
    </row>
    <row r="15" spans="1:6" ht="47.25" x14ac:dyDescent="0.25">
      <c r="A15" s="202" t="s">
        <v>346</v>
      </c>
      <c r="B15" s="204" t="s">
        <v>423</v>
      </c>
      <c r="C15" s="202" t="s">
        <v>116</v>
      </c>
      <c r="D15" s="122">
        <v>414</v>
      </c>
      <c r="E15" s="232">
        <v>6050</v>
      </c>
      <c r="F15" s="232">
        <f t="shared" si="0"/>
        <v>2504700</v>
      </c>
    </row>
    <row r="16" spans="1:6" ht="47.25" x14ac:dyDescent="0.25">
      <c r="A16" s="202" t="s">
        <v>344</v>
      </c>
      <c r="B16" s="197" t="s">
        <v>422</v>
      </c>
      <c r="C16" s="202"/>
      <c r="D16" s="203"/>
      <c r="E16" s="232"/>
      <c r="F16" s="232">
        <f t="shared" si="0"/>
        <v>0</v>
      </c>
    </row>
    <row r="17" spans="1:6" ht="15.75" x14ac:dyDescent="0.25">
      <c r="A17" s="205" t="s">
        <v>89</v>
      </c>
      <c r="B17" s="197" t="s">
        <v>421</v>
      </c>
      <c r="C17" s="202" t="s">
        <v>116</v>
      </c>
      <c r="D17" s="122">
        <v>111</v>
      </c>
      <c r="E17" s="232">
        <v>1270</v>
      </c>
      <c r="F17" s="232">
        <f t="shared" si="0"/>
        <v>140970</v>
      </c>
    </row>
    <row r="18" spans="1:6" ht="15.75" x14ac:dyDescent="0.25">
      <c r="A18" s="202" t="s">
        <v>90</v>
      </c>
      <c r="B18" s="197" t="s">
        <v>420</v>
      </c>
      <c r="C18" s="202" t="s">
        <v>116</v>
      </c>
      <c r="D18" s="122">
        <v>146</v>
      </c>
      <c r="E18" s="232">
        <v>2000</v>
      </c>
      <c r="F18" s="232">
        <f t="shared" si="0"/>
        <v>292000</v>
      </c>
    </row>
    <row r="19" spans="1:6" ht="47.25" x14ac:dyDescent="0.25">
      <c r="A19" s="202" t="s">
        <v>342</v>
      </c>
      <c r="B19" s="197" t="s">
        <v>419</v>
      </c>
      <c r="C19" s="202" t="s">
        <v>116</v>
      </c>
      <c r="D19" s="122">
        <v>5</v>
      </c>
      <c r="E19" s="232">
        <v>2000</v>
      </c>
      <c r="F19" s="232">
        <f t="shared" si="0"/>
        <v>10000</v>
      </c>
    </row>
    <row r="20" spans="1:6" ht="31.5" x14ac:dyDescent="0.25">
      <c r="A20" s="202" t="s">
        <v>340</v>
      </c>
      <c r="B20" s="204" t="s">
        <v>418</v>
      </c>
      <c r="C20" s="202"/>
      <c r="D20" s="203"/>
      <c r="E20" s="232"/>
      <c r="F20" s="232">
        <f t="shared" si="0"/>
        <v>0</v>
      </c>
    </row>
    <row r="21" spans="1:6" ht="31.5" x14ac:dyDescent="0.25">
      <c r="A21" s="202" t="s">
        <v>89</v>
      </c>
      <c r="B21" s="204" t="s">
        <v>319</v>
      </c>
      <c r="C21" s="202" t="s">
        <v>116</v>
      </c>
      <c r="D21" s="122">
        <v>163</v>
      </c>
      <c r="E21" s="232">
        <v>900</v>
      </c>
      <c r="F21" s="232">
        <f t="shared" si="0"/>
        <v>146700</v>
      </c>
    </row>
    <row r="22" spans="1:6" ht="31.5" x14ac:dyDescent="0.25">
      <c r="A22" s="205" t="s">
        <v>90</v>
      </c>
      <c r="B22" s="197" t="s">
        <v>417</v>
      </c>
      <c r="C22" s="202" t="s">
        <v>116</v>
      </c>
      <c r="D22" s="122">
        <v>93</v>
      </c>
      <c r="E22" s="232">
        <v>1140</v>
      </c>
      <c r="F22" s="232">
        <f t="shared" si="0"/>
        <v>106020</v>
      </c>
    </row>
    <row r="23" spans="1:6" ht="47.25" x14ac:dyDescent="0.25">
      <c r="A23" s="202" t="s">
        <v>338</v>
      </c>
      <c r="B23" s="197" t="s">
        <v>416</v>
      </c>
      <c r="C23" s="202" t="s">
        <v>116</v>
      </c>
      <c r="D23" s="122">
        <v>159</v>
      </c>
      <c r="E23" s="232">
        <v>600</v>
      </c>
      <c r="F23" s="232">
        <f t="shared" si="0"/>
        <v>95400</v>
      </c>
    </row>
    <row r="24" spans="1:6" ht="31.5" x14ac:dyDescent="0.25">
      <c r="A24" s="202" t="s">
        <v>336</v>
      </c>
      <c r="B24" s="197" t="s">
        <v>415</v>
      </c>
      <c r="C24" s="202" t="s">
        <v>116</v>
      </c>
      <c r="D24" s="122">
        <v>159</v>
      </c>
      <c r="E24" s="232">
        <v>600</v>
      </c>
      <c r="F24" s="232">
        <f t="shared" si="0"/>
        <v>95400</v>
      </c>
    </row>
    <row r="25" spans="1:6" ht="63" x14ac:dyDescent="0.25">
      <c r="A25" s="202" t="s">
        <v>331</v>
      </c>
      <c r="B25" s="197" t="s">
        <v>323</v>
      </c>
      <c r="C25" s="202" t="s">
        <v>116</v>
      </c>
      <c r="D25" s="122">
        <v>21</v>
      </c>
      <c r="E25" s="232">
        <v>25350</v>
      </c>
      <c r="F25" s="232">
        <f t="shared" si="0"/>
        <v>532350</v>
      </c>
    </row>
    <row r="26" spans="1:6" ht="31.5" x14ac:dyDescent="0.25">
      <c r="A26" s="202" t="s">
        <v>328</v>
      </c>
      <c r="B26" s="197" t="s">
        <v>321</v>
      </c>
      <c r="C26" s="202" t="s">
        <v>116</v>
      </c>
      <c r="D26" s="122">
        <v>21</v>
      </c>
      <c r="E26" s="232">
        <v>3760</v>
      </c>
      <c r="F26" s="232">
        <f t="shared" si="0"/>
        <v>78960</v>
      </c>
    </row>
    <row r="27" spans="1:6" ht="31.5" x14ac:dyDescent="0.25">
      <c r="A27" s="202" t="s">
        <v>326</v>
      </c>
      <c r="B27" s="197" t="s">
        <v>414</v>
      </c>
      <c r="C27" s="202"/>
      <c r="D27" s="203"/>
      <c r="E27" s="232"/>
      <c r="F27" s="232">
        <f t="shared" si="0"/>
        <v>0</v>
      </c>
    </row>
    <row r="28" spans="1:6" ht="15.75" x14ac:dyDescent="0.25">
      <c r="A28" s="201" t="s">
        <v>89</v>
      </c>
      <c r="B28" s="197" t="s">
        <v>413</v>
      </c>
      <c r="C28" s="202" t="s">
        <v>116</v>
      </c>
      <c r="D28" s="122">
        <v>25</v>
      </c>
      <c r="E28" s="232">
        <v>6360</v>
      </c>
      <c r="F28" s="232">
        <f t="shared" si="0"/>
        <v>159000</v>
      </c>
    </row>
    <row r="29" spans="1:6" ht="15.75" x14ac:dyDescent="0.25">
      <c r="A29" s="205" t="s">
        <v>90</v>
      </c>
      <c r="B29" s="197" t="s">
        <v>412</v>
      </c>
      <c r="C29" s="202" t="s">
        <v>116</v>
      </c>
      <c r="D29" s="122">
        <v>8</v>
      </c>
      <c r="E29" s="232">
        <v>21000</v>
      </c>
      <c r="F29" s="232">
        <f t="shared" si="0"/>
        <v>168000</v>
      </c>
    </row>
    <row r="30" spans="1:6" ht="63" x14ac:dyDescent="0.25">
      <c r="A30" s="202" t="s">
        <v>324</v>
      </c>
      <c r="B30" s="197" t="s">
        <v>411</v>
      </c>
      <c r="C30" s="202" t="s">
        <v>33</v>
      </c>
      <c r="D30" s="122">
        <v>1</v>
      </c>
      <c r="E30" s="232">
        <v>175000</v>
      </c>
      <c r="F30" s="232">
        <f t="shared" si="0"/>
        <v>175000</v>
      </c>
    </row>
    <row r="31" spans="1:6" ht="31.5" x14ac:dyDescent="0.25">
      <c r="A31" s="202" t="s">
        <v>322</v>
      </c>
      <c r="B31" s="197" t="s">
        <v>410</v>
      </c>
      <c r="C31" s="199" t="s">
        <v>329</v>
      </c>
      <c r="D31" s="122">
        <v>375</v>
      </c>
      <c r="E31" s="232">
        <v>235</v>
      </c>
      <c r="F31" s="232">
        <f t="shared" si="0"/>
        <v>88125</v>
      </c>
    </row>
    <row r="32" spans="1:6" ht="78.75" x14ac:dyDescent="0.25">
      <c r="A32" s="202" t="s">
        <v>320</v>
      </c>
      <c r="B32" s="197" t="s">
        <v>409</v>
      </c>
      <c r="C32" s="202" t="s">
        <v>116</v>
      </c>
      <c r="D32" s="122">
        <v>21</v>
      </c>
      <c r="E32" s="232">
        <v>420000</v>
      </c>
      <c r="F32" s="232">
        <f t="shared" si="0"/>
        <v>8820000</v>
      </c>
    </row>
    <row r="33" spans="1:6" ht="15.75" x14ac:dyDescent="0.25">
      <c r="A33" s="202" t="s">
        <v>318</v>
      </c>
      <c r="B33" s="197" t="s">
        <v>407</v>
      </c>
      <c r="C33" s="202" t="s">
        <v>116</v>
      </c>
      <c r="D33" s="122">
        <v>43</v>
      </c>
      <c r="E33" s="232">
        <v>85000</v>
      </c>
      <c r="F33" s="232">
        <f t="shared" si="0"/>
        <v>3655000</v>
      </c>
    </row>
    <row r="34" spans="1:6" ht="78.75" x14ac:dyDescent="0.25">
      <c r="A34" s="202" t="s">
        <v>316</v>
      </c>
      <c r="B34" s="197" t="s">
        <v>408</v>
      </c>
      <c r="C34" s="202" t="s">
        <v>116</v>
      </c>
      <c r="D34" s="122">
        <v>3</v>
      </c>
      <c r="E34" s="232">
        <v>4600000</v>
      </c>
      <c r="F34" s="232">
        <f t="shared" si="0"/>
        <v>13800000</v>
      </c>
    </row>
    <row r="35" spans="1:6" ht="15.75" x14ac:dyDescent="0.25">
      <c r="A35" s="202" t="s">
        <v>314</v>
      </c>
      <c r="B35" s="197" t="s">
        <v>407</v>
      </c>
      <c r="C35" s="202" t="s">
        <v>116</v>
      </c>
      <c r="D35" s="122">
        <v>63</v>
      </c>
      <c r="E35" s="232">
        <v>85000</v>
      </c>
      <c r="F35" s="232">
        <f t="shared" si="0"/>
        <v>5355000</v>
      </c>
    </row>
    <row r="36" spans="1:6" ht="15.75" x14ac:dyDescent="0.25">
      <c r="A36" s="202" t="s">
        <v>406</v>
      </c>
      <c r="B36" s="197" t="s">
        <v>405</v>
      </c>
      <c r="C36" s="202" t="s">
        <v>116</v>
      </c>
      <c r="D36" s="122">
        <v>5</v>
      </c>
      <c r="E36" s="232">
        <v>125000</v>
      </c>
      <c r="F36" s="232">
        <f t="shared" si="0"/>
        <v>625000</v>
      </c>
    </row>
    <row r="37" spans="1:6" ht="15.75" x14ac:dyDescent="0.25">
      <c r="A37" s="202" t="s">
        <v>404</v>
      </c>
      <c r="B37" s="197" t="s">
        <v>403</v>
      </c>
      <c r="C37" s="202" t="s">
        <v>116</v>
      </c>
      <c r="D37" s="122">
        <v>10</v>
      </c>
      <c r="E37" s="232">
        <v>52800</v>
      </c>
      <c r="F37" s="232">
        <f t="shared" si="0"/>
        <v>528000</v>
      </c>
    </row>
    <row r="38" spans="1:6" ht="173.25" x14ac:dyDescent="0.25">
      <c r="A38" s="202" t="s">
        <v>402</v>
      </c>
      <c r="B38" s="197" t="s">
        <v>401</v>
      </c>
      <c r="C38" s="202" t="s">
        <v>351</v>
      </c>
      <c r="D38" s="122">
        <v>1</v>
      </c>
      <c r="E38" s="232">
        <v>4039500</v>
      </c>
      <c r="F38" s="232">
        <f t="shared" si="0"/>
        <v>4039500</v>
      </c>
    </row>
    <row r="39" spans="1:6" ht="15.75" x14ac:dyDescent="0.25">
      <c r="A39" s="202" t="s">
        <v>400</v>
      </c>
      <c r="B39" s="197" t="s">
        <v>399</v>
      </c>
      <c r="C39" s="202" t="s">
        <v>116</v>
      </c>
      <c r="D39" s="122">
        <v>63</v>
      </c>
      <c r="E39" s="232">
        <v>4125</v>
      </c>
      <c r="F39" s="232">
        <f t="shared" si="0"/>
        <v>259875</v>
      </c>
    </row>
    <row r="40" spans="1:6" ht="31.5" x14ac:dyDescent="0.25">
      <c r="A40" s="202" t="s">
        <v>398</v>
      </c>
      <c r="B40" s="197" t="s">
        <v>397</v>
      </c>
      <c r="C40" s="202" t="s">
        <v>33</v>
      </c>
      <c r="D40" s="122">
        <v>1</v>
      </c>
      <c r="E40" s="232">
        <v>16500</v>
      </c>
      <c r="F40" s="232">
        <f t="shared" si="0"/>
        <v>16500</v>
      </c>
    </row>
    <row r="41" spans="1:6" ht="63" x14ac:dyDescent="0.25">
      <c r="A41" s="202" t="s">
        <v>396</v>
      </c>
      <c r="B41" s="197" t="s">
        <v>395</v>
      </c>
      <c r="C41" s="202" t="s">
        <v>116</v>
      </c>
      <c r="D41" s="122">
        <v>13</v>
      </c>
      <c r="E41" s="232">
        <v>26200</v>
      </c>
      <c r="F41" s="232">
        <f t="shared" si="0"/>
        <v>340600</v>
      </c>
    </row>
    <row r="42" spans="1:6" ht="47.25" x14ac:dyDescent="0.25">
      <c r="A42" s="202" t="s">
        <v>394</v>
      </c>
      <c r="B42" s="197" t="s">
        <v>393</v>
      </c>
      <c r="C42" s="202" t="s">
        <v>33</v>
      </c>
      <c r="D42" s="122">
        <v>1</v>
      </c>
      <c r="E42" s="232">
        <v>49375</v>
      </c>
      <c r="F42" s="232">
        <f t="shared" si="0"/>
        <v>49375</v>
      </c>
    </row>
    <row r="43" spans="1:6" ht="78.75" x14ac:dyDescent="0.25">
      <c r="A43" s="202" t="s">
        <v>392</v>
      </c>
      <c r="B43" s="197" t="s">
        <v>391</v>
      </c>
      <c r="C43" s="202" t="s">
        <v>33</v>
      </c>
      <c r="D43" s="122">
        <v>1</v>
      </c>
      <c r="E43" s="232">
        <v>2110000</v>
      </c>
      <c r="F43" s="232">
        <f t="shared" si="0"/>
        <v>2110000</v>
      </c>
    </row>
    <row r="44" spans="1:6" ht="63" x14ac:dyDescent="0.25">
      <c r="A44" s="202" t="s">
        <v>390</v>
      </c>
      <c r="B44" s="197" t="s">
        <v>389</v>
      </c>
      <c r="C44" s="202" t="s">
        <v>33</v>
      </c>
      <c r="D44" s="122">
        <v>1</v>
      </c>
      <c r="E44" s="232">
        <v>765000</v>
      </c>
      <c r="F44" s="232">
        <f t="shared" si="0"/>
        <v>765000</v>
      </c>
    </row>
    <row r="45" spans="1:6" ht="47.25" x14ac:dyDescent="0.25">
      <c r="A45" s="202" t="s">
        <v>388</v>
      </c>
      <c r="B45" s="197" t="s">
        <v>387</v>
      </c>
      <c r="C45" s="202" t="s">
        <v>33</v>
      </c>
      <c r="D45" s="122">
        <v>31</v>
      </c>
      <c r="E45" s="232">
        <v>40800</v>
      </c>
      <c r="F45" s="232">
        <f t="shared" si="0"/>
        <v>1264800</v>
      </c>
    </row>
    <row r="46" spans="1:6" ht="47.25" x14ac:dyDescent="0.25">
      <c r="A46" s="202" t="s">
        <v>386</v>
      </c>
      <c r="B46" s="197" t="s">
        <v>385</v>
      </c>
      <c r="C46" s="199" t="s">
        <v>329</v>
      </c>
      <c r="D46" s="122">
        <v>813</v>
      </c>
      <c r="E46" s="232">
        <v>200</v>
      </c>
      <c r="F46" s="232">
        <f t="shared" si="0"/>
        <v>162600</v>
      </c>
    </row>
    <row r="47" spans="1:6" ht="47.25" x14ac:dyDescent="0.25">
      <c r="A47" s="202" t="s">
        <v>384</v>
      </c>
      <c r="B47" s="197" t="s">
        <v>383</v>
      </c>
      <c r="C47" s="202"/>
      <c r="D47" s="203"/>
      <c r="E47" s="232"/>
      <c r="F47" s="232">
        <f t="shared" si="0"/>
        <v>0</v>
      </c>
    </row>
    <row r="48" spans="1:6" ht="15.75" x14ac:dyDescent="0.25">
      <c r="A48" s="201" t="s">
        <v>89</v>
      </c>
      <c r="B48" s="197" t="s">
        <v>382</v>
      </c>
      <c r="C48" s="202" t="s">
        <v>116</v>
      </c>
      <c r="D48" s="122">
        <v>5</v>
      </c>
      <c r="E48" s="232">
        <v>36600</v>
      </c>
      <c r="F48" s="232">
        <f t="shared" si="0"/>
        <v>183000</v>
      </c>
    </row>
    <row r="49" spans="1:6" ht="15.75" x14ac:dyDescent="0.25">
      <c r="A49" s="205" t="s">
        <v>90</v>
      </c>
      <c r="B49" s="197" t="s">
        <v>381</v>
      </c>
      <c r="C49" s="202" t="s">
        <v>116</v>
      </c>
      <c r="D49" s="122">
        <v>3</v>
      </c>
      <c r="E49" s="232">
        <v>60600</v>
      </c>
      <c r="F49" s="232">
        <f t="shared" si="0"/>
        <v>181800</v>
      </c>
    </row>
    <row r="50" spans="1:6" ht="31.5" x14ac:dyDescent="0.25">
      <c r="A50" s="202" t="s">
        <v>380</v>
      </c>
      <c r="B50" s="197" t="s">
        <v>379</v>
      </c>
      <c r="C50" s="202" t="s">
        <v>116</v>
      </c>
      <c r="D50" s="122">
        <v>105</v>
      </c>
      <c r="E50" s="232">
        <v>2000</v>
      </c>
      <c r="F50" s="232">
        <f t="shared" si="0"/>
        <v>210000</v>
      </c>
    </row>
    <row r="51" spans="1:6" ht="78.75" x14ac:dyDescent="0.25">
      <c r="A51" s="197"/>
      <c r="B51" s="197" t="s">
        <v>378</v>
      </c>
      <c r="C51" s="202"/>
      <c r="D51" s="199"/>
      <c r="E51" s="232"/>
      <c r="F51" s="232">
        <f t="shared" si="0"/>
        <v>0</v>
      </c>
    </row>
    <row r="52" spans="1:6" ht="15.75" x14ac:dyDescent="0.25">
      <c r="A52" s="205" t="s">
        <v>89</v>
      </c>
      <c r="B52" s="197" t="s">
        <v>377</v>
      </c>
      <c r="C52" s="202" t="s">
        <v>116</v>
      </c>
      <c r="D52" s="122">
        <v>5</v>
      </c>
      <c r="E52" s="232">
        <v>46800</v>
      </c>
      <c r="F52" s="232">
        <f t="shared" si="0"/>
        <v>234000</v>
      </c>
    </row>
    <row r="53" spans="1:6" ht="15.75" x14ac:dyDescent="0.25">
      <c r="A53" s="205" t="s">
        <v>90</v>
      </c>
      <c r="B53" s="197" t="s">
        <v>376</v>
      </c>
      <c r="C53" s="199" t="s">
        <v>33</v>
      </c>
      <c r="D53" s="122">
        <v>1</v>
      </c>
      <c r="E53" s="232">
        <v>105000</v>
      </c>
      <c r="F53" s="232">
        <f t="shared" si="0"/>
        <v>105000</v>
      </c>
    </row>
    <row r="54" spans="1:6" ht="63" x14ac:dyDescent="0.25">
      <c r="A54" s="202"/>
      <c r="B54" s="197" t="s">
        <v>375</v>
      </c>
      <c r="C54" s="199" t="s">
        <v>329</v>
      </c>
      <c r="D54" s="122">
        <v>88</v>
      </c>
      <c r="E54" s="232">
        <v>925</v>
      </c>
      <c r="F54" s="232">
        <f t="shared" si="0"/>
        <v>81400</v>
      </c>
    </row>
    <row r="55" spans="1:6" ht="47.25" x14ac:dyDescent="0.25">
      <c r="A55" s="205"/>
      <c r="B55" s="204" t="s">
        <v>374</v>
      </c>
      <c r="C55" s="202" t="s">
        <v>351</v>
      </c>
      <c r="D55" s="122">
        <v>1</v>
      </c>
      <c r="E55" s="232">
        <v>35000</v>
      </c>
      <c r="F55" s="232">
        <f t="shared" si="0"/>
        <v>35000</v>
      </c>
    </row>
    <row r="56" spans="1:6" ht="31.5" x14ac:dyDescent="0.25">
      <c r="A56" s="205"/>
      <c r="B56" s="204" t="s">
        <v>373</v>
      </c>
      <c r="C56" s="202" t="s">
        <v>351</v>
      </c>
      <c r="D56" s="122">
        <v>1</v>
      </c>
      <c r="E56" s="232">
        <v>25000</v>
      </c>
      <c r="F56" s="232">
        <f t="shared" si="0"/>
        <v>25000</v>
      </c>
    </row>
    <row r="57" spans="1:6" ht="15.75" x14ac:dyDescent="0.25">
      <c r="A57" s="205"/>
      <c r="B57" s="204"/>
      <c r="C57" s="202"/>
      <c r="D57" s="122"/>
      <c r="E57" s="232"/>
      <c r="F57" s="232"/>
    </row>
    <row r="58" spans="1:6" ht="16.5" thickBot="1" x14ac:dyDescent="0.3">
      <c r="A58" s="206"/>
      <c r="B58" s="296" t="s">
        <v>851</v>
      </c>
      <c r="C58" s="296"/>
      <c r="D58" s="296"/>
      <c r="E58" s="239"/>
      <c r="F58" s="238">
        <f>SUM(F11:F56)</f>
        <v>50282205</v>
      </c>
    </row>
    <row r="59" spans="1:6" ht="16.5" thickTop="1" x14ac:dyDescent="0.25">
      <c r="A59" s="205"/>
      <c r="B59" s="204"/>
      <c r="C59" s="202"/>
      <c r="D59" s="203"/>
      <c r="E59" s="232"/>
      <c r="F59" s="232">
        <f>+F58+'Communication Works (CCTV)'!F31+'Communication Works (NAS)'!F34</f>
        <v>95022465</v>
      </c>
    </row>
  </sheetData>
  <mergeCells count="5">
    <mergeCell ref="B58:D58"/>
    <mergeCell ref="E1:F1"/>
    <mergeCell ref="A2:F2"/>
    <mergeCell ref="A3:F3"/>
    <mergeCell ref="A4:F4"/>
  </mergeCells>
  <printOptions horizontalCentered="1"/>
  <pageMargins left="1" right="0.5" top="1" bottom="1" header="0.3" footer="0.3"/>
  <pageSetup paperSize="9" scale="71" orientation="portrait" horizontalDpi="4294967295" verticalDpi="4294967295" r:id="rId1"/>
  <headerFooter>
    <oddHeader>&amp;C&amp;"Century Gothic,Bold"CONSTRUCTION OF DEPARTMENT OF PSYCHIATRRY &amp;&amp; NEUROLOGY 
AT JPMC, KARACHI</oddHeader>
    <oddFooter>&amp;LPatient's Aid Foundation, JPMC, Karachi&amp;CPage &amp;P of &amp;N&amp;RCommunication Works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view="pageBreakPreview" topLeftCell="A22" zoomScaleNormal="106" zoomScaleSheetLayoutView="100" workbookViewId="0">
      <selection activeCell="D156" sqref="D156"/>
    </sheetView>
  </sheetViews>
  <sheetFormatPr defaultColWidth="8" defaultRowHeight="12.75" x14ac:dyDescent="0.25"/>
  <cols>
    <col min="1" max="1" width="7.5703125" style="92" customWidth="1"/>
    <col min="2" max="2" width="62.28515625" style="92" customWidth="1"/>
    <col min="3" max="3" width="8.42578125" style="93" customWidth="1"/>
    <col min="4" max="4" width="11.42578125" style="93" customWidth="1"/>
    <col min="5" max="5" width="13.85546875" style="234" customWidth="1"/>
    <col min="6" max="6" width="16.5703125" style="234" customWidth="1"/>
    <col min="7" max="16384" width="8" style="92"/>
  </cols>
  <sheetData>
    <row r="1" spans="1:6" s="77" customFormat="1" ht="15.75" x14ac:dyDescent="0.25">
      <c r="A1" s="81"/>
      <c r="B1" s="82"/>
      <c r="C1" s="81"/>
      <c r="D1" s="118"/>
      <c r="E1" s="292"/>
      <c r="F1" s="292"/>
    </row>
    <row r="2" spans="1:6" s="91" customFormat="1" ht="18.75" x14ac:dyDescent="0.3">
      <c r="A2" s="291" t="s">
        <v>832</v>
      </c>
      <c r="B2" s="291"/>
      <c r="C2" s="291"/>
      <c r="D2" s="291"/>
      <c r="E2" s="291"/>
      <c r="F2" s="291"/>
    </row>
    <row r="3" spans="1:6" s="91" customFormat="1" ht="18.75" x14ac:dyDescent="0.3">
      <c r="A3" s="291" t="s">
        <v>296</v>
      </c>
      <c r="B3" s="291"/>
      <c r="C3" s="291"/>
      <c r="D3" s="291"/>
      <c r="E3" s="291"/>
      <c r="F3" s="291"/>
    </row>
    <row r="4" spans="1:6" s="91" customFormat="1" ht="18.75" x14ac:dyDescent="0.3">
      <c r="A4" s="291" t="s">
        <v>297</v>
      </c>
      <c r="B4" s="291"/>
      <c r="C4" s="291"/>
      <c r="D4" s="291"/>
      <c r="E4" s="291"/>
      <c r="F4" s="291"/>
    </row>
    <row r="5" spans="1:6" s="117" customFormat="1" ht="19.5" thickBot="1" x14ac:dyDescent="0.35">
      <c r="A5" s="151"/>
      <c r="B5" s="151"/>
      <c r="C5" s="151"/>
      <c r="D5" s="151"/>
      <c r="E5" s="229"/>
      <c r="F5" s="229"/>
    </row>
    <row r="6" spans="1:6" s="77" customFormat="1" ht="32.25" thickTop="1" x14ac:dyDescent="0.25">
      <c r="A6" s="152" t="s">
        <v>428</v>
      </c>
      <c r="B6" s="153" t="s">
        <v>4</v>
      </c>
      <c r="C6" s="153" t="s">
        <v>5</v>
      </c>
      <c r="D6" s="154" t="s">
        <v>118</v>
      </c>
      <c r="E6" s="154" t="s">
        <v>6</v>
      </c>
      <c r="F6" s="155" t="s">
        <v>833</v>
      </c>
    </row>
    <row r="7" spans="1:6" s="156" customFormat="1" ht="16.5" thickBot="1" x14ac:dyDescent="0.3">
      <c r="A7" s="157" t="s">
        <v>834</v>
      </c>
      <c r="B7" s="158" t="s">
        <v>835</v>
      </c>
      <c r="C7" s="158" t="s">
        <v>836</v>
      </c>
      <c r="D7" s="159" t="s">
        <v>837</v>
      </c>
      <c r="E7" s="230" t="s">
        <v>838</v>
      </c>
      <c r="F7" s="235" t="s">
        <v>839</v>
      </c>
    </row>
    <row r="8" spans="1:6" s="156" customFormat="1" ht="16.5" thickTop="1" x14ac:dyDescent="0.25">
      <c r="A8" s="177"/>
      <c r="B8" s="178"/>
      <c r="C8" s="178"/>
      <c r="D8" s="179"/>
      <c r="E8" s="237"/>
      <c r="F8" s="237"/>
    </row>
    <row r="9" spans="1:6" ht="15.75" x14ac:dyDescent="0.25">
      <c r="A9" s="205"/>
      <c r="B9" s="207" t="s">
        <v>355</v>
      </c>
      <c r="C9" s="202"/>
      <c r="D9" s="203"/>
      <c r="E9" s="232"/>
      <c r="F9" s="232"/>
    </row>
    <row r="10" spans="1:6" ht="141.75" x14ac:dyDescent="0.25">
      <c r="A10" s="201"/>
      <c r="B10" s="197" t="s">
        <v>372</v>
      </c>
      <c r="C10" s="199"/>
      <c r="D10" s="199"/>
      <c r="E10" s="232"/>
      <c r="F10" s="232"/>
    </row>
    <row r="11" spans="1:6" ht="31.5" x14ac:dyDescent="0.25">
      <c r="A11" s="205"/>
      <c r="B11" s="208" t="s">
        <v>849</v>
      </c>
      <c r="C11" s="202"/>
      <c r="D11" s="203"/>
      <c r="E11" s="232"/>
      <c r="F11" s="232">
        <f t="shared" ref="F11:F29" si="0">D11*E11</f>
        <v>0</v>
      </c>
    </row>
    <row r="12" spans="1:6" ht="31.5" x14ac:dyDescent="0.25">
      <c r="A12" s="202" t="s">
        <v>353</v>
      </c>
      <c r="B12" s="204" t="s">
        <v>371</v>
      </c>
      <c r="C12" s="202" t="s">
        <v>329</v>
      </c>
      <c r="D12" s="122">
        <v>8125</v>
      </c>
      <c r="E12" s="232">
        <v>30</v>
      </c>
      <c r="F12" s="232">
        <f t="shared" si="0"/>
        <v>243750</v>
      </c>
    </row>
    <row r="13" spans="1:6" ht="31.5" x14ac:dyDescent="0.25">
      <c r="A13" s="202" t="s">
        <v>350</v>
      </c>
      <c r="B13" s="204" t="s">
        <v>370</v>
      </c>
      <c r="C13" s="202" t="s">
        <v>116</v>
      </c>
      <c r="D13" s="122">
        <v>144</v>
      </c>
      <c r="E13" s="232">
        <v>6050</v>
      </c>
      <c r="F13" s="232">
        <f t="shared" si="0"/>
        <v>871200</v>
      </c>
    </row>
    <row r="14" spans="1:6" ht="63" x14ac:dyDescent="0.25">
      <c r="A14" s="202" t="s">
        <v>348</v>
      </c>
      <c r="B14" s="197" t="s">
        <v>369</v>
      </c>
      <c r="C14" s="202" t="s">
        <v>116</v>
      </c>
      <c r="D14" s="122">
        <v>118</v>
      </c>
      <c r="E14" s="232">
        <v>117950</v>
      </c>
      <c r="F14" s="232">
        <f t="shared" si="0"/>
        <v>13918100</v>
      </c>
    </row>
    <row r="15" spans="1:6" ht="78.75" x14ac:dyDescent="0.25">
      <c r="A15" s="202" t="s">
        <v>346</v>
      </c>
      <c r="B15" s="204" t="s">
        <v>368</v>
      </c>
      <c r="C15" s="202" t="s">
        <v>116</v>
      </c>
      <c r="D15" s="122">
        <v>18</v>
      </c>
      <c r="E15" s="232">
        <v>117950</v>
      </c>
      <c r="F15" s="232">
        <f t="shared" si="0"/>
        <v>2123100</v>
      </c>
    </row>
    <row r="16" spans="1:6" ht="94.5" x14ac:dyDescent="0.25">
      <c r="A16" s="202" t="s">
        <v>344</v>
      </c>
      <c r="B16" s="197" t="s">
        <v>367</v>
      </c>
      <c r="C16" s="202" t="s">
        <v>116</v>
      </c>
      <c r="D16" s="122">
        <v>9</v>
      </c>
      <c r="E16" s="232">
        <v>375750</v>
      </c>
      <c r="F16" s="232">
        <f t="shared" si="0"/>
        <v>3381750</v>
      </c>
    </row>
    <row r="17" spans="1:6" ht="78.75" x14ac:dyDescent="0.25">
      <c r="A17" s="202" t="s">
        <v>342</v>
      </c>
      <c r="B17" s="204" t="s">
        <v>366</v>
      </c>
      <c r="C17" s="202" t="s">
        <v>116</v>
      </c>
      <c r="D17" s="122">
        <v>10</v>
      </c>
      <c r="E17" s="232">
        <v>420000</v>
      </c>
      <c r="F17" s="232">
        <f t="shared" si="0"/>
        <v>4200000</v>
      </c>
    </row>
    <row r="18" spans="1:6" ht="15.75" x14ac:dyDescent="0.25">
      <c r="A18" s="202" t="s">
        <v>340</v>
      </c>
      <c r="B18" s="204" t="s">
        <v>315</v>
      </c>
      <c r="C18" s="202" t="s">
        <v>116</v>
      </c>
      <c r="D18" s="122">
        <v>20</v>
      </c>
      <c r="E18" s="232">
        <v>85000</v>
      </c>
      <c r="F18" s="232">
        <f t="shared" si="0"/>
        <v>1700000</v>
      </c>
    </row>
    <row r="19" spans="1:6" ht="110.25" x14ac:dyDescent="0.25">
      <c r="A19" s="202" t="s">
        <v>338</v>
      </c>
      <c r="B19" s="197" t="s">
        <v>365</v>
      </c>
      <c r="C19" s="199" t="s">
        <v>33</v>
      </c>
      <c r="D19" s="122">
        <v>1</v>
      </c>
      <c r="E19" s="232">
        <v>3425000</v>
      </c>
      <c r="F19" s="232">
        <f t="shared" si="0"/>
        <v>3425000</v>
      </c>
    </row>
    <row r="20" spans="1:6" ht="78.75" x14ac:dyDescent="0.25">
      <c r="A20" s="202" t="s">
        <v>336</v>
      </c>
      <c r="B20" s="204" t="s">
        <v>364</v>
      </c>
      <c r="C20" s="199" t="s">
        <v>33</v>
      </c>
      <c r="D20" s="122">
        <v>1</v>
      </c>
      <c r="E20" s="232">
        <v>800000</v>
      </c>
      <c r="F20" s="232">
        <f t="shared" si="0"/>
        <v>800000</v>
      </c>
    </row>
    <row r="21" spans="1:6" ht="63" x14ac:dyDescent="0.25">
      <c r="A21" s="202" t="s">
        <v>331</v>
      </c>
      <c r="B21" s="204" t="s">
        <v>363</v>
      </c>
      <c r="C21" s="199" t="s">
        <v>33</v>
      </c>
      <c r="D21" s="122">
        <v>1</v>
      </c>
      <c r="E21" s="232">
        <v>462500</v>
      </c>
      <c r="F21" s="232">
        <f t="shared" si="0"/>
        <v>462500</v>
      </c>
    </row>
    <row r="22" spans="1:6" ht="47.25" x14ac:dyDescent="0.25">
      <c r="A22" s="202" t="s">
        <v>328</v>
      </c>
      <c r="B22" s="204" t="s">
        <v>362</v>
      </c>
      <c r="C22" s="199" t="s">
        <v>33</v>
      </c>
      <c r="D22" s="122">
        <v>1</v>
      </c>
      <c r="E22" s="232">
        <v>650000</v>
      </c>
      <c r="F22" s="232">
        <f t="shared" si="0"/>
        <v>650000</v>
      </c>
    </row>
    <row r="23" spans="1:6" ht="31.5" x14ac:dyDescent="0.25">
      <c r="A23" s="202" t="s">
        <v>326</v>
      </c>
      <c r="B23" s="204" t="s">
        <v>361</v>
      </c>
      <c r="C23" s="199" t="s">
        <v>33</v>
      </c>
      <c r="D23" s="122">
        <v>1</v>
      </c>
      <c r="E23" s="232">
        <v>160000</v>
      </c>
      <c r="F23" s="232">
        <f t="shared" si="0"/>
        <v>160000</v>
      </c>
    </row>
    <row r="24" spans="1:6" ht="63" x14ac:dyDescent="0.25">
      <c r="A24" s="202" t="s">
        <v>324</v>
      </c>
      <c r="B24" s="197" t="s">
        <v>323</v>
      </c>
      <c r="C24" s="202" t="s">
        <v>116</v>
      </c>
      <c r="D24" s="122">
        <v>8</v>
      </c>
      <c r="E24" s="232">
        <v>25350</v>
      </c>
      <c r="F24" s="232">
        <f t="shared" si="0"/>
        <v>202800</v>
      </c>
    </row>
    <row r="25" spans="1:6" ht="31.5" x14ac:dyDescent="0.25">
      <c r="A25" s="202" t="s">
        <v>322</v>
      </c>
      <c r="B25" s="197" t="s">
        <v>360</v>
      </c>
      <c r="C25" s="202" t="s">
        <v>116</v>
      </c>
      <c r="D25" s="122">
        <v>8</v>
      </c>
      <c r="E25" s="232">
        <v>3760</v>
      </c>
      <c r="F25" s="232">
        <f t="shared" si="0"/>
        <v>30080</v>
      </c>
    </row>
    <row r="26" spans="1:6" ht="47.25" x14ac:dyDescent="0.25">
      <c r="A26" s="202" t="s">
        <v>320</v>
      </c>
      <c r="B26" s="197" t="s">
        <v>359</v>
      </c>
      <c r="C26" s="202" t="s">
        <v>116</v>
      </c>
      <c r="D26" s="122">
        <v>144</v>
      </c>
      <c r="E26" s="232">
        <v>900</v>
      </c>
      <c r="F26" s="232">
        <f t="shared" si="0"/>
        <v>129600</v>
      </c>
    </row>
    <row r="27" spans="1:6" ht="47.25" x14ac:dyDescent="0.25">
      <c r="A27" s="202" t="s">
        <v>318</v>
      </c>
      <c r="B27" s="197" t="s">
        <v>358</v>
      </c>
      <c r="C27" s="202" t="s">
        <v>116</v>
      </c>
      <c r="D27" s="122">
        <v>5</v>
      </c>
      <c r="E27" s="232">
        <v>38500</v>
      </c>
      <c r="F27" s="232">
        <f t="shared" si="0"/>
        <v>192500</v>
      </c>
    </row>
    <row r="28" spans="1:6" ht="94.5" x14ac:dyDescent="0.25">
      <c r="A28" s="202" t="s">
        <v>316</v>
      </c>
      <c r="B28" s="197" t="s">
        <v>357</v>
      </c>
      <c r="C28" s="202" t="s">
        <v>116</v>
      </c>
      <c r="D28" s="122">
        <v>5</v>
      </c>
      <c r="E28" s="232">
        <v>46000</v>
      </c>
      <c r="F28" s="232">
        <f t="shared" si="0"/>
        <v>230000</v>
      </c>
    </row>
    <row r="29" spans="1:6" ht="47.25" x14ac:dyDescent="0.25">
      <c r="A29" s="202" t="s">
        <v>314</v>
      </c>
      <c r="B29" s="204" t="s">
        <v>356</v>
      </c>
      <c r="C29" s="202" t="s">
        <v>116</v>
      </c>
      <c r="D29" s="122">
        <v>20</v>
      </c>
      <c r="E29" s="232">
        <v>6000</v>
      </c>
      <c r="F29" s="232">
        <f t="shared" si="0"/>
        <v>120000</v>
      </c>
    </row>
    <row r="30" spans="1:6" ht="15.75" x14ac:dyDescent="0.25">
      <c r="A30" s="202"/>
      <c r="B30" s="204"/>
      <c r="C30" s="202"/>
      <c r="D30" s="122"/>
      <c r="E30" s="232"/>
      <c r="F30" s="232"/>
    </row>
    <row r="31" spans="1:6" ht="16.5" thickBot="1" x14ac:dyDescent="0.3">
      <c r="A31" s="197"/>
      <c r="B31" s="296" t="s">
        <v>851</v>
      </c>
      <c r="C31" s="296"/>
      <c r="D31" s="296"/>
      <c r="E31" s="239"/>
      <c r="F31" s="238">
        <f>SUM(F11:F29)</f>
        <v>32840380</v>
      </c>
    </row>
    <row r="32" spans="1:6" ht="16.5" thickTop="1" x14ac:dyDescent="0.25">
      <c r="A32" s="201"/>
      <c r="B32" s="204"/>
      <c r="C32" s="202"/>
      <c r="D32" s="203"/>
      <c r="E32" s="232"/>
      <c r="F32" s="232"/>
    </row>
  </sheetData>
  <mergeCells count="5">
    <mergeCell ref="B31:D31"/>
    <mergeCell ref="E1:F1"/>
    <mergeCell ref="A2:F2"/>
    <mergeCell ref="A3:F3"/>
    <mergeCell ref="A4:F4"/>
  </mergeCells>
  <printOptions horizontalCentered="1"/>
  <pageMargins left="1" right="0.5" top="1" bottom="1" header="0.3" footer="0.3"/>
  <pageSetup paperSize="9" scale="71" orientation="portrait" horizontalDpi="4294967295" verticalDpi="4294967295" r:id="rId1"/>
  <headerFooter>
    <oddHeader>&amp;C&amp;"Century Gothic,Bold"CONSTRUCTION OF DEPARTMENT OF PSYCHIATRRY &amp;&amp; NEUROLOGY 
AT JPMC, KARACHI</oddHeader>
    <oddFooter>&amp;LPatient's Aid Foundation, JPMC, Karachi&amp;CPage &amp;P of &amp;N&amp;RCommunication Works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view="pageBreakPreview" topLeftCell="A25" zoomScaleNormal="106" zoomScaleSheetLayoutView="100" workbookViewId="0">
      <selection activeCell="D156" sqref="D156"/>
    </sheetView>
  </sheetViews>
  <sheetFormatPr defaultColWidth="8" defaultRowHeight="12.75" x14ac:dyDescent="0.25"/>
  <cols>
    <col min="1" max="1" width="7.5703125" style="92" customWidth="1"/>
    <col min="2" max="2" width="62.28515625" style="92" customWidth="1"/>
    <col min="3" max="3" width="8.42578125" style="93" customWidth="1"/>
    <col min="4" max="4" width="11.42578125" style="93" customWidth="1"/>
    <col min="5" max="5" width="13.85546875" style="234" customWidth="1"/>
    <col min="6" max="6" width="16.5703125" style="234" customWidth="1"/>
    <col min="7" max="16384" width="8" style="92"/>
  </cols>
  <sheetData>
    <row r="1" spans="1:6" s="77" customFormat="1" ht="15.75" x14ac:dyDescent="0.25">
      <c r="A1" s="81"/>
      <c r="B1" s="82"/>
      <c r="C1" s="81"/>
      <c r="D1" s="118"/>
      <c r="E1" s="292"/>
      <c r="F1" s="292"/>
    </row>
    <row r="2" spans="1:6" s="91" customFormat="1" ht="18.75" x14ac:dyDescent="0.3">
      <c r="A2" s="291" t="s">
        <v>832</v>
      </c>
      <c r="B2" s="291"/>
      <c r="C2" s="291"/>
      <c r="D2" s="291"/>
      <c r="E2" s="291"/>
      <c r="F2" s="291"/>
    </row>
    <row r="3" spans="1:6" s="91" customFormat="1" ht="18.75" x14ac:dyDescent="0.3">
      <c r="A3" s="291" t="s">
        <v>296</v>
      </c>
      <c r="B3" s="291"/>
      <c r="C3" s="291"/>
      <c r="D3" s="291"/>
      <c r="E3" s="291"/>
      <c r="F3" s="291"/>
    </row>
    <row r="4" spans="1:6" s="91" customFormat="1" ht="18.75" x14ac:dyDescent="0.3">
      <c r="A4" s="291" t="s">
        <v>297</v>
      </c>
      <c r="B4" s="291"/>
      <c r="C4" s="291"/>
      <c r="D4" s="291"/>
      <c r="E4" s="291"/>
      <c r="F4" s="291"/>
    </row>
    <row r="5" spans="1:6" s="117" customFormat="1" ht="19.5" thickBot="1" x14ac:dyDescent="0.35">
      <c r="A5" s="151"/>
      <c r="B5" s="151"/>
      <c r="C5" s="151"/>
      <c r="D5" s="151"/>
      <c r="E5" s="229"/>
      <c r="F5" s="229"/>
    </row>
    <row r="6" spans="1:6" s="77" customFormat="1" ht="32.25" thickTop="1" x14ac:dyDescent="0.25">
      <c r="A6" s="152" t="s">
        <v>428</v>
      </c>
      <c r="B6" s="153" t="s">
        <v>4</v>
      </c>
      <c r="C6" s="153" t="s">
        <v>5</v>
      </c>
      <c r="D6" s="154" t="s">
        <v>118</v>
      </c>
      <c r="E6" s="154" t="s">
        <v>6</v>
      </c>
      <c r="F6" s="155" t="s">
        <v>833</v>
      </c>
    </row>
    <row r="7" spans="1:6" s="156" customFormat="1" ht="16.5" thickBot="1" x14ac:dyDescent="0.3">
      <c r="A7" s="157" t="s">
        <v>834</v>
      </c>
      <c r="B7" s="158" t="s">
        <v>835</v>
      </c>
      <c r="C7" s="158" t="s">
        <v>836</v>
      </c>
      <c r="D7" s="159" t="s">
        <v>837</v>
      </c>
      <c r="E7" s="230" t="s">
        <v>838</v>
      </c>
      <c r="F7" s="235" t="s">
        <v>839</v>
      </c>
    </row>
    <row r="8" spans="1:6" s="156" customFormat="1" ht="16.5" thickTop="1" x14ac:dyDescent="0.25">
      <c r="A8" s="177"/>
      <c r="B8" s="178"/>
      <c r="C8" s="178"/>
      <c r="D8" s="179"/>
      <c r="E8" s="237"/>
      <c r="F8" s="237"/>
    </row>
    <row r="9" spans="1:6" ht="15.75" x14ac:dyDescent="0.25">
      <c r="A9" s="201"/>
      <c r="B9" s="208" t="s">
        <v>355</v>
      </c>
      <c r="C9" s="202"/>
      <c r="D9" s="203"/>
      <c r="E9" s="232"/>
      <c r="F9" s="232"/>
    </row>
    <row r="10" spans="1:6" ht="141.75" x14ac:dyDescent="0.25">
      <c r="A10" s="201"/>
      <c r="B10" s="204" t="s">
        <v>354</v>
      </c>
      <c r="C10" s="202"/>
      <c r="D10" s="203"/>
      <c r="E10" s="232"/>
      <c r="F10" s="232"/>
    </row>
    <row r="11" spans="1:6" ht="31.5" x14ac:dyDescent="0.25">
      <c r="A11" s="201"/>
      <c r="B11" s="200" t="s">
        <v>850</v>
      </c>
      <c r="C11" s="202"/>
      <c r="D11" s="203"/>
      <c r="E11" s="232"/>
      <c r="F11" s="232"/>
    </row>
    <row r="12" spans="1:6" ht="63" x14ac:dyDescent="0.25">
      <c r="A12" s="202" t="s">
        <v>353</v>
      </c>
      <c r="B12" s="204" t="s">
        <v>352</v>
      </c>
      <c r="C12" s="202" t="s">
        <v>351</v>
      </c>
      <c r="D12" s="122">
        <v>1</v>
      </c>
      <c r="E12" s="232">
        <v>110000</v>
      </c>
      <c r="F12" s="232">
        <f t="shared" ref="F12:F32" si="0">D12*E12</f>
        <v>110000</v>
      </c>
    </row>
    <row r="13" spans="1:6" ht="15.75" x14ac:dyDescent="0.25">
      <c r="A13" s="202" t="s">
        <v>350</v>
      </c>
      <c r="B13" s="204" t="s">
        <v>349</v>
      </c>
      <c r="C13" s="202" t="s">
        <v>116</v>
      </c>
      <c r="D13" s="122">
        <v>13</v>
      </c>
      <c r="E13" s="232">
        <v>8150</v>
      </c>
      <c r="F13" s="232">
        <f t="shared" si="0"/>
        <v>105950</v>
      </c>
    </row>
    <row r="14" spans="1:6" ht="47.25" x14ac:dyDescent="0.25">
      <c r="A14" s="202" t="s">
        <v>348</v>
      </c>
      <c r="B14" s="204" t="s">
        <v>347</v>
      </c>
      <c r="C14" s="202" t="s">
        <v>116</v>
      </c>
      <c r="D14" s="122">
        <v>13</v>
      </c>
      <c r="E14" s="232">
        <v>350000</v>
      </c>
      <c r="F14" s="232">
        <f t="shared" si="0"/>
        <v>4550000</v>
      </c>
    </row>
    <row r="15" spans="1:6" ht="31.5" x14ac:dyDescent="0.25">
      <c r="A15" s="202" t="s">
        <v>346</v>
      </c>
      <c r="B15" s="204" t="s">
        <v>345</v>
      </c>
      <c r="C15" s="202" t="s">
        <v>116</v>
      </c>
      <c r="D15" s="122">
        <v>198</v>
      </c>
      <c r="E15" s="232">
        <v>13400</v>
      </c>
      <c r="F15" s="232">
        <f t="shared" si="0"/>
        <v>2653200</v>
      </c>
    </row>
    <row r="16" spans="1:6" ht="15.75" x14ac:dyDescent="0.25">
      <c r="A16" s="202" t="s">
        <v>344</v>
      </c>
      <c r="B16" s="204" t="s">
        <v>343</v>
      </c>
      <c r="C16" s="202" t="s">
        <v>116</v>
      </c>
      <c r="D16" s="122">
        <v>60</v>
      </c>
      <c r="E16" s="232">
        <v>13400</v>
      </c>
      <c r="F16" s="232">
        <f t="shared" si="0"/>
        <v>804000</v>
      </c>
    </row>
    <row r="17" spans="1:6" ht="31.5" x14ac:dyDescent="0.25">
      <c r="A17" s="202" t="s">
        <v>342</v>
      </c>
      <c r="B17" s="204" t="s">
        <v>341</v>
      </c>
      <c r="C17" s="202" t="s">
        <v>116</v>
      </c>
      <c r="D17" s="122">
        <v>60</v>
      </c>
      <c r="E17" s="232">
        <v>10800</v>
      </c>
      <c r="F17" s="232">
        <f t="shared" si="0"/>
        <v>648000</v>
      </c>
    </row>
    <row r="18" spans="1:6" ht="31.5" x14ac:dyDescent="0.25">
      <c r="A18" s="202" t="s">
        <v>340</v>
      </c>
      <c r="B18" s="204" t="s">
        <v>339</v>
      </c>
      <c r="C18" s="202" t="s">
        <v>116</v>
      </c>
      <c r="D18" s="122">
        <v>15</v>
      </c>
      <c r="E18" s="232">
        <v>7850</v>
      </c>
      <c r="F18" s="232">
        <f t="shared" si="0"/>
        <v>117750</v>
      </c>
    </row>
    <row r="19" spans="1:6" ht="63" x14ac:dyDescent="0.25">
      <c r="A19" s="202" t="s">
        <v>338</v>
      </c>
      <c r="B19" s="204" t="s">
        <v>337</v>
      </c>
      <c r="C19" s="202" t="s">
        <v>116</v>
      </c>
      <c r="D19" s="122">
        <v>9</v>
      </c>
      <c r="E19" s="232">
        <v>195000</v>
      </c>
      <c r="F19" s="232">
        <f t="shared" si="0"/>
        <v>1755000</v>
      </c>
    </row>
    <row r="20" spans="1:6" ht="31.5" x14ac:dyDescent="0.25">
      <c r="A20" s="202" t="s">
        <v>336</v>
      </c>
      <c r="B20" s="204" t="s">
        <v>335</v>
      </c>
      <c r="C20" s="202"/>
      <c r="D20" s="122">
        <v>0</v>
      </c>
      <c r="E20" s="232"/>
      <c r="F20" s="232">
        <f t="shared" si="0"/>
        <v>0</v>
      </c>
    </row>
    <row r="21" spans="1:6" ht="31.5" x14ac:dyDescent="0.25">
      <c r="A21" s="201" t="s">
        <v>89</v>
      </c>
      <c r="B21" s="204" t="s">
        <v>334</v>
      </c>
      <c r="C21" s="202" t="s">
        <v>329</v>
      </c>
      <c r="D21" s="122">
        <v>2000</v>
      </c>
      <c r="E21" s="232">
        <v>65</v>
      </c>
      <c r="F21" s="232">
        <f t="shared" si="0"/>
        <v>130000</v>
      </c>
    </row>
    <row r="22" spans="1:6" ht="47.25" x14ac:dyDescent="0.25">
      <c r="A22" s="201" t="s">
        <v>90</v>
      </c>
      <c r="B22" s="204" t="s">
        <v>333</v>
      </c>
      <c r="C22" s="202" t="s">
        <v>329</v>
      </c>
      <c r="D22" s="122">
        <v>313</v>
      </c>
      <c r="E22" s="232">
        <v>140</v>
      </c>
      <c r="F22" s="232">
        <f t="shared" si="0"/>
        <v>43820</v>
      </c>
    </row>
    <row r="23" spans="1:6" ht="31.5" x14ac:dyDescent="0.25">
      <c r="A23" s="201" t="s">
        <v>92</v>
      </c>
      <c r="B23" s="204" t="s">
        <v>332</v>
      </c>
      <c r="C23" s="202" t="s">
        <v>329</v>
      </c>
      <c r="D23" s="122">
        <v>1500</v>
      </c>
      <c r="E23" s="232">
        <v>65</v>
      </c>
      <c r="F23" s="232">
        <f t="shared" si="0"/>
        <v>97500</v>
      </c>
    </row>
    <row r="24" spans="1:6" ht="31.5" x14ac:dyDescent="0.25">
      <c r="A24" s="202" t="s">
        <v>331</v>
      </c>
      <c r="B24" s="204" t="s">
        <v>330</v>
      </c>
      <c r="C24" s="202" t="s">
        <v>329</v>
      </c>
      <c r="D24" s="122">
        <v>2500</v>
      </c>
      <c r="E24" s="232">
        <v>30</v>
      </c>
      <c r="F24" s="232">
        <f t="shared" si="0"/>
        <v>75000</v>
      </c>
    </row>
    <row r="25" spans="1:6" ht="47.25" x14ac:dyDescent="0.25">
      <c r="A25" s="202" t="s">
        <v>328</v>
      </c>
      <c r="B25" s="204" t="s">
        <v>327</v>
      </c>
      <c r="C25" s="202" t="s">
        <v>116</v>
      </c>
      <c r="D25" s="122">
        <v>9</v>
      </c>
      <c r="E25" s="232">
        <v>2000</v>
      </c>
      <c r="F25" s="232">
        <f t="shared" si="0"/>
        <v>18000</v>
      </c>
    </row>
    <row r="26" spans="1:6" ht="47.25" x14ac:dyDescent="0.25">
      <c r="A26" s="202" t="s">
        <v>326</v>
      </c>
      <c r="B26" s="204" t="s">
        <v>325</v>
      </c>
      <c r="C26" s="202" t="s">
        <v>116</v>
      </c>
      <c r="D26" s="122">
        <v>9</v>
      </c>
      <c r="E26" s="232">
        <v>6050</v>
      </c>
      <c r="F26" s="232">
        <f t="shared" si="0"/>
        <v>54450</v>
      </c>
    </row>
    <row r="27" spans="1:6" ht="63" x14ac:dyDescent="0.25">
      <c r="A27" s="202" t="s">
        <v>324</v>
      </c>
      <c r="B27" s="197" t="s">
        <v>323</v>
      </c>
      <c r="C27" s="199" t="s">
        <v>33</v>
      </c>
      <c r="D27" s="122">
        <v>1</v>
      </c>
      <c r="E27" s="232">
        <v>25350</v>
      </c>
      <c r="F27" s="232">
        <f t="shared" si="0"/>
        <v>25350</v>
      </c>
    </row>
    <row r="28" spans="1:6" ht="31.5" x14ac:dyDescent="0.25">
      <c r="A28" s="202" t="s">
        <v>322</v>
      </c>
      <c r="B28" s="197" t="s">
        <v>321</v>
      </c>
      <c r="C28" s="199" t="s">
        <v>33</v>
      </c>
      <c r="D28" s="122">
        <v>1</v>
      </c>
      <c r="E28" s="232">
        <v>3760</v>
      </c>
      <c r="F28" s="232">
        <f t="shared" si="0"/>
        <v>3760</v>
      </c>
    </row>
    <row r="29" spans="1:6" ht="31.5" x14ac:dyDescent="0.25">
      <c r="A29" s="202" t="s">
        <v>320</v>
      </c>
      <c r="B29" s="204" t="s">
        <v>319</v>
      </c>
      <c r="C29" s="202" t="s">
        <v>116</v>
      </c>
      <c r="D29" s="122">
        <v>9</v>
      </c>
      <c r="E29" s="232">
        <v>900</v>
      </c>
      <c r="F29" s="232">
        <f t="shared" si="0"/>
        <v>8100</v>
      </c>
    </row>
    <row r="30" spans="1:6" ht="78.75" x14ac:dyDescent="0.25">
      <c r="A30" s="202" t="s">
        <v>318</v>
      </c>
      <c r="B30" s="197" t="s">
        <v>317</v>
      </c>
      <c r="C30" s="199" t="s">
        <v>33</v>
      </c>
      <c r="D30" s="122">
        <v>1</v>
      </c>
      <c r="E30" s="232">
        <v>420000</v>
      </c>
      <c r="F30" s="232">
        <f t="shared" si="0"/>
        <v>420000</v>
      </c>
    </row>
    <row r="31" spans="1:6" ht="15.75" x14ac:dyDescent="0.25">
      <c r="A31" s="202" t="s">
        <v>316</v>
      </c>
      <c r="B31" s="204" t="s">
        <v>315</v>
      </c>
      <c r="C31" s="202" t="s">
        <v>116</v>
      </c>
      <c r="D31" s="122">
        <v>3</v>
      </c>
      <c r="E31" s="232">
        <v>85000</v>
      </c>
      <c r="F31" s="232">
        <f t="shared" si="0"/>
        <v>255000</v>
      </c>
    </row>
    <row r="32" spans="1:6" ht="78.75" x14ac:dyDescent="0.25">
      <c r="A32" s="202" t="s">
        <v>314</v>
      </c>
      <c r="B32" s="197" t="s">
        <v>313</v>
      </c>
      <c r="C32" s="199" t="s">
        <v>33</v>
      </c>
      <c r="D32" s="122">
        <v>1</v>
      </c>
      <c r="E32" s="232">
        <v>25000</v>
      </c>
      <c r="F32" s="232">
        <f t="shared" si="0"/>
        <v>25000</v>
      </c>
    </row>
    <row r="33" spans="1:6" ht="15.75" x14ac:dyDescent="0.25">
      <c r="A33" s="202"/>
      <c r="B33" s="197"/>
      <c r="C33" s="199"/>
      <c r="D33" s="122"/>
      <c r="E33" s="232"/>
      <c r="F33" s="232"/>
    </row>
    <row r="34" spans="1:6" s="94" customFormat="1" ht="16.5" thickBot="1" x14ac:dyDescent="0.3">
      <c r="A34" s="209"/>
      <c r="B34" s="296" t="s">
        <v>851</v>
      </c>
      <c r="C34" s="296"/>
      <c r="D34" s="296"/>
      <c r="E34" s="236"/>
      <c r="F34" s="238">
        <f>SUM(F11:F32)</f>
        <v>11899880</v>
      </c>
    </row>
    <row r="35" spans="1:6" ht="13.5" thickTop="1" x14ac:dyDescent="0.25"/>
  </sheetData>
  <mergeCells count="5">
    <mergeCell ref="E1:F1"/>
    <mergeCell ref="A2:F2"/>
    <mergeCell ref="A3:F3"/>
    <mergeCell ref="A4:F4"/>
    <mergeCell ref="B34:D34"/>
  </mergeCells>
  <printOptions horizontalCentered="1"/>
  <pageMargins left="1" right="0.5" top="1" bottom="1" header="0.3" footer="0.3"/>
  <pageSetup paperSize="9" scale="71" orientation="portrait" horizontalDpi="4294967295" verticalDpi="4294967295" r:id="rId1"/>
  <headerFooter>
    <oddHeader>&amp;C&amp;"Century Gothic,Bold"CONSTRUCTION OF DEPARTMENT OF PSYCHIATRRY &amp;&amp; NEUROLOGY 
AT JPMC, KARACHI</oddHeader>
    <oddFooter>&amp;LPatient's Aid Foundation, JPMC, Karachi&amp;CPage &amp;P of &amp;N&amp;RCommunication Works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view="pageBreakPreview" topLeftCell="A162" zoomScale="87" zoomScaleNormal="100" zoomScaleSheetLayoutView="87" workbookViewId="0">
      <selection activeCell="D156" sqref="D156"/>
    </sheetView>
  </sheetViews>
  <sheetFormatPr defaultColWidth="8" defaultRowHeight="12.75" x14ac:dyDescent="0.25"/>
  <cols>
    <col min="1" max="1" width="7.5703125" style="92" customWidth="1"/>
    <col min="2" max="2" width="62.28515625" style="92" customWidth="1"/>
    <col min="3" max="3" width="8.42578125" style="93" customWidth="1"/>
    <col min="4" max="4" width="9.85546875" style="93" customWidth="1"/>
    <col min="5" max="5" width="14.5703125" style="234" customWidth="1"/>
    <col min="6" max="6" width="16.85546875" style="234" bestFit="1" customWidth="1"/>
    <col min="7" max="7" width="2.85546875" style="92" customWidth="1"/>
    <col min="8" max="16384" width="8" style="92"/>
  </cols>
  <sheetData>
    <row r="1" spans="1:6" s="91" customFormat="1" ht="18.75" x14ac:dyDescent="0.3">
      <c r="A1" s="291"/>
      <c r="B1" s="291"/>
      <c r="C1" s="291"/>
      <c r="D1" s="291"/>
      <c r="E1" s="291"/>
      <c r="F1" s="291"/>
    </row>
    <row r="2" spans="1:6" s="91" customFormat="1" ht="18.75" x14ac:dyDescent="0.3">
      <c r="A2" s="291" t="s">
        <v>832</v>
      </c>
      <c r="B2" s="291"/>
      <c r="C2" s="291"/>
      <c r="D2" s="291"/>
      <c r="E2" s="291"/>
      <c r="F2" s="291"/>
    </row>
    <row r="3" spans="1:6" s="91" customFormat="1" ht="18.75" x14ac:dyDescent="0.3">
      <c r="A3" s="291" t="s">
        <v>296</v>
      </c>
      <c r="B3" s="291"/>
      <c r="C3" s="291"/>
      <c r="D3" s="291"/>
      <c r="E3" s="291"/>
      <c r="F3" s="291"/>
    </row>
    <row r="4" spans="1:6" s="91" customFormat="1" ht="18.75" x14ac:dyDescent="0.3">
      <c r="A4" s="291" t="s">
        <v>297</v>
      </c>
      <c r="B4" s="291"/>
      <c r="C4" s="291"/>
      <c r="D4" s="291"/>
      <c r="E4" s="291"/>
      <c r="F4" s="291"/>
    </row>
    <row r="5" spans="1:6" s="117" customFormat="1" ht="19.5" thickBot="1" x14ac:dyDescent="0.35">
      <c r="A5" s="151"/>
      <c r="B5" s="151"/>
      <c r="C5" s="151"/>
      <c r="D5" s="151"/>
      <c r="E5" s="229"/>
      <c r="F5" s="229"/>
    </row>
    <row r="6" spans="1:6" s="77" customFormat="1" ht="48" customHeight="1" thickTop="1" x14ac:dyDescent="0.25">
      <c r="A6" s="152" t="s">
        <v>428</v>
      </c>
      <c r="B6" s="153" t="s">
        <v>4</v>
      </c>
      <c r="C6" s="153" t="s">
        <v>5</v>
      </c>
      <c r="D6" s="154" t="s">
        <v>118</v>
      </c>
      <c r="E6" s="154" t="s">
        <v>6</v>
      </c>
      <c r="F6" s="155" t="s">
        <v>833</v>
      </c>
    </row>
    <row r="7" spans="1:6" s="156" customFormat="1" ht="16.5" thickBot="1" x14ac:dyDescent="0.3">
      <c r="A7" s="157" t="s">
        <v>834</v>
      </c>
      <c r="B7" s="158" t="s">
        <v>835</v>
      </c>
      <c r="C7" s="158" t="s">
        <v>836</v>
      </c>
      <c r="D7" s="159" t="s">
        <v>837</v>
      </c>
      <c r="E7" s="230" t="s">
        <v>838</v>
      </c>
      <c r="F7" s="235" t="s">
        <v>839</v>
      </c>
    </row>
    <row r="8" spans="1:6" s="183" customFormat="1" ht="16.5" thickTop="1" x14ac:dyDescent="0.25">
      <c r="A8" s="211"/>
      <c r="B8" s="212"/>
      <c r="C8" s="212"/>
      <c r="D8" s="213"/>
      <c r="E8" s="231"/>
      <c r="F8" s="231"/>
    </row>
    <row r="9" spans="1:6" ht="15.75" x14ac:dyDescent="0.25">
      <c r="A9" s="197"/>
      <c r="B9" s="198" t="s">
        <v>612</v>
      </c>
      <c r="C9" s="199"/>
      <c r="D9" s="199"/>
      <c r="E9" s="232"/>
      <c r="F9" s="232"/>
    </row>
    <row r="10" spans="1:6" ht="157.5" x14ac:dyDescent="0.25">
      <c r="A10" s="197"/>
      <c r="B10" s="204" t="s">
        <v>611</v>
      </c>
      <c r="C10" s="199"/>
      <c r="D10" s="199"/>
      <c r="E10" s="232"/>
      <c r="F10" s="232"/>
    </row>
    <row r="11" spans="1:6" ht="63" x14ac:dyDescent="0.25">
      <c r="A11" s="201"/>
      <c r="B11" s="200" t="s">
        <v>852</v>
      </c>
      <c r="C11" s="202"/>
      <c r="D11" s="203"/>
      <c r="E11" s="232"/>
      <c r="F11" s="232"/>
    </row>
    <row r="12" spans="1:6" ht="94.5" x14ac:dyDescent="0.25">
      <c r="A12" s="202" t="s">
        <v>610</v>
      </c>
      <c r="B12" s="204" t="s">
        <v>609</v>
      </c>
      <c r="C12" s="202" t="s">
        <v>351</v>
      </c>
      <c r="D12" s="122">
        <v>3</v>
      </c>
      <c r="E12" s="232">
        <v>7647500</v>
      </c>
      <c r="F12" s="232">
        <f>D12*E12</f>
        <v>22942500</v>
      </c>
    </row>
    <row r="13" spans="1:6" ht="78.75" x14ac:dyDescent="0.25">
      <c r="A13" s="202" t="s">
        <v>608</v>
      </c>
      <c r="B13" s="204" t="s">
        <v>607</v>
      </c>
      <c r="C13" s="202" t="s">
        <v>351</v>
      </c>
      <c r="D13" s="122">
        <v>1</v>
      </c>
      <c r="E13" s="232">
        <v>2950000</v>
      </c>
      <c r="F13" s="232">
        <f>D13*E13</f>
        <v>2950000</v>
      </c>
    </row>
    <row r="14" spans="1:6" ht="47.25" x14ac:dyDescent="0.25">
      <c r="A14" s="202" t="s">
        <v>606</v>
      </c>
      <c r="B14" s="204" t="s">
        <v>605</v>
      </c>
      <c r="C14" s="202" t="s">
        <v>351</v>
      </c>
      <c r="D14" s="122">
        <v>3</v>
      </c>
      <c r="E14" s="232" t="s">
        <v>584</v>
      </c>
      <c r="F14" s="232" t="s">
        <v>584</v>
      </c>
    </row>
    <row r="15" spans="1:6" ht="110.25" x14ac:dyDescent="0.25">
      <c r="A15" s="202" t="s">
        <v>604</v>
      </c>
      <c r="B15" s="204" t="s">
        <v>603</v>
      </c>
      <c r="C15" s="202" t="s">
        <v>351</v>
      </c>
      <c r="D15" s="122">
        <v>3</v>
      </c>
      <c r="E15" s="232">
        <v>650000</v>
      </c>
      <c r="F15" s="232">
        <f t="shared" ref="F15:F28" si="0">D15*E15</f>
        <v>1950000</v>
      </c>
    </row>
    <row r="16" spans="1:6" ht="31.5" x14ac:dyDescent="0.25">
      <c r="A16" s="202" t="s">
        <v>602</v>
      </c>
      <c r="B16" s="197" t="s">
        <v>590</v>
      </c>
      <c r="C16" s="202" t="s">
        <v>351</v>
      </c>
      <c r="D16" s="122">
        <v>3</v>
      </c>
      <c r="E16" s="232">
        <v>85000</v>
      </c>
      <c r="F16" s="232">
        <f t="shared" si="0"/>
        <v>255000</v>
      </c>
    </row>
    <row r="17" spans="1:6" ht="15.75" x14ac:dyDescent="0.25">
      <c r="A17" s="205"/>
      <c r="B17" s="214" t="s">
        <v>601</v>
      </c>
      <c r="C17" s="202"/>
      <c r="D17" s="203"/>
      <c r="E17" s="232"/>
      <c r="F17" s="232">
        <f t="shared" si="0"/>
        <v>0</v>
      </c>
    </row>
    <row r="18" spans="1:6" ht="63" x14ac:dyDescent="0.25">
      <c r="A18" s="202" t="s">
        <v>600</v>
      </c>
      <c r="B18" s="197" t="s">
        <v>599</v>
      </c>
      <c r="C18" s="202" t="s">
        <v>351</v>
      </c>
      <c r="D18" s="122">
        <v>1</v>
      </c>
      <c r="E18" s="232">
        <v>2415000</v>
      </c>
      <c r="F18" s="232">
        <f t="shared" si="0"/>
        <v>2415000</v>
      </c>
    </row>
    <row r="19" spans="1:6" ht="31.5" x14ac:dyDescent="0.25">
      <c r="A19" s="202" t="s">
        <v>598</v>
      </c>
      <c r="B19" s="197" t="s">
        <v>590</v>
      </c>
      <c r="C19" s="202" t="s">
        <v>351</v>
      </c>
      <c r="D19" s="122">
        <v>1</v>
      </c>
      <c r="E19" s="232">
        <v>460000</v>
      </c>
      <c r="F19" s="232">
        <f t="shared" si="0"/>
        <v>460000</v>
      </c>
    </row>
    <row r="20" spans="1:6" ht="47.25" x14ac:dyDescent="0.25">
      <c r="A20" s="202"/>
      <c r="B20" s="204" t="s">
        <v>853</v>
      </c>
      <c r="C20" s="202"/>
      <c r="D20" s="203"/>
      <c r="E20" s="232"/>
      <c r="F20" s="232">
        <f t="shared" si="0"/>
        <v>0</v>
      </c>
    </row>
    <row r="21" spans="1:6" ht="110.25" x14ac:dyDescent="0.25">
      <c r="A21" s="202" t="s">
        <v>597</v>
      </c>
      <c r="B21" s="204" t="s">
        <v>596</v>
      </c>
      <c r="C21" s="202" t="s">
        <v>351</v>
      </c>
      <c r="D21" s="122">
        <v>5</v>
      </c>
      <c r="E21" s="232">
        <v>1985000</v>
      </c>
      <c r="F21" s="232">
        <f t="shared" si="0"/>
        <v>9925000</v>
      </c>
    </row>
    <row r="22" spans="1:6" ht="47.25" x14ac:dyDescent="0.25">
      <c r="A22" s="205" t="s">
        <v>595</v>
      </c>
      <c r="B22" s="197" t="s">
        <v>594</v>
      </c>
      <c r="C22" s="202" t="s">
        <v>351</v>
      </c>
      <c r="D22" s="122">
        <v>4</v>
      </c>
      <c r="E22" s="232">
        <v>50000</v>
      </c>
      <c r="F22" s="232">
        <f t="shared" si="0"/>
        <v>200000</v>
      </c>
    </row>
    <row r="23" spans="1:6" ht="63" x14ac:dyDescent="0.25">
      <c r="A23" s="202" t="s">
        <v>593</v>
      </c>
      <c r="B23" s="197" t="s">
        <v>592</v>
      </c>
      <c r="C23" s="202" t="s">
        <v>351</v>
      </c>
      <c r="D23" s="122">
        <v>4</v>
      </c>
      <c r="E23" s="232">
        <v>50000</v>
      </c>
      <c r="F23" s="232">
        <f t="shared" si="0"/>
        <v>200000</v>
      </c>
    </row>
    <row r="24" spans="1:6" ht="31.5" x14ac:dyDescent="0.25">
      <c r="A24" s="202" t="s">
        <v>591</v>
      </c>
      <c r="B24" s="197" t="s">
        <v>590</v>
      </c>
      <c r="C24" s="202" t="s">
        <v>351</v>
      </c>
      <c r="D24" s="122">
        <v>4</v>
      </c>
      <c r="E24" s="232">
        <v>100000</v>
      </c>
      <c r="F24" s="232">
        <f t="shared" si="0"/>
        <v>400000</v>
      </c>
    </row>
    <row r="25" spans="1:6" ht="31.5" x14ac:dyDescent="0.25">
      <c r="A25" s="202"/>
      <c r="B25" s="200" t="s">
        <v>854</v>
      </c>
      <c r="C25" s="202"/>
      <c r="D25" s="203"/>
      <c r="E25" s="232"/>
      <c r="F25" s="232">
        <f t="shared" si="0"/>
        <v>0</v>
      </c>
    </row>
    <row r="26" spans="1:6" ht="78.75" x14ac:dyDescent="0.25">
      <c r="A26" s="202" t="s">
        <v>589</v>
      </c>
      <c r="B26" s="197" t="s">
        <v>588</v>
      </c>
      <c r="C26" s="202"/>
      <c r="D26" s="203"/>
      <c r="E26" s="232"/>
      <c r="F26" s="232">
        <f t="shared" si="0"/>
        <v>0</v>
      </c>
    </row>
    <row r="27" spans="1:6" ht="15.75" x14ac:dyDescent="0.25">
      <c r="A27" s="202"/>
      <c r="B27" s="215" t="s">
        <v>587</v>
      </c>
      <c r="C27" s="202" t="s">
        <v>351</v>
      </c>
      <c r="D27" s="122">
        <v>1</v>
      </c>
      <c r="E27" s="232">
        <v>5961500</v>
      </c>
      <c r="F27" s="232">
        <f t="shared" si="0"/>
        <v>5961500</v>
      </c>
    </row>
    <row r="28" spans="1:6" ht="15.75" x14ac:dyDescent="0.25">
      <c r="A28" s="201"/>
      <c r="B28" s="215" t="s">
        <v>586</v>
      </c>
      <c r="C28" s="202" t="s">
        <v>351</v>
      </c>
      <c r="D28" s="122">
        <v>1</v>
      </c>
      <c r="E28" s="232">
        <v>2015450</v>
      </c>
      <c r="F28" s="232">
        <f t="shared" si="0"/>
        <v>2015450</v>
      </c>
    </row>
    <row r="29" spans="1:6" ht="15.75" x14ac:dyDescent="0.25">
      <c r="A29" s="205"/>
      <c r="B29" s="215" t="s">
        <v>585</v>
      </c>
      <c r="C29" s="202" t="s">
        <v>351</v>
      </c>
      <c r="D29" s="122">
        <v>1</v>
      </c>
      <c r="E29" s="232" t="s">
        <v>584</v>
      </c>
      <c r="F29" s="232" t="s">
        <v>584</v>
      </c>
    </row>
    <row r="30" spans="1:6" ht="15.75" x14ac:dyDescent="0.25">
      <c r="A30" s="202"/>
      <c r="B30" s="215" t="s">
        <v>583</v>
      </c>
      <c r="C30" s="202" t="s">
        <v>351</v>
      </c>
      <c r="D30" s="122">
        <v>1</v>
      </c>
      <c r="E30" s="232">
        <v>300450</v>
      </c>
      <c r="F30" s="232">
        <f t="shared" ref="F30:F93" si="1">D30*E30</f>
        <v>300450</v>
      </c>
    </row>
    <row r="31" spans="1:6" ht="15.75" x14ac:dyDescent="0.25">
      <c r="A31" s="202"/>
      <c r="B31" s="215" t="s">
        <v>582</v>
      </c>
      <c r="C31" s="202" t="s">
        <v>351</v>
      </c>
      <c r="D31" s="122">
        <v>1</v>
      </c>
      <c r="E31" s="232">
        <v>311000</v>
      </c>
      <c r="F31" s="232">
        <f t="shared" si="1"/>
        <v>311000</v>
      </c>
    </row>
    <row r="32" spans="1:6" ht="15.75" x14ac:dyDescent="0.25">
      <c r="A32" s="202"/>
      <c r="B32" s="215" t="s">
        <v>581</v>
      </c>
      <c r="C32" s="202" t="s">
        <v>351</v>
      </c>
      <c r="D32" s="122">
        <v>1</v>
      </c>
      <c r="E32" s="232">
        <v>198600</v>
      </c>
      <c r="F32" s="232">
        <f t="shared" si="1"/>
        <v>198600</v>
      </c>
    </row>
    <row r="33" spans="1:6" ht="15.75" x14ac:dyDescent="0.25">
      <c r="A33" s="202"/>
      <c r="B33" s="215" t="s">
        <v>580</v>
      </c>
      <c r="C33" s="202" t="s">
        <v>351</v>
      </c>
      <c r="D33" s="122">
        <v>1</v>
      </c>
      <c r="E33" s="232">
        <v>300450</v>
      </c>
      <c r="F33" s="232">
        <f t="shared" si="1"/>
        <v>300450</v>
      </c>
    </row>
    <row r="34" spans="1:6" ht="15.75" x14ac:dyDescent="0.25">
      <c r="A34" s="202"/>
      <c r="B34" s="215" t="s">
        <v>579</v>
      </c>
      <c r="C34" s="202" t="s">
        <v>351</v>
      </c>
      <c r="D34" s="122">
        <v>1</v>
      </c>
      <c r="E34" s="232">
        <v>311000</v>
      </c>
      <c r="F34" s="232">
        <f t="shared" si="1"/>
        <v>311000</v>
      </c>
    </row>
    <row r="35" spans="1:6" ht="15.75" x14ac:dyDescent="0.25">
      <c r="A35" s="202"/>
      <c r="B35" s="215" t="s">
        <v>578</v>
      </c>
      <c r="C35" s="202" t="s">
        <v>351</v>
      </c>
      <c r="D35" s="122">
        <v>1</v>
      </c>
      <c r="E35" s="232">
        <v>198600</v>
      </c>
      <c r="F35" s="232">
        <f t="shared" si="1"/>
        <v>198600</v>
      </c>
    </row>
    <row r="36" spans="1:6" ht="15.75" x14ac:dyDescent="0.25">
      <c r="A36" s="202"/>
      <c r="B36" s="215" t="s">
        <v>577</v>
      </c>
      <c r="C36" s="202" t="s">
        <v>351</v>
      </c>
      <c r="D36" s="122">
        <v>1</v>
      </c>
      <c r="E36" s="232">
        <v>300450</v>
      </c>
      <c r="F36" s="232">
        <f t="shared" si="1"/>
        <v>300450</v>
      </c>
    </row>
    <row r="37" spans="1:6" ht="15.75" x14ac:dyDescent="0.25">
      <c r="A37" s="202"/>
      <c r="B37" s="215" t="s">
        <v>576</v>
      </c>
      <c r="C37" s="202" t="s">
        <v>351</v>
      </c>
      <c r="D37" s="122">
        <v>1</v>
      </c>
      <c r="E37" s="232">
        <v>311000</v>
      </c>
      <c r="F37" s="232">
        <f t="shared" si="1"/>
        <v>311000</v>
      </c>
    </row>
    <row r="38" spans="1:6" ht="15.75" x14ac:dyDescent="0.25">
      <c r="A38" s="202"/>
      <c r="B38" s="215" t="s">
        <v>575</v>
      </c>
      <c r="C38" s="202" t="s">
        <v>351</v>
      </c>
      <c r="D38" s="122">
        <v>1</v>
      </c>
      <c r="E38" s="232">
        <v>198600</v>
      </c>
      <c r="F38" s="232">
        <f t="shared" si="1"/>
        <v>198600</v>
      </c>
    </row>
    <row r="39" spans="1:6" ht="15.75" x14ac:dyDescent="0.25">
      <c r="A39" s="202"/>
      <c r="B39" s="215" t="s">
        <v>574</v>
      </c>
      <c r="C39" s="202" t="s">
        <v>351</v>
      </c>
      <c r="D39" s="122">
        <v>1</v>
      </c>
      <c r="E39" s="232">
        <v>300450</v>
      </c>
      <c r="F39" s="232">
        <f t="shared" si="1"/>
        <v>300450</v>
      </c>
    </row>
    <row r="40" spans="1:6" ht="15.75" x14ac:dyDescent="0.25">
      <c r="A40" s="202"/>
      <c r="B40" s="215" t="s">
        <v>573</v>
      </c>
      <c r="C40" s="202" t="s">
        <v>351</v>
      </c>
      <c r="D40" s="122">
        <v>1</v>
      </c>
      <c r="E40" s="232">
        <v>311000</v>
      </c>
      <c r="F40" s="232">
        <f t="shared" si="1"/>
        <v>311000</v>
      </c>
    </row>
    <row r="41" spans="1:6" ht="15.75" x14ac:dyDescent="0.25">
      <c r="A41" s="202"/>
      <c r="B41" s="215" t="s">
        <v>572</v>
      </c>
      <c r="C41" s="202" t="s">
        <v>351</v>
      </c>
      <c r="D41" s="122">
        <v>1</v>
      </c>
      <c r="E41" s="232">
        <v>198600</v>
      </c>
      <c r="F41" s="232">
        <f t="shared" si="1"/>
        <v>198600</v>
      </c>
    </row>
    <row r="42" spans="1:6" ht="15.75" x14ac:dyDescent="0.25">
      <c r="A42" s="202"/>
      <c r="B42" s="215" t="s">
        <v>571</v>
      </c>
      <c r="C42" s="202" t="s">
        <v>351</v>
      </c>
      <c r="D42" s="122">
        <v>1</v>
      </c>
      <c r="E42" s="232">
        <v>300450</v>
      </c>
      <c r="F42" s="232">
        <f t="shared" si="1"/>
        <v>300450</v>
      </c>
    </row>
    <row r="43" spans="1:6" ht="15.75" x14ac:dyDescent="0.25">
      <c r="A43" s="202"/>
      <c r="B43" s="215" t="s">
        <v>570</v>
      </c>
      <c r="C43" s="202" t="s">
        <v>351</v>
      </c>
      <c r="D43" s="122">
        <v>1</v>
      </c>
      <c r="E43" s="232">
        <v>311000</v>
      </c>
      <c r="F43" s="232">
        <f t="shared" si="1"/>
        <v>311000</v>
      </c>
    </row>
    <row r="44" spans="1:6" ht="15.75" x14ac:dyDescent="0.25">
      <c r="A44" s="202"/>
      <c r="B44" s="215" t="s">
        <v>569</v>
      </c>
      <c r="C44" s="202" t="s">
        <v>351</v>
      </c>
      <c r="D44" s="122">
        <v>1</v>
      </c>
      <c r="E44" s="232">
        <v>198600</v>
      </c>
      <c r="F44" s="232">
        <f t="shared" si="1"/>
        <v>198600</v>
      </c>
    </row>
    <row r="45" spans="1:6" ht="15.75" x14ac:dyDescent="0.25">
      <c r="A45" s="202"/>
      <c r="B45" s="197"/>
      <c r="C45" s="202"/>
      <c r="D45" s="203"/>
      <c r="E45" s="232"/>
      <c r="F45" s="232">
        <f t="shared" si="1"/>
        <v>0</v>
      </c>
    </row>
    <row r="46" spans="1:6" ht="47.25" x14ac:dyDescent="0.25">
      <c r="A46" s="202" t="s">
        <v>568</v>
      </c>
      <c r="B46" s="197" t="s">
        <v>855</v>
      </c>
      <c r="C46" s="199"/>
      <c r="D46" s="199"/>
      <c r="E46" s="232"/>
      <c r="F46" s="232">
        <f t="shared" si="1"/>
        <v>0</v>
      </c>
    </row>
    <row r="47" spans="1:6" ht="126" x14ac:dyDescent="0.25">
      <c r="A47" s="202"/>
      <c r="B47" s="197" t="s">
        <v>567</v>
      </c>
      <c r="C47" s="202"/>
      <c r="D47" s="203"/>
      <c r="E47" s="232"/>
      <c r="F47" s="232">
        <f t="shared" si="1"/>
        <v>0</v>
      </c>
    </row>
    <row r="48" spans="1:6" ht="15.75" x14ac:dyDescent="0.25">
      <c r="A48" s="201"/>
      <c r="B48" s="216" t="s">
        <v>566</v>
      </c>
      <c r="C48" s="202"/>
      <c r="D48" s="199"/>
      <c r="E48" s="232"/>
      <c r="F48" s="232">
        <f t="shared" si="1"/>
        <v>0</v>
      </c>
    </row>
    <row r="49" spans="1:8" ht="15.75" x14ac:dyDescent="0.25">
      <c r="A49" s="205"/>
      <c r="B49" s="215" t="s">
        <v>565</v>
      </c>
      <c r="C49" s="202" t="s">
        <v>351</v>
      </c>
      <c r="D49" s="122">
        <v>1</v>
      </c>
      <c r="E49" s="232">
        <v>178625</v>
      </c>
      <c r="F49" s="232">
        <f t="shared" si="1"/>
        <v>178625</v>
      </c>
    </row>
    <row r="50" spans="1:8" ht="15.75" x14ac:dyDescent="0.25">
      <c r="A50" s="202"/>
      <c r="B50" s="215" t="s">
        <v>564</v>
      </c>
      <c r="C50" s="202" t="s">
        <v>351</v>
      </c>
      <c r="D50" s="122">
        <v>1</v>
      </c>
      <c r="E50" s="232">
        <v>178625</v>
      </c>
      <c r="F50" s="232">
        <f t="shared" si="1"/>
        <v>178625</v>
      </c>
    </row>
    <row r="51" spans="1:8" ht="15.75" x14ac:dyDescent="0.25">
      <c r="A51" s="197"/>
      <c r="B51" s="215" t="s">
        <v>563</v>
      </c>
      <c r="C51" s="202" t="s">
        <v>351</v>
      </c>
      <c r="D51" s="122">
        <v>1</v>
      </c>
      <c r="E51" s="232">
        <v>164500</v>
      </c>
      <c r="F51" s="232">
        <f t="shared" si="1"/>
        <v>164500</v>
      </c>
      <c r="G51" s="94"/>
      <c r="H51" s="94"/>
    </row>
    <row r="52" spans="1:8" ht="15.75" x14ac:dyDescent="0.25">
      <c r="A52" s="205"/>
      <c r="B52" s="215" t="s">
        <v>562</v>
      </c>
      <c r="C52" s="202" t="s">
        <v>351</v>
      </c>
      <c r="D52" s="122">
        <v>1</v>
      </c>
      <c r="E52" s="232">
        <v>164500</v>
      </c>
      <c r="F52" s="232">
        <f t="shared" si="1"/>
        <v>164500</v>
      </c>
      <c r="G52" s="94"/>
      <c r="H52" s="94"/>
    </row>
    <row r="53" spans="1:8" ht="15.75" x14ac:dyDescent="0.25">
      <c r="A53" s="205"/>
      <c r="B53" s="215" t="s">
        <v>561</v>
      </c>
      <c r="C53" s="202" t="s">
        <v>351</v>
      </c>
      <c r="D53" s="122">
        <v>1</v>
      </c>
      <c r="E53" s="232">
        <v>134550</v>
      </c>
      <c r="F53" s="232">
        <f t="shared" si="1"/>
        <v>134550</v>
      </c>
    </row>
    <row r="54" spans="1:8" ht="15.75" x14ac:dyDescent="0.25">
      <c r="A54" s="202"/>
      <c r="B54" s="215" t="s">
        <v>560</v>
      </c>
      <c r="C54" s="202" t="s">
        <v>351</v>
      </c>
      <c r="D54" s="122">
        <v>1</v>
      </c>
      <c r="E54" s="232">
        <v>134550</v>
      </c>
      <c r="F54" s="232">
        <f t="shared" si="1"/>
        <v>134550</v>
      </c>
    </row>
    <row r="55" spans="1:8" ht="15.75" x14ac:dyDescent="0.25">
      <c r="A55" s="205"/>
      <c r="B55" s="217" t="s">
        <v>856</v>
      </c>
      <c r="C55" s="202"/>
      <c r="D55" s="203"/>
      <c r="E55" s="232"/>
      <c r="F55" s="232">
        <f t="shared" si="1"/>
        <v>0</v>
      </c>
    </row>
    <row r="56" spans="1:8" ht="15.75" x14ac:dyDescent="0.25">
      <c r="A56" s="205"/>
      <c r="B56" s="215" t="s">
        <v>559</v>
      </c>
      <c r="C56" s="202" t="s">
        <v>351</v>
      </c>
      <c r="D56" s="122">
        <v>1</v>
      </c>
      <c r="E56" s="232">
        <v>178625</v>
      </c>
      <c r="F56" s="232">
        <f t="shared" si="1"/>
        <v>178625</v>
      </c>
    </row>
    <row r="57" spans="1:8" ht="15.75" x14ac:dyDescent="0.25">
      <c r="A57" s="205"/>
      <c r="B57" s="215" t="s">
        <v>558</v>
      </c>
      <c r="C57" s="202" t="s">
        <v>351</v>
      </c>
      <c r="D57" s="122">
        <v>1</v>
      </c>
      <c r="E57" s="232">
        <v>178625</v>
      </c>
      <c r="F57" s="232">
        <f t="shared" si="1"/>
        <v>178625</v>
      </c>
    </row>
    <row r="58" spans="1:8" ht="15.75" x14ac:dyDescent="0.25">
      <c r="A58" s="205"/>
      <c r="B58" s="215" t="s">
        <v>557</v>
      </c>
      <c r="C58" s="202" t="s">
        <v>351</v>
      </c>
      <c r="D58" s="122">
        <v>1</v>
      </c>
      <c r="E58" s="232">
        <v>164500</v>
      </c>
      <c r="F58" s="232">
        <f t="shared" si="1"/>
        <v>164500</v>
      </c>
    </row>
    <row r="59" spans="1:8" ht="15.75" x14ac:dyDescent="0.25">
      <c r="A59" s="201"/>
      <c r="B59" s="215" t="s">
        <v>556</v>
      </c>
      <c r="C59" s="202" t="s">
        <v>351</v>
      </c>
      <c r="D59" s="122">
        <v>1</v>
      </c>
      <c r="E59" s="232">
        <v>164500</v>
      </c>
      <c r="F59" s="232">
        <f t="shared" si="1"/>
        <v>164500</v>
      </c>
    </row>
    <row r="60" spans="1:8" ht="15.75" x14ac:dyDescent="0.25">
      <c r="A60" s="205"/>
      <c r="B60" s="215" t="s">
        <v>555</v>
      </c>
      <c r="C60" s="202" t="s">
        <v>351</v>
      </c>
      <c r="D60" s="122">
        <v>1</v>
      </c>
      <c r="E60" s="232">
        <v>134550</v>
      </c>
      <c r="F60" s="232">
        <f t="shared" si="1"/>
        <v>134550</v>
      </c>
    </row>
    <row r="61" spans="1:8" ht="15.75" x14ac:dyDescent="0.25">
      <c r="A61" s="202"/>
      <c r="B61" s="215" t="s">
        <v>554</v>
      </c>
      <c r="C61" s="202" t="s">
        <v>351</v>
      </c>
      <c r="D61" s="122">
        <v>1</v>
      </c>
      <c r="E61" s="232">
        <v>134550</v>
      </c>
      <c r="F61" s="232">
        <f t="shared" si="1"/>
        <v>134550</v>
      </c>
    </row>
    <row r="62" spans="1:8" ht="15.75" x14ac:dyDescent="0.25">
      <c r="A62" s="202"/>
      <c r="B62" s="217" t="s">
        <v>857</v>
      </c>
      <c r="C62" s="202"/>
      <c r="D62" s="203"/>
      <c r="E62" s="232"/>
      <c r="F62" s="232">
        <f t="shared" si="1"/>
        <v>0</v>
      </c>
    </row>
    <row r="63" spans="1:8" ht="15.75" x14ac:dyDescent="0.25">
      <c r="A63" s="202"/>
      <c r="B63" s="215" t="s">
        <v>553</v>
      </c>
      <c r="C63" s="202" t="s">
        <v>351</v>
      </c>
      <c r="D63" s="122">
        <v>1</v>
      </c>
      <c r="E63" s="232">
        <v>178625</v>
      </c>
      <c r="F63" s="232">
        <f t="shared" si="1"/>
        <v>178625</v>
      </c>
    </row>
    <row r="64" spans="1:8" ht="15.75" x14ac:dyDescent="0.25">
      <c r="A64" s="202"/>
      <c r="B64" s="215" t="s">
        <v>552</v>
      </c>
      <c r="C64" s="202" t="s">
        <v>351</v>
      </c>
      <c r="D64" s="122">
        <v>1</v>
      </c>
      <c r="E64" s="232">
        <v>178625</v>
      </c>
      <c r="F64" s="232">
        <f t="shared" si="1"/>
        <v>178625</v>
      </c>
    </row>
    <row r="65" spans="1:6" ht="15.75" x14ac:dyDescent="0.25">
      <c r="A65" s="202"/>
      <c r="B65" s="215" t="s">
        <v>551</v>
      </c>
      <c r="C65" s="202" t="s">
        <v>351</v>
      </c>
      <c r="D65" s="122">
        <v>1</v>
      </c>
      <c r="E65" s="232">
        <v>164500</v>
      </c>
      <c r="F65" s="232">
        <f t="shared" si="1"/>
        <v>164500</v>
      </c>
    </row>
    <row r="66" spans="1:6" ht="15.75" x14ac:dyDescent="0.25">
      <c r="A66" s="202"/>
      <c r="B66" s="215" t="s">
        <v>550</v>
      </c>
      <c r="C66" s="202" t="s">
        <v>351</v>
      </c>
      <c r="D66" s="122">
        <v>1</v>
      </c>
      <c r="E66" s="232">
        <v>164500</v>
      </c>
      <c r="F66" s="232">
        <f t="shared" si="1"/>
        <v>164500</v>
      </c>
    </row>
    <row r="67" spans="1:6" ht="15.75" x14ac:dyDescent="0.25">
      <c r="A67" s="202"/>
      <c r="B67" s="218" t="s">
        <v>549</v>
      </c>
      <c r="C67" s="202" t="s">
        <v>351</v>
      </c>
      <c r="D67" s="122">
        <v>1</v>
      </c>
      <c r="E67" s="232">
        <v>164500</v>
      </c>
      <c r="F67" s="232">
        <f t="shared" si="1"/>
        <v>164500</v>
      </c>
    </row>
    <row r="68" spans="1:6" ht="15.75" x14ac:dyDescent="0.25">
      <c r="A68" s="202"/>
      <c r="B68" s="197" t="s">
        <v>548</v>
      </c>
      <c r="C68" s="202" t="s">
        <v>351</v>
      </c>
      <c r="D68" s="122">
        <v>1</v>
      </c>
      <c r="E68" s="232">
        <v>134550</v>
      </c>
      <c r="F68" s="232">
        <f t="shared" si="1"/>
        <v>134550</v>
      </c>
    </row>
    <row r="69" spans="1:6" ht="15.75" x14ac:dyDescent="0.25">
      <c r="A69" s="202"/>
      <c r="B69" s="218" t="s">
        <v>547</v>
      </c>
      <c r="C69" s="202" t="s">
        <v>351</v>
      </c>
      <c r="D69" s="122">
        <v>1</v>
      </c>
      <c r="E69" s="232">
        <v>134550</v>
      </c>
      <c r="F69" s="232">
        <f t="shared" si="1"/>
        <v>134550</v>
      </c>
    </row>
    <row r="70" spans="1:6" ht="15.75" x14ac:dyDescent="0.25">
      <c r="A70" s="202"/>
      <c r="B70" s="218" t="s">
        <v>546</v>
      </c>
      <c r="C70" s="202" t="s">
        <v>351</v>
      </c>
      <c r="D70" s="122">
        <v>1</v>
      </c>
      <c r="E70" s="232">
        <v>134550</v>
      </c>
      <c r="F70" s="232">
        <f t="shared" si="1"/>
        <v>134550</v>
      </c>
    </row>
    <row r="71" spans="1:6" ht="15.75" x14ac:dyDescent="0.25">
      <c r="A71" s="202"/>
      <c r="B71" s="219" t="s">
        <v>858</v>
      </c>
      <c r="C71" s="199"/>
      <c r="D71" s="203"/>
      <c r="E71" s="232"/>
      <c r="F71" s="232">
        <f t="shared" si="1"/>
        <v>0</v>
      </c>
    </row>
    <row r="72" spans="1:6" ht="15.75" x14ac:dyDescent="0.25">
      <c r="A72" s="202"/>
      <c r="B72" s="218" t="s">
        <v>545</v>
      </c>
      <c r="C72" s="202" t="s">
        <v>351</v>
      </c>
      <c r="D72" s="122">
        <v>1</v>
      </c>
      <c r="E72" s="232">
        <v>178625</v>
      </c>
      <c r="F72" s="232">
        <f t="shared" si="1"/>
        <v>178625</v>
      </c>
    </row>
    <row r="73" spans="1:6" ht="15.75" x14ac:dyDescent="0.25">
      <c r="A73" s="202"/>
      <c r="B73" s="197" t="s">
        <v>544</v>
      </c>
      <c r="C73" s="202" t="s">
        <v>351</v>
      </c>
      <c r="D73" s="122">
        <v>1</v>
      </c>
      <c r="E73" s="232">
        <v>178625</v>
      </c>
      <c r="F73" s="232">
        <f t="shared" si="1"/>
        <v>178625</v>
      </c>
    </row>
    <row r="74" spans="1:6" ht="15.75" x14ac:dyDescent="0.25">
      <c r="A74" s="202"/>
      <c r="B74" s="197" t="s">
        <v>543</v>
      </c>
      <c r="C74" s="202" t="s">
        <v>351</v>
      </c>
      <c r="D74" s="122">
        <v>1</v>
      </c>
      <c r="E74" s="232">
        <v>164500</v>
      </c>
      <c r="F74" s="232">
        <f t="shared" si="1"/>
        <v>164500</v>
      </c>
    </row>
    <row r="75" spans="1:6" ht="15.75" x14ac:dyDescent="0.25">
      <c r="A75" s="202"/>
      <c r="B75" s="197" t="s">
        <v>541</v>
      </c>
      <c r="C75" s="202" t="s">
        <v>351</v>
      </c>
      <c r="D75" s="122">
        <v>1</v>
      </c>
      <c r="E75" s="232">
        <v>164500</v>
      </c>
      <c r="F75" s="232">
        <f t="shared" si="1"/>
        <v>164500</v>
      </c>
    </row>
    <row r="76" spans="1:6" ht="15.75" x14ac:dyDescent="0.25">
      <c r="A76" s="202"/>
      <c r="B76" s="220" t="s">
        <v>542</v>
      </c>
      <c r="C76" s="202" t="s">
        <v>351</v>
      </c>
      <c r="D76" s="122">
        <v>1</v>
      </c>
      <c r="E76" s="232">
        <v>164500</v>
      </c>
      <c r="F76" s="232">
        <f t="shared" si="1"/>
        <v>164500</v>
      </c>
    </row>
    <row r="77" spans="1:6" ht="15.75" x14ac:dyDescent="0.25">
      <c r="A77" s="202"/>
      <c r="B77" s="220" t="s">
        <v>541</v>
      </c>
      <c r="C77" s="202" t="s">
        <v>351</v>
      </c>
      <c r="D77" s="122">
        <v>1</v>
      </c>
      <c r="E77" s="232">
        <v>134550</v>
      </c>
      <c r="F77" s="232">
        <f t="shared" si="1"/>
        <v>134550</v>
      </c>
    </row>
    <row r="78" spans="1:6" ht="15.75" x14ac:dyDescent="0.25">
      <c r="A78" s="202"/>
      <c r="B78" s="220" t="s">
        <v>540</v>
      </c>
      <c r="C78" s="202" t="s">
        <v>351</v>
      </c>
      <c r="D78" s="122">
        <v>1</v>
      </c>
      <c r="E78" s="232">
        <v>134550</v>
      </c>
      <c r="F78" s="232">
        <f t="shared" si="1"/>
        <v>134550</v>
      </c>
    </row>
    <row r="79" spans="1:6" ht="15.75" x14ac:dyDescent="0.25">
      <c r="A79" s="202"/>
      <c r="B79" s="220" t="s">
        <v>540</v>
      </c>
      <c r="C79" s="202" t="s">
        <v>351</v>
      </c>
      <c r="D79" s="122">
        <v>1</v>
      </c>
      <c r="E79" s="232">
        <v>134550</v>
      </c>
      <c r="F79" s="232">
        <f t="shared" si="1"/>
        <v>134550</v>
      </c>
    </row>
    <row r="80" spans="1:6" ht="15.75" x14ac:dyDescent="0.25">
      <c r="A80" s="201"/>
      <c r="B80" s="217" t="s">
        <v>539</v>
      </c>
      <c r="C80" s="202"/>
      <c r="D80" s="199"/>
      <c r="E80" s="232"/>
      <c r="F80" s="232">
        <f t="shared" si="1"/>
        <v>0</v>
      </c>
    </row>
    <row r="81" spans="1:6" ht="15.75" x14ac:dyDescent="0.25">
      <c r="A81" s="201"/>
      <c r="B81" s="220" t="s">
        <v>538</v>
      </c>
      <c r="C81" s="202" t="s">
        <v>351</v>
      </c>
      <c r="D81" s="122">
        <v>1</v>
      </c>
      <c r="E81" s="232">
        <v>178625</v>
      </c>
      <c r="F81" s="232">
        <f t="shared" si="1"/>
        <v>178625</v>
      </c>
    </row>
    <row r="82" spans="1:6" ht="15.75" x14ac:dyDescent="0.25">
      <c r="A82" s="201"/>
      <c r="B82" s="220" t="s">
        <v>537</v>
      </c>
      <c r="C82" s="202" t="s">
        <v>351</v>
      </c>
      <c r="D82" s="122">
        <v>1</v>
      </c>
      <c r="E82" s="232">
        <v>164500</v>
      </c>
      <c r="F82" s="232">
        <f t="shared" si="1"/>
        <v>164500</v>
      </c>
    </row>
    <row r="83" spans="1:6" ht="15.75" x14ac:dyDescent="0.25">
      <c r="A83" s="201"/>
      <c r="B83" s="206" t="s">
        <v>536</v>
      </c>
      <c r="C83" s="202" t="s">
        <v>351</v>
      </c>
      <c r="D83" s="122">
        <v>1</v>
      </c>
      <c r="E83" s="232">
        <v>134550</v>
      </c>
      <c r="F83" s="232">
        <f t="shared" si="1"/>
        <v>134550</v>
      </c>
    </row>
    <row r="84" spans="1:6" ht="63" x14ac:dyDescent="0.25">
      <c r="A84" s="202"/>
      <c r="B84" s="197" t="s">
        <v>859</v>
      </c>
      <c r="C84" s="199"/>
      <c r="D84" s="199"/>
      <c r="E84" s="232"/>
      <c r="F84" s="232">
        <f t="shared" si="1"/>
        <v>0</v>
      </c>
    </row>
    <row r="85" spans="1:6" ht="63" x14ac:dyDescent="0.25">
      <c r="A85" s="202" t="s">
        <v>535</v>
      </c>
      <c r="B85" s="204" t="s">
        <v>534</v>
      </c>
      <c r="C85" s="199"/>
      <c r="D85" s="203"/>
      <c r="E85" s="232"/>
      <c r="F85" s="232">
        <f t="shared" si="1"/>
        <v>0</v>
      </c>
    </row>
    <row r="86" spans="1:6" ht="15.75" x14ac:dyDescent="0.25">
      <c r="A86" s="202"/>
      <c r="B86" s="204" t="s">
        <v>533</v>
      </c>
      <c r="C86" s="202" t="s">
        <v>351</v>
      </c>
      <c r="D86" s="122">
        <v>1</v>
      </c>
      <c r="E86" s="232">
        <v>552900</v>
      </c>
      <c r="F86" s="232">
        <f t="shared" si="1"/>
        <v>552900</v>
      </c>
    </row>
    <row r="87" spans="1:6" ht="15.75" x14ac:dyDescent="0.25">
      <c r="A87" s="202"/>
      <c r="B87" s="204" t="s">
        <v>532</v>
      </c>
      <c r="C87" s="202" t="s">
        <v>351</v>
      </c>
      <c r="D87" s="122">
        <v>1</v>
      </c>
      <c r="E87" s="232">
        <v>859400</v>
      </c>
      <c r="F87" s="232">
        <f t="shared" si="1"/>
        <v>859400</v>
      </c>
    </row>
    <row r="88" spans="1:6" ht="31.5" x14ac:dyDescent="0.25">
      <c r="A88" s="202" t="s">
        <v>531</v>
      </c>
      <c r="B88" s="221" t="s">
        <v>530</v>
      </c>
      <c r="C88" s="202"/>
      <c r="D88" s="203"/>
      <c r="E88" s="232">
        <v>32500</v>
      </c>
      <c r="F88" s="232">
        <f t="shared" si="1"/>
        <v>0</v>
      </c>
    </row>
    <row r="89" spans="1:6" ht="47.25" x14ac:dyDescent="0.25">
      <c r="A89" s="202"/>
      <c r="B89" s="204" t="s">
        <v>860</v>
      </c>
      <c r="C89" s="202"/>
      <c r="D89" s="203"/>
      <c r="E89" s="232"/>
      <c r="F89" s="232">
        <f t="shared" si="1"/>
        <v>0</v>
      </c>
    </row>
    <row r="90" spans="1:6" ht="173.25" x14ac:dyDescent="0.25">
      <c r="A90" s="202" t="s">
        <v>529</v>
      </c>
      <c r="B90" s="204" t="s">
        <v>528</v>
      </c>
      <c r="C90" s="202"/>
      <c r="D90" s="203"/>
      <c r="E90" s="232"/>
      <c r="F90" s="232">
        <f t="shared" si="1"/>
        <v>0</v>
      </c>
    </row>
    <row r="91" spans="1:6" ht="63" x14ac:dyDescent="0.25">
      <c r="A91" s="202"/>
      <c r="B91" s="204" t="s">
        <v>527</v>
      </c>
      <c r="C91" s="202" t="s">
        <v>116</v>
      </c>
      <c r="D91" s="122">
        <v>63</v>
      </c>
      <c r="E91" s="232">
        <v>4370</v>
      </c>
      <c r="F91" s="232">
        <f t="shared" si="1"/>
        <v>275310</v>
      </c>
    </row>
    <row r="92" spans="1:6" ht="47.25" x14ac:dyDescent="0.25">
      <c r="A92" s="202"/>
      <c r="B92" s="204" t="s">
        <v>526</v>
      </c>
      <c r="C92" s="202" t="s">
        <v>116</v>
      </c>
      <c r="D92" s="122">
        <v>63</v>
      </c>
      <c r="E92" s="232">
        <v>4370</v>
      </c>
      <c r="F92" s="232">
        <f t="shared" si="1"/>
        <v>275310</v>
      </c>
    </row>
    <row r="93" spans="1:6" ht="78.75" x14ac:dyDescent="0.25">
      <c r="A93" s="201"/>
      <c r="B93" s="204" t="s">
        <v>525</v>
      </c>
      <c r="C93" s="202" t="s">
        <v>116</v>
      </c>
      <c r="D93" s="122">
        <v>875</v>
      </c>
      <c r="E93" s="232">
        <v>3365</v>
      </c>
      <c r="F93" s="232">
        <f t="shared" si="1"/>
        <v>2944375</v>
      </c>
    </row>
    <row r="94" spans="1:6" ht="78.75" x14ac:dyDescent="0.25">
      <c r="A94" s="201"/>
      <c r="B94" s="204" t="s">
        <v>524</v>
      </c>
      <c r="C94" s="202" t="s">
        <v>116</v>
      </c>
      <c r="D94" s="122">
        <v>188</v>
      </c>
      <c r="E94" s="232">
        <v>3365</v>
      </c>
      <c r="F94" s="232">
        <f t="shared" ref="F94:F157" si="2">D94*E94</f>
        <v>632620</v>
      </c>
    </row>
    <row r="95" spans="1:6" ht="78.75" x14ac:dyDescent="0.25">
      <c r="A95" s="201"/>
      <c r="B95" s="204" t="s">
        <v>523</v>
      </c>
      <c r="C95" s="202" t="s">
        <v>116</v>
      </c>
      <c r="D95" s="122">
        <v>188</v>
      </c>
      <c r="E95" s="232">
        <v>3365</v>
      </c>
      <c r="F95" s="232">
        <f t="shared" si="2"/>
        <v>632620</v>
      </c>
    </row>
    <row r="96" spans="1:6" ht="78.75" x14ac:dyDescent="0.25">
      <c r="A96" s="202"/>
      <c r="B96" s="204" t="s">
        <v>522</v>
      </c>
      <c r="C96" s="202" t="s">
        <v>116</v>
      </c>
      <c r="D96" s="122">
        <v>188</v>
      </c>
      <c r="E96" s="232">
        <v>8300</v>
      </c>
      <c r="F96" s="232">
        <f t="shared" si="2"/>
        <v>1560400</v>
      </c>
    </row>
    <row r="97" spans="1:6" ht="78.75" x14ac:dyDescent="0.25">
      <c r="A97" s="202"/>
      <c r="B97" s="204" t="s">
        <v>521</v>
      </c>
      <c r="C97" s="202" t="s">
        <v>116</v>
      </c>
      <c r="D97" s="122">
        <v>125</v>
      </c>
      <c r="E97" s="232">
        <v>8300</v>
      </c>
      <c r="F97" s="232">
        <f t="shared" si="2"/>
        <v>1037500</v>
      </c>
    </row>
    <row r="98" spans="1:6" ht="47.25" x14ac:dyDescent="0.25">
      <c r="A98" s="222"/>
      <c r="B98" s="223" t="s">
        <v>520</v>
      </c>
      <c r="C98" s="222" t="s">
        <v>116</v>
      </c>
      <c r="D98" s="210">
        <v>625</v>
      </c>
      <c r="E98" s="233">
        <v>10690</v>
      </c>
      <c r="F98" s="233">
        <f t="shared" si="2"/>
        <v>6681250</v>
      </c>
    </row>
    <row r="99" spans="1:6" ht="47.25" x14ac:dyDescent="0.25">
      <c r="A99" s="202"/>
      <c r="B99" s="204" t="s">
        <v>519</v>
      </c>
      <c r="C99" s="202" t="s">
        <v>116</v>
      </c>
      <c r="D99" s="122">
        <v>31</v>
      </c>
      <c r="E99" s="232">
        <v>10690</v>
      </c>
      <c r="F99" s="232">
        <f t="shared" si="2"/>
        <v>331390</v>
      </c>
    </row>
    <row r="100" spans="1:6" ht="94.5" x14ac:dyDescent="0.25">
      <c r="A100" s="202"/>
      <c r="B100" s="197" t="s">
        <v>518</v>
      </c>
      <c r="C100" s="202" t="s">
        <v>116</v>
      </c>
      <c r="D100" s="122">
        <v>125</v>
      </c>
      <c r="E100" s="232">
        <v>10525</v>
      </c>
      <c r="F100" s="232">
        <f t="shared" si="2"/>
        <v>1315625</v>
      </c>
    </row>
    <row r="101" spans="1:6" ht="94.5" x14ac:dyDescent="0.25">
      <c r="A101" s="202"/>
      <c r="B101" s="197" t="s">
        <v>517</v>
      </c>
      <c r="C101" s="202" t="s">
        <v>116</v>
      </c>
      <c r="D101" s="122">
        <v>125</v>
      </c>
      <c r="E101" s="232">
        <v>10525</v>
      </c>
      <c r="F101" s="232">
        <f t="shared" si="2"/>
        <v>1315625</v>
      </c>
    </row>
    <row r="102" spans="1:6" ht="78.75" x14ac:dyDescent="0.25">
      <c r="A102" s="202"/>
      <c r="B102" s="204" t="s">
        <v>516</v>
      </c>
      <c r="C102" s="202" t="s">
        <v>116</v>
      </c>
      <c r="D102" s="122">
        <v>125</v>
      </c>
      <c r="E102" s="232">
        <v>8510</v>
      </c>
      <c r="F102" s="232">
        <f t="shared" si="2"/>
        <v>1063750</v>
      </c>
    </row>
    <row r="103" spans="1:6" ht="31.5" x14ac:dyDescent="0.25">
      <c r="A103" s="202"/>
      <c r="B103" s="200" t="s">
        <v>861</v>
      </c>
      <c r="C103" s="202"/>
      <c r="D103" s="199"/>
      <c r="E103" s="232"/>
      <c r="F103" s="232">
        <f t="shared" si="2"/>
        <v>0</v>
      </c>
    </row>
    <row r="104" spans="1:6" ht="94.5" x14ac:dyDescent="0.25">
      <c r="A104" s="202" t="s">
        <v>515</v>
      </c>
      <c r="B104" s="204" t="s">
        <v>514</v>
      </c>
      <c r="C104" s="202" t="s">
        <v>329</v>
      </c>
      <c r="D104" s="122">
        <v>313</v>
      </c>
      <c r="E104" s="232">
        <v>3970</v>
      </c>
      <c r="F104" s="232">
        <f t="shared" si="2"/>
        <v>1242610</v>
      </c>
    </row>
    <row r="105" spans="1:6" ht="31.5" x14ac:dyDescent="0.25">
      <c r="A105" s="202" t="s">
        <v>513</v>
      </c>
      <c r="B105" s="204" t="s">
        <v>512</v>
      </c>
      <c r="C105" s="202"/>
      <c r="D105" s="199"/>
      <c r="E105" s="232"/>
      <c r="F105" s="232">
        <f t="shared" si="2"/>
        <v>0</v>
      </c>
    </row>
    <row r="106" spans="1:6" ht="15.75" x14ac:dyDescent="0.25">
      <c r="A106" s="202"/>
      <c r="B106" s="204" t="s">
        <v>511</v>
      </c>
      <c r="C106" s="202" t="s">
        <v>116</v>
      </c>
      <c r="D106" s="122">
        <v>3</v>
      </c>
      <c r="E106" s="232">
        <v>45000</v>
      </c>
      <c r="F106" s="232">
        <f t="shared" si="2"/>
        <v>135000</v>
      </c>
    </row>
    <row r="107" spans="1:6" ht="15.75" x14ac:dyDescent="0.25">
      <c r="A107" s="202"/>
      <c r="B107" s="204" t="s">
        <v>510</v>
      </c>
      <c r="C107" s="202" t="s">
        <v>116</v>
      </c>
      <c r="D107" s="122">
        <v>3</v>
      </c>
      <c r="E107" s="232">
        <v>50000</v>
      </c>
      <c r="F107" s="232">
        <f t="shared" si="2"/>
        <v>150000</v>
      </c>
    </row>
    <row r="108" spans="1:6" ht="31.5" x14ac:dyDescent="0.25">
      <c r="A108" s="202"/>
      <c r="B108" s="204" t="s">
        <v>862</v>
      </c>
      <c r="C108" s="202"/>
      <c r="D108" s="199"/>
      <c r="E108" s="232"/>
      <c r="F108" s="232">
        <f t="shared" si="2"/>
        <v>0</v>
      </c>
    </row>
    <row r="109" spans="1:6" ht="126" x14ac:dyDescent="0.25">
      <c r="A109" s="202" t="s">
        <v>509</v>
      </c>
      <c r="B109" s="204" t="s">
        <v>508</v>
      </c>
      <c r="C109" s="202"/>
      <c r="D109" s="199"/>
      <c r="E109" s="232"/>
      <c r="F109" s="232">
        <f t="shared" si="2"/>
        <v>0</v>
      </c>
    </row>
    <row r="110" spans="1:6" ht="18" x14ac:dyDescent="0.25">
      <c r="A110" s="202"/>
      <c r="B110" s="220" t="s">
        <v>863</v>
      </c>
      <c r="C110" s="202" t="s">
        <v>329</v>
      </c>
      <c r="D110" s="122">
        <v>625</v>
      </c>
      <c r="E110" s="232">
        <v>2325</v>
      </c>
      <c r="F110" s="232">
        <f t="shared" si="2"/>
        <v>1453125</v>
      </c>
    </row>
    <row r="111" spans="1:6" ht="18" x14ac:dyDescent="0.25">
      <c r="A111" s="202"/>
      <c r="B111" s="220" t="s">
        <v>864</v>
      </c>
      <c r="C111" s="202" t="s">
        <v>329</v>
      </c>
      <c r="D111" s="122">
        <v>375</v>
      </c>
      <c r="E111" s="232">
        <v>8500</v>
      </c>
      <c r="F111" s="232">
        <f t="shared" si="2"/>
        <v>3187500</v>
      </c>
    </row>
    <row r="112" spans="1:6" ht="18" x14ac:dyDescent="0.25">
      <c r="A112" s="202"/>
      <c r="B112" s="220" t="s">
        <v>865</v>
      </c>
      <c r="C112" s="202" t="s">
        <v>329</v>
      </c>
      <c r="D112" s="122">
        <v>1875</v>
      </c>
      <c r="E112" s="232">
        <v>5390</v>
      </c>
      <c r="F112" s="232">
        <f t="shared" si="2"/>
        <v>10106250</v>
      </c>
    </row>
    <row r="113" spans="1:6" ht="18" x14ac:dyDescent="0.25">
      <c r="A113" s="202"/>
      <c r="B113" s="220" t="s">
        <v>866</v>
      </c>
      <c r="C113" s="202" t="s">
        <v>329</v>
      </c>
      <c r="D113" s="122">
        <v>1875</v>
      </c>
      <c r="E113" s="232">
        <v>2570</v>
      </c>
      <c r="F113" s="232">
        <f t="shared" si="2"/>
        <v>4818750</v>
      </c>
    </row>
    <row r="114" spans="1:6" ht="18" x14ac:dyDescent="0.25">
      <c r="A114" s="202"/>
      <c r="B114" s="220" t="s">
        <v>867</v>
      </c>
      <c r="C114" s="202" t="s">
        <v>329</v>
      </c>
      <c r="D114" s="122">
        <v>1875</v>
      </c>
      <c r="E114" s="232">
        <v>1810</v>
      </c>
      <c r="F114" s="232">
        <f t="shared" si="2"/>
        <v>3393750</v>
      </c>
    </row>
    <row r="115" spans="1:6" ht="18" x14ac:dyDescent="0.25">
      <c r="A115" s="202"/>
      <c r="B115" s="220" t="s">
        <v>868</v>
      </c>
      <c r="C115" s="202" t="s">
        <v>329</v>
      </c>
      <c r="D115" s="122">
        <v>5000</v>
      </c>
      <c r="E115" s="232">
        <v>1265</v>
      </c>
      <c r="F115" s="232">
        <f t="shared" si="2"/>
        <v>6325000</v>
      </c>
    </row>
    <row r="116" spans="1:6" ht="15.75" x14ac:dyDescent="0.25">
      <c r="A116" s="202"/>
      <c r="B116" s="220" t="s">
        <v>507</v>
      </c>
      <c r="C116" s="202" t="s">
        <v>329</v>
      </c>
      <c r="D116" s="122">
        <v>5000</v>
      </c>
      <c r="E116" s="232">
        <v>595</v>
      </c>
      <c r="F116" s="232">
        <f t="shared" si="2"/>
        <v>2975000</v>
      </c>
    </row>
    <row r="117" spans="1:6" ht="31.5" x14ac:dyDescent="0.25">
      <c r="A117" s="222" t="s">
        <v>506</v>
      </c>
      <c r="B117" s="224" t="s">
        <v>505</v>
      </c>
      <c r="C117" s="222" t="s">
        <v>329</v>
      </c>
      <c r="D117" s="210">
        <v>625</v>
      </c>
      <c r="E117" s="233">
        <v>2325</v>
      </c>
      <c r="F117" s="233">
        <f t="shared" si="2"/>
        <v>1453125</v>
      </c>
    </row>
    <row r="118" spans="1:6" ht="63" x14ac:dyDescent="0.25">
      <c r="A118" s="202"/>
      <c r="B118" s="215" t="s">
        <v>869</v>
      </c>
      <c r="C118" s="199"/>
      <c r="D118" s="199"/>
      <c r="E118" s="232"/>
      <c r="F118" s="232">
        <f t="shared" si="2"/>
        <v>0</v>
      </c>
    </row>
    <row r="119" spans="1:6" ht="110.25" x14ac:dyDescent="0.25">
      <c r="A119" s="202" t="s">
        <v>504</v>
      </c>
      <c r="B119" s="204" t="s">
        <v>503</v>
      </c>
      <c r="C119" s="202" t="s">
        <v>116</v>
      </c>
      <c r="D119" s="122">
        <v>313</v>
      </c>
      <c r="E119" s="232">
        <v>4100</v>
      </c>
      <c r="F119" s="232">
        <f t="shared" si="2"/>
        <v>1283300</v>
      </c>
    </row>
    <row r="120" spans="1:6" ht="110.25" x14ac:dyDescent="0.25">
      <c r="A120" s="202" t="s">
        <v>502</v>
      </c>
      <c r="B120" s="204" t="s">
        <v>501</v>
      </c>
      <c r="C120" s="202" t="s">
        <v>116</v>
      </c>
      <c r="D120" s="122">
        <v>875</v>
      </c>
      <c r="E120" s="232">
        <v>2320</v>
      </c>
      <c r="F120" s="232">
        <f t="shared" si="2"/>
        <v>2030000</v>
      </c>
    </row>
    <row r="121" spans="1:6" ht="31.5" x14ac:dyDescent="0.25">
      <c r="A121" s="202" t="s">
        <v>500</v>
      </c>
      <c r="B121" s="204" t="s">
        <v>499</v>
      </c>
      <c r="C121" s="202" t="s">
        <v>116</v>
      </c>
      <c r="D121" s="122">
        <v>875</v>
      </c>
      <c r="E121" s="232">
        <v>1210</v>
      </c>
      <c r="F121" s="232">
        <f t="shared" si="2"/>
        <v>1058750</v>
      </c>
    </row>
    <row r="122" spans="1:6" ht="126" x14ac:dyDescent="0.25">
      <c r="A122" s="202" t="s">
        <v>498</v>
      </c>
      <c r="B122" s="204" t="s">
        <v>497</v>
      </c>
      <c r="C122" s="202" t="s">
        <v>116</v>
      </c>
      <c r="D122" s="122">
        <v>21</v>
      </c>
      <c r="E122" s="232">
        <v>4800</v>
      </c>
      <c r="F122" s="232">
        <f t="shared" si="2"/>
        <v>100800</v>
      </c>
    </row>
    <row r="123" spans="1:6" ht="78.75" x14ac:dyDescent="0.25">
      <c r="A123" s="202" t="s">
        <v>496</v>
      </c>
      <c r="B123" s="204" t="s">
        <v>495</v>
      </c>
      <c r="C123" s="202"/>
      <c r="D123" s="199"/>
      <c r="E123" s="232"/>
      <c r="F123" s="232">
        <f t="shared" si="2"/>
        <v>0</v>
      </c>
    </row>
    <row r="124" spans="1:6" ht="47.25" x14ac:dyDescent="0.25">
      <c r="A124" s="202"/>
      <c r="B124" s="204" t="s">
        <v>494</v>
      </c>
      <c r="C124" s="202" t="s">
        <v>116</v>
      </c>
      <c r="D124" s="122">
        <v>413</v>
      </c>
      <c r="E124" s="232">
        <v>5175</v>
      </c>
      <c r="F124" s="232">
        <f t="shared" si="2"/>
        <v>2137275</v>
      </c>
    </row>
    <row r="125" spans="1:6" ht="47.25" x14ac:dyDescent="0.25">
      <c r="A125" s="202"/>
      <c r="B125" s="204" t="s">
        <v>493</v>
      </c>
      <c r="C125" s="202" t="s">
        <v>116</v>
      </c>
      <c r="D125" s="122">
        <v>2020</v>
      </c>
      <c r="E125" s="232">
        <v>1640</v>
      </c>
      <c r="F125" s="232">
        <f t="shared" si="2"/>
        <v>3312800</v>
      </c>
    </row>
    <row r="126" spans="1:6" ht="110.25" x14ac:dyDescent="0.25">
      <c r="A126" s="202" t="s">
        <v>492</v>
      </c>
      <c r="B126" s="204" t="s">
        <v>491</v>
      </c>
      <c r="C126" s="202" t="s">
        <v>116</v>
      </c>
      <c r="D126" s="122">
        <v>125</v>
      </c>
      <c r="E126" s="232">
        <v>7760</v>
      </c>
      <c r="F126" s="232">
        <f t="shared" si="2"/>
        <v>970000</v>
      </c>
    </row>
    <row r="127" spans="1:6" ht="110.25" x14ac:dyDescent="0.25">
      <c r="A127" s="202" t="s">
        <v>490</v>
      </c>
      <c r="B127" s="204" t="s">
        <v>489</v>
      </c>
      <c r="C127" s="202" t="s">
        <v>116</v>
      </c>
      <c r="D127" s="122">
        <v>63</v>
      </c>
      <c r="E127" s="232">
        <v>12075</v>
      </c>
      <c r="F127" s="232">
        <f t="shared" si="2"/>
        <v>760725</v>
      </c>
    </row>
    <row r="128" spans="1:6" ht="47.25" x14ac:dyDescent="0.25">
      <c r="A128" s="202"/>
      <c r="B128" s="204" t="s">
        <v>870</v>
      </c>
      <c r="C128" s="202"/>
      <c r="D128" s="199"/>
      <c r="E128" s="232"/>
      <c r="F128" s="232">
        <f t="shared" si="2"/>
        <v>0</v>
      </c>
    </row>
    <row r="129" spans="1:6" ht="31.5" x14ac:dyDescent="0.25">
      <c r="A129" s="202" t="s">
        <v>488</v>
      </c>
      <c r="B129" s="204" t="s">
        <v>487</v>
      </c>
      <c r="C129" s="202"/>
      <c r="D129" s="199"/>
      <c r="E129" s="232"/>
      <c r="F129" s="232">
        <f t="shared" si="2"/>
        <v>0</v>
      </c>
    </row>
    <row r="130" spans="1:6" ht="31.5" x14ac:dyDescent="0.25">
      <c r="A130" s="202"/>
      <c r="B130" s="204" t="s">
        <v>486</v>
      </c>
      <c r="C130" s="202" t="s">
        <v>116</v>
      </c>
      <c r="D130" s="122">
        <v>1600</v>
      </c>
      <c r="E130" s="232">
        <v>950</v>
      </c>
      <c r="F130" s="232">
        <f t="shared" si="2"/>
        <v>1520000</v>
      </c>
    </row>
    <row r="131" spans="1:6" ht="31.5" x14ac:dyDescent="0.25">
      <c r="A131" s="202"/>
      <c r="B131" s="225" t="s">
        <v>485</v>
      </c>
      <c r="C131" s="202" t="s">
        <v>116</v>
      </c>
      <c r="D131" s="122">
        <v>250</v>
      </c>
      <c r="E131" s="232">
        <v>2150</v>
      </c>
      <c r="F131" s="232">
        <f t="shared" si="2"/>
        <v>537500</v>
      </c>
    </row>
    <row r="132" spans="1:6" ht="31.5" x14ac:dyDescent="0.25">
      <c r="A132" s="202"/>
      <c r="B132" s="225" t="s">
        <v>484</v>
      </c>
      <c r="C132" s="202" t="s">
        <v>116</v>
      </c>
      <c r="D132" s="122">
        <v>250</v>
      </c>
      <c r="E132" s="232">
        <v>800</v>
      </c>
      <c r="F132" s="232">
        <f t="shared" si="2"/>
        <v>200000</v>
      </c>
    </row>
    <row r="133" spans="1:6" ht="31.5" x14ac:dyDescent="0.25">
      <c r="A133" s="202"/>
      <c r="B133" s="225" t="s">
        <v>483</v>
      </c>
      <c r="C133" s="202" t="s">
        <v>116</v>
      </c>
      <c r="D133" s="122">
        <v>63</v>
      </c>
      <c r="E133" s="232">
        <v>900</v>
      </c>
      <c r="F133" s="232">
        <f t="shared" si="2"/>
        <v>56700</v>
      </c>
    </row>
    <row r="134" spans="1:6" ht="31.5" x14ac:dyDescent="0.25">
      <c r="A134" s="202"/>
      <c r="B134" s="225" t="s">
        <v>482</v>
      </c>
      <c r="C134" s="202" t="s">
        <v>116</v>
      </c>
      <c r="D134" s="122">
        <v>125</v>
      </c>
      <c r="E134" s="232">
        <v>1350</v>
      </c>
      <c r="F134" s="232">
        <f t="shared" si="2"/>
        <v>168750</v>
      </c>
    </row>
    <row r="135" spans="1:6" ht="31.5" x14ac:dyDescent="0.25">
      <c r="A135" s="202"/>
      <c r="B135" s="225" t="s">
        <v>481</v>
      </c>
      <c r="C135" s="202" t="s">
        <v>116</v>
      </c>
      <c r="D135" s="122">
        <v>25</v>
      </c>
      <c r="E135" s="232">
        <v>2800</v>
      </c>
      <c r="F135" s="232">
        <f t="shared" si="2"/>
        <v>70000</v>
      </c>
    </row>
    <row r="136" spans="1:6" ht="31.5" x14ac:dyDescent="0.25">
      <c r="A136" s="202"/>
      <c r="B136" s="225" t="s">
        <v>480</v>
      </c>
      <c r="C136" s="202" t="s">
        <v>116</v>
      </c>
      <c r="D136" s="122">
        <v>25</v>
      </c>
      <c r="E136" s="232">
        <v>3250</v>
      </c>
      <c r="F136" s="232">
        <f t="shared" si="2"/>
        <v>81250</v>
      </c>
    </row>
    <row r="137" spans="1:6" ht="31.5" x14ac:dyDescent="0.25">
      <c r="A137" s="202"/>
      <c r="B137" s="226" t="s">
        <v>871</v>
      </c>
      <c r="C137" s="227"/>
      <c r="D137" s="227"/>
      <c r="E137" s="232"/>
      <c r="F137" s="232">
        <f t="shared" si="2"/>
        <v>0</v>
      </c>
    </row>
    <row r="138" spans="1:6" ht="47.25" x14ac:dyDescent="0.25">
      <c r="A138" s="202" t="s">
        <v>479</v>
      </c>
      <c r="B138" s="225" t="s">
        <v>478</v>
      </c>
      <c r="C138" s="227"/>
      <c r="D138" s="227"/>
      <c r="E138" s="232"/>
      <c r="F138" s="232">
        <f t="shared" si="2"/>
        <v>0</v>
      </c>
    </row>
    <row r="139" spans="1:6" ht="15.75" x14ac:dyDescent="0.25">
      <c r="A139" s="202"/>
      <c r="B139" s="220" t="s">
        <v>477</v>
      </c>
      <c r="C139" s="227" t="s">
        <v>329</v>
      </c>
      <c r="D139" s="122">
        <v>781</v>
      </c>
      <c r="E139" s="232">
        <v>125</v>
      </c>
      <c r="F139" s="232">
        <f t="shared" si="2"/>
        <v>97625</v>
      </c>
    </row>
    <row r="140" spans="1:6" ht="15.75" x14ac:dyDescent="0.25">
      <c r="A140" s="202"/>
      <c r="B140" s="220" t="s">
        <v>476</v>
      </c>
      <c r="C140" s="227" t="s">
        <v>329</v>
      </c>
      <c r="D140" s="122">
        <v>781</v>
      </c>
      <c r="E140" s="232">
        <v>75</v>
      </c>
      <c r="F140" s="232">
        <f t="shared" si="2"/>
        <v>58575</v>
      </c>
    </row>
    <row r="141" spans="1:6" ht="15.75" x14ac:dyDescent="0.25">
      <c r="A141" s="202"/>
      <c r="B141" s="206" t="s">
        <v>475</v>
      </c>
      <c r="C141" s="227" t="s">
        <v>329</v>
      </c>
      <c r="D141" s="122">
        <v>781</v>
      </c>
      <c r="E141" s="232">
        <v>50</v>
      </c>
      <c r="F141" s="232">
        <f t="shared" si="2"/>
        <v>39050</v>
      </c>
    </row>
    <row r="142" spans="1:6" ht="31.5" x14ac:dyDescent="0.25">
      <c r="A142" s="202"/>
      <c r="B142" s="225" t="s">
        <v>872</v>
      </c>
      <c r="C142" s="227"/>
      <c r="D142" s="227"/>
      <c r="E142" s="232"/>
      <c r="F142" s="232">
        <f t="shared" si="2"/>
        <v>0</v>
      </c>
    </row>
    <row r="143" spans="1:6" ht="78.75" x14ac:dyDescent="0.25">
      <c r="A143" s="202" t="s">
        <v>474</v>
      </c>
      <c r="B143" s="225" t="s">
        <v>473</v>
      </c>
      <c r="C143" s="202" t="s">
        <v>116</v>
      </c>
      <c r="D143" s="122">
        <v>13</v>
      </c>
      <c r="E143" s="232">
        <v>85000</v>
      </c>
      <c r="F143" s="232">
        <f t="shared" si="2"/>
        <v>1105000</v>
      </c>
    </row>
    <row r="144" spans="1:6" ht="94.5" x14ac:dyDescent="0.25">
      <c r="A144" s="202" t="s">
        <v>472</v>
      </c>
      <c r="B144" s="225" t="s">
        <v>471</v>
      </c>
      <c r="C144" s="202" t="s">
        <v>116</v>
      </c>
      <c r="D144" s="122">
        <v>20</v>
      </c>
      <c r="E144" s="232">
        <v>55000</v>
      </c>
      <c r="F144" s="232">
        <f t="shared" si="2"/>
        <v>1100000</v>
      </c>
    </row>
    <row r="145" spans="1:6" ht="94.5" x14ac:dyDescent="0.25">
      <c r="A145" s="202" t="s">
        <v>470</v>
      </c>
      <c r="B145" s="225" t="s">
        <v>469</v>
      </c>
      <c r="C145" s="227"/>
      <c r="D145" s="227"/>
      <c r="E145" s="232"/>
      <c r="F145" s="232">
        <f t="shared" si="2"/>
        <v>0</v>
      </c>
    </row>
    <row r="146" spans="1:6" ht="15.75" x14ac:dyDescent="0.25">
      <c r="A146" s="202"/>
      <c r="B146" s="220" t="s">
        <v>468</v>
      </c>
      <c r="C146" s="227" t="s">
        <v>329</v>
      </c>
      <c r="D146" s="122">
        <v>250</v>
      </c>
      <c r="E146" s="232">
        <v>475</v>
      </c>
      <c r="F146" s="232">
        <f t="shared" si="2"/>
        <v>118750</v>
      </c>
    </row>
    <row r="147" spans="1:6" ht="15.75" x14ac:dyDescent="0.25">
      <c r="A147" s="202"/>
      <c r="B147" s="220" t="s">
        <v>467</v>
      </c>
      <c r="C147" s="227" t="s">
        <v>329</v>
      </c>
      <c r="D147" s="122">
        <v>1250</v>
      </c>
      <c r="E147" s="232">
        <v>255</v>
      </c>
      <c r="F147" s="232">
        <f t="shared" si="2"/>
        <v>318750</v>
      </c>
    </row>
    <row r="148" spans="1:6" ht="15.75" x14ac:dyDescent="0.25">
      <c r="A148" s="202"/>
      <c r="B148" s="220" t="s">
        <v>466</v>
      </c>
      <c r="C148" s="227" t="s">
        <v>329</v>
      </c>
      <c r="D148" s="122">
        <v>4375</v>
      </c>
      <c r="E148" s="232">
        <v>185</v>
      </c>
      <c r="F148" s="232">
        <f t="shared" si="2"/>
        <v>809375</v>
      </c>
    </row>
    <row r="149" spans="1:6" ht="15.75" x14ac:dyDescent="0.25">
      <c r="A149" s="202"/>
      <c r="B149" s="206" t="s">
        <v>465</v>
      </c>
      <c r="C149" s="227" t="s">
        <v>329</v>
      </c>
      <c r="D149" s="122">
        <v>12375</v>
      </c>
      <c r="E149" s="232">
        <v>120</v>
      </c>
      <c r="F149" s="232">
        <f t="shared" si="2"/>
        <v>1485000</v>
      </c>
    </row>
    <row r="150" spans="1:6" ht="47.25" x14ac:dyDescent="0.25">
      <c r="A150" s="202" t="s">
        <v>464</v>
      </c>
      <c r="B150" s="225" t="s">
        <v>463</v>
      </c>
      <c r="C150" s="202" t="s">
        <v>116</v>
      </c>
      <c r="D150" s="122">
        <v>63</v>
      </c>
      <c r="E150" s="232">
        <v>7500</v>
      </c>
      <c r="F150" s="232">
        <f t="shared" si="2"/>
        <v>472500</v>
      </c>
    </row>
    <row r="151" spans="1:6" ht="47.25" x14ac:dyDescent="0.25">
      <c r="A151" s="202"/>
      <c r="B151" s="225" t="s">
        <v>873</v>
      </c>
      <c r="C151" s="227"/>
      <c r="D151" s="227"/>
      <c r="E151" s="232"/>
      <c r="F151" s="232">
        <f t="shared" si="2"/>
        <v>0</v>
      </c>
    </row>
    <row r="152" spans="1:6" ht="31.5" x14ac:dyDescent="0.25">
      <c r="A152" s="202" t="s">
        <v>462</v>
      </c>
      <c r="B152" s="225" t="s">
        <v>461</v>
      </c>
      <c r="C152" s="227"/>
      <c r="D152" s="227"/>
      <c r="E152" s="232"/>
      <c r="F152" s="232">
        <f t="shared" si="2"/>
        <v>0</v>
      </c>
    </row>
    <row r="153" spans="1:6" ht="15.75" x14ac:dyDescent="0.25">
      <c r="A153" s="202"/>
      <c r="B153" s="220" t="s">
        <v>457</v>
      </c>
      <c r="C153" s="202" t="s">
        <v>116</v>
      </c>
      <c r="D153" s="122">
        <v>125</v>
      </c>
      <c r="E153" s="232">
        <v>5250</v>
      </c>
      <c r="F153" s="232">
        <f t="shared" si="2"/>
        <v>656250</v>
      </c>
    </row>
    <row r="154" spans="1:6" ht="15.75" x14ac:dyDescent="0.25">
      <c r="A154" s="202"/>
      <c r="B154" s="218" t="s">
        <v>460</v>
      </c>
      <c r="C154" s="202" t="s">
        <v>116</v>
      </c>
      <c r="D154" s="122">
        <v>125</v>
      </c>
      <c r="E154" s="232">
        <v>7800</v>
      </c>
      <c r="F154" s="232">
        <f t="shared" si="2"/>
        <v>975000</v>
      </c>
    </row>
    <row r="155" spans="1:6" ht="63" x14ac:dyDescent="0.25">
      <c r="A155" s="202" t="s">
        <v>459</v>
      </c>
      <c r="B155" s="225" t="s">
        <v>458</v>
      </c>
      <c r="C155" s="227"/>
      <c r="D155" s="227"/>
      <c r="E155" s="232"/>
      <c r="F155" s="232">
        <f t="shared" si="2"/>
        <v>0</v>
      </c>
    </row>
    <row r="156" spans="1:6" ht="15.75" x14ac:dyDescent="0.25">
      <c r="A156" s="202"/>
      <c r="B156" s="220" t="s">
        <v>457</v>
      </c>
      <c r="C156" s="202" t="s">
        <v>116</v>
      </c>
      <c r="D156" s="122">
        <v>125</v>
      </c>
      <c r="E156" s="232">
        <v>5250</v>
      </c>
      <c r="F156" s="232">
        <f t="shared" si="2"/>
        <v>656250</v>
      </c>
    </row>
    <row r="157" spans="1:6" ht="63" x14ac:dyDescent="0.25">
      <c r="A157" s="202" t="s">
        <v>456</v>
      </c>
      <c r="B157" s="225" t="s">
        <v>455</v>
      </c>
      <c r="C157" s="202" t="s">
        <v>116</v>
      </c>
      <c r="D157" s="122">
        <v>375</v>
      </c>
      <c r="E157" s="232">
        <v>2000</v>
      </c>
      <c r="F157" s="232">
        <f t="shared" si="2"/>
        <v>750000</v>
      </c>
    </row>
    <row r="158" spans="1:6" ht="94.5" x14ac:dyDescent="0.25">
      <c r="A158" s="202" t="s">
        <v>454</v>
      </c>
      <c r="B158" s="225" t="s">
        <v>453</v>
      </c>
      <c r="C158" s="227"/>
      <c r="D158" s="227"/>
      <c r="E158" s="232"/>
      <c r="F158" s="232">
        <f t="shared" ref="F158:F175" si="3">D158*E158</f>
        <v>0</v>
      </c>
    </row>
    <row r="159" spans="1:6" ht="15.75" x14ac:dyDescent="0.25">
      <c r="A159" s="202"/>
      <c r="B159" s="220" t="s">
        <v>452</v>
      </c>
      <c r="C159" s="202" t="s">
        <v>116</v>
      </c>
      <c r="D159" s="122">
        <v>13</v>
      </c>
      <c r="E159" s="232">
        <v>25000</v>
      </c>
      <c r="F159" s="232">
        <f t="shared" si="3"/>
        <v>325000</v>
      </c>
    </row>
    <row r="160" spans="1:6" ht="15.75" x14ac:dyDescent="0.25">
      <c r="A160" s="202"/>
      <c r="B160" s="220" t="s">
        <v>451</v>
      </c>
      <c r="C160" s="202" t="s">
        <v>116</v>
      </c>
      <c r="D160" s="122">
        <v>13</v>
      </c>
      <c r="E160" s="232">
        <v>18000</v>
      </c>
      <c r="F160" s="232">
        <f t="shared" si="3"/>
        <v>234000</v>
      </c>
    </row>
    <row r="161" spans="1:6" ht="94.5" x14ac:dyDescent="0.25">
      <c r="A161" s="202" t="s">
        <v>450</v>
      </c>
      <c r="B161" s="225" t="s">
        <v>449</v>
      </c>
      <c r="C161" s="202" t="s">
        <v>116</v>
      </c>
      <c r="D161" s="122">
        <v>63</v>
      </c>
      <c r="E161" s="232">
        <v>8000</v>
      </c>
      <c r="F161" s="232">
        <f t="shared" si="3"/>
        <v>504000</v>
      </c>
    </row>
    <row r="162" spans="1:6" ht="47.25" x14ac:dyDescent="0.25">
      <c r="A162" s="202" t="s">
        <v>448</v>
      </c>
      <c r="B162" s="225" t="s">
        <v>447</v>
      </c>
      <c r="C162" s="202" t="s">
        <v>329</v>
      </c>
      <c r="D162" s="122">
        <v>1875</v>
      </c>
      <c r="E162" s="232">
        <v>995</v>
      </c>
      <c r="F162" s="232">
        <f t="shared" si="3"/>
        <v>1865625</v>
      </c>
    </row>
    <row r="163" spans="1:6" ht="47.25" x14ac:dyDescent="0.25">
      <c r="A163" s="202" t="s">
        <v>446</v>
      </c>
      <c r="B163" s="225" t="s">
        <v>445</v>
      </c>
      <c r="C163" s="202" t="s">
        <v>116</v>
      </c>
      <c r="D163" s="122">
        <v>31</v>
      </c>
      <c r="E163" s="232">
        <v>3500</v>
      </c>
      <c r="F163" s="232">
        <f t="shared" si="3"/>
        <v>108500</v>
      </c>
    </row>
    <row r="164" spans="1:6" ht="78.75" x14ac:dyDescent="0.25">
      <c r="A164" s="202" t="s">
        <v>444</v>
      </c>
      <c r="B164" s="225" t="s">
        <v>443</v>
      </c>
      <c r="C164" s="202"/>
      <c r="D164" s="227"/>
      <c r="E164" s="232"/>
      <c r="F164" s="232">
        <f t="shared" si="3"/>
        <v>0</v>
      </c>
    </row>
    <row r="165" spans="1:6" ht="15.75" x14ac:dyDescent="0.25">
      <c r="A165" s="202"/>
      <c r="B165" s="228" t="s">
        <v>442</v>
      </c>
      <c r="C165" s="202" t="s">
        <v>116</v>
      </c>
      <c r="D165" s="122">
        <v>563</v>
      </c>
      <c r="E165" s="232">
        <v>7350</v>
      </c>
      <c r="F165" s="232">
        <f t="shared" si="3"/>
        <v>4138050</v>
      </c>
    </row>
    <row r="166" spans="1:6" ht="59.25" customHeight="1" x14ac:dyDescent="0.25">
      <c r="A166" s="202" t="s">
        <v>441</v>
      </c>
      <c r="B166" s="225" t="s">
        <v>440</v>
      </c>
      <c r="C166" s="202" t="s">
        <v>116</v>
      </c>
      <c r="D166" s="122">
        <v>125</v>
      </c>
      <c r="E166" s="232">
        <v>6500</v>
      </c>
      <c r="F166" s="232">
        <f t="shared" si="3"/>
        <v>812500</v>
      </c>
    </row>
    <row r="167" spans="1:6" ht="107.25" customHeight="1" x14ac:dyDescent="0.25">
      <c r="A167" s="202" t="s">
        <v>439</v>
      </c>
      <c r="B167" s="225" t="s">
        <v>438</v>
      </c>
      <c r="C167" s="227"/>
      <c r="D167" s="227"/>
      <c r="E167" s="232"/>
      <c r="F167" s="232">
        <f t="shared" si="3"/>
        <v>0</v>
      </c>
    </row>
    <row r="168" spans="1:6" ht="15.75" x14ac:dyDescent="0.25">
      <c r="A168" s="202"/>
      <c r="B168" s="215" t="s">
        <v>437</v>
      </c>
      <c r="C168" s="202" t="s">
        <v>329</v>
      </c>
      <c r="D168" s="122">
        <v>625</v>
      </c>
      <c r="E168" s="232">
        <v>3410</v>
      </c>
      <c r="F168" s="232">
        <f t="shared" si="3"/>
        <v>2131250</v>
      </c>
    </row>
    <row r="169" spans="1:6" ht="15.75" x14ac:dyDescent="0.25">
      <c r="A169" s="202"/>
      <c r="B169" s="215" t="s">
        <v>436</v>
      </c>
      <c r="C169" s="202" t="s">
        <v>329</v>
      </c>
      <c r="D169" s="122">
        <v>625</v>
      </c>
      <c r="E169" s="232">
        <v>2500</v>
      </c>
      <c r="F169" s="232">
        <f t="shared" si="3"/>
        <v>1562500</v>
      </c>
    </row>
    <row r="170" spans="1:6" ht="15.75" x14ac:dyDescent="0.25">
      <c r="A170" s="202"/>
      <c r="B170" s="215" t="s">
        <v>435</v>
      </c>
      <c r="C170" s="202" t="s">
        <v>329</v>
      </c>
      <c r="D170" s="122">
        <v>875</v>
      </c>
      <c r="E170" s="232">
        <v>1505</v>
      </c>
      <c r="F170" s="232">
        <f t="shared" si="3"/>
        <v>1316875</v>
      </c>
    </row>
    <row r="171" spans="1:6" ht="15.75" x14ac:dyDescent="0.25">
      <c r="A171" s="202"/>
      <c r="B171" s="215" t="s">
        <v>434</v>
      </c>
      <c r="C171" s="202" t="s">
        <v>329</v>
      </c>
      <c r="D171" s="122">
        <v>875</v>
      </c>
      <c r="E171" s="232">
        <v>1065</v>
      </c>
      <c r="F171" s="232">
        <f t="shared" si="3"/>
        <v>931875</v>
      </c>
    </row>
    <row r="172" spans="1:6" ht="94.5" x14ac:dyDescent="0.25">
      <c r="A172" s="202" t="s">
        <v>433</v>
      </c>
      <c r="B172" s="225" t="s">
        <v>432</v>
      </c>
      <c r="C172" s="227"/>
      <c r="D172" s="227"/>
      <c r="E172" s="232"/>
      <c r="F172" s="232">
        <f t="shared" si="3"/>
        <v>0</v>
      </c>
    </row>
    <row r="173" spans="1:6" ht="15.75" x14ac:dyDescent="0.25">
      <c r="A173" s="202"/>
      <c r="B173" s="220" t="s">
        <v>431</v>
      </c>
      <c r="C173" s="202" t="s">
        <v>116</v>
      </c>
      <c r="D173" s="122">
        <v>8</v>
      </c>
      <c r="E173" s="232">
        <v>1023500</v>
      </c>
      <c r="F173" s="232">
        <f t="shared" si="3"/>
        <v>8188000</v>
      </c>
    </row>
    <row r="174" spans="1:6" ht="15.75" x14ac:dyDescent="0.25">
      <c r="A174" s="202"/>
      <c r="B174" s="220" t="s">
        <v>430</v>
      </c>
      <c r="C174" s="202" t="s">
        <v>116</v>
      </c>
      <c r="D174" s="122">
        <v>8</v>
      </c>
      <c r="E174" s="232">
        <v>1364665</v>
      </c>
      <c r="F174" s="232">
        <f t="shared" si="3"/>
        <v>10917320</v>
      </c>
    </row>
    <row r="175" spans="1:6" ht="15.75" x14ac:dyDescent="0.25">
      <c r="A175" s="202"/>
      <c r="B175" s="206" t="s">
        <v>429</v>
      </c>
      <c r="C175" s="202" t="s">
        <v>116</v>
      </c>
      <c r="D175" s="122">
        <v>5</v>
      </c>
      <c r="E175" s="232">
        <v>2041250</v>
      </c>
      <c r="F175" s="232">
        <f t="shared" si="3"/>
        <v>10206250</v>
      </c>
    </row>
    <row r="176" spans="1:6" ht="15.75" x14ac:dyDescent="0.25">
      <c r="A176" s="201"/>
      <c r="B176" s="296" t="s">
        <v>841</v>
      </c>
      <c r="C176" s="296"/>
      <c r="D176" s="296"/>
      <c r="E176" s="296"/>
      <c r="F176" s="236">
        <f>SUM(F12:F175)</f>
        <v>179511780</v>
      </c>
    </row>
  </sheetData>
  <mergeCells count="5">
    <mergeCell ref="B176:E176"/>
    <mergeCell ref="A1:F1"/>
    <mergeCell ref="A3:F3"/>
    <mergeCell ref="A4:F4"/>
    <mergeCell ref="A2:F2"/>
  </mergeCells>
  <printOptions horizontalCentered="1"/>
  <pageMargins left="1" right="0.5" top="1" bottom="1" header="0.3" footer="0.3"/>
  <pageSetup paperSize="9" scale="72" orientation="portrait" horizontalDpi="4294967295" verticalDpi="4294967295" r:id="rId1"/>
  <headerFooter>
    <oddHeader xml:space="preserve">&amp;C&amp;"Century Gothic,Bold"CONSTRUCTION OF DEPARTMENT OF PSYCHIATRY &amp;&amp; NEUROLOGY 
AT JPMC, KARACHI </oddHeader>
    <oddFooter>&amp;LPatient's Aid Foundation, JPMC, Karachi&amp;CPage &amp;P of &amp;N&amp;RElectrical Works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view="pageBreakPreview" zoomScaleNormal="100" zoomScaleSheetLayoutView="100" workbookViewId="0">
      <selection activeCell="F17" sqref="F17"/>
    </sheetView>
  </sheetViews>
  <sheetFormatPr defaultRowHeight="20.100000000000001" customHeight="1" x14ac:dyDescent="0.25"/>
  <cols>
    <col min="1" max="1" width="7.5703125" style="96" customWidth="1"/>
    <col min="2" max="2" width="62.28515625" style="95" customWidth="1"/>
    <col min="3" max="3" width="8.42578125" style="96" customWidth="1"/>
    <col min="4" max="4" width="11.42578125" style="96" customWidth="1"/>
    <col min="5" max="5" width="11" style="95" customWidth="1"/>
    <col min="6" max="6" width="18.5703125" style="95" customWidth="1"/>
    <col min="7" max="7" width="13.140625" style="95" hidden="1" customWidth="1"/>
    <col min="8" max="8" width="14.5703125" style="95" hidden="1" customWidth="1"/>
    <col min="9" max="9" width="11.85546875" style="95" hidden="1" customWidth="1"/>
    <col min="10" max="10" width="15.28515625" style="95" hidden="1" customWidth="1"/>
    <col min="11" max="16384" width="9.140625" style="95"/>
  </cols>
  <sheetData>
    <row r="1" spans="1:10" s="91" customFormat="1" ht="18.75" x14ac:dyDescent="0.3">
      <c r="A1" s="291" t="s">
        <v>832</v>
      </c>
      <c r="B1" s="291"/>
      <c r="C1" s="291"/>
      <c r="D1" s="291"/>
      <c r="E1" s="291"/>
      <c r="F1" s="291"/>
    </row>
    <row r="2" spans="1:10" s="91" customFormat="1" ht="18.75" x14ac:dyDescent="0.3">
      <c r="A2" s="291" t="s">
        <v>296</v>
      </c>
      <c r="B2" s="291"/>
      <c r="C2" s="291"/>
      <c r="D2" s="291"/>
      <c r="E2" s="291"/>
      <c r="F2" s="291"/>
    </row>
    <row r="3" spans="1:10" s="91" customFormat="1" ht="18.75" x14ac:dyDescent="0.3">
      <c r="A3" s="291" t="s">
        <v>297</v>
      </c>
      <c r="B3" s="291"/>
      <c r="C3" s="291"/>
      <c r="D3" s="291"/>
      <c r="E3" s="291"/>
      <c r="F3" s="291"/>
    </row>
    <row r="4" spans="1:10" s="117" customFormat="1" ht="19.5" thickBot="1" x14ac:dyDescent="0.35">
      <c r="A4" s="151"/>
      <c r="B4" s="151"/>
      <c r="C4" s="151"/>
      <c r="D4" s="151"/>
      <c r="E4" s="151"/>
      <c r="F4" s="151"/>
    </row>
    <row r="5" spans="1:10" s="77" customFormat="1" ht="48" customHeight="1" thickTop="1" x14ac:dyDescent="0.25">
      <c r="A5" s="152" t="s">
        <v>428</v>
      </c>
      <c r="B5" s="153" t="s">
        <v>4</v>
      </c>
      <c r="C5" s="153" t="s">
        <v>5</v>
      </c>
      <c r="D5" s="154" t="s">
        <v>118</v>
      </c>
      <c r="E5" s="154" t="s">
        <v>6</v>
      </c>
      <c r="F5" s="155" t="s">
        <v>833</v>
      </c>
    </row>
    <row r="6" spans="1:10" s="156" customFormat="1" ht="16.5" thickBot="1" x14ac:dyDescent="0.3">
      <c r="A6" s="157" t="s">
        <v>834</v>
      </c>
      <c r="B6" s="158" t="s">
        <v>835</v>
      </c>
      <c r="C6" s="158" t="s">
        <v>836</v>
      </c>
      <c r="D6" s="159" t="s">
        <v>837</v>
      </c>
      <c r="E6" s="159" t="s">
        <v>838</v>
      </c>
      <c r="F6" s="160" t="s">
        <v>839</v>
      </c>
    </row>
    <row r="7" spans="1:10" s="183" customFormat="1" ht="16.5" thickTop="1" x14ac:dyDescent="0.25">
      <c r="A7" s="180"/>
      <c r="B7" s="181"/>
      <c r="C7" s="181"/>
      <c r="D7" s="182"/>
      <c r="E7" s="182"/>
      <c r="F7" s="182"/>
    </row>
    <row r="8" spans="1:10" s="186" customFormat="1" ht="20.100000000000001" customHeight="1" x14ac:dyDescent="0.25">
      <c r="A8" s="184"/>
      <c r="B8" s="185"/>
      <c r="C8" s="184"/>
      <c r="D8" s="184"/>
      <c r="I8" s="187"/>
      <c r="J8" s="187"/>
    </row>
    <row r="9" spans="1:10" s="186" customFormat="1" ht="33" customHeight="1" x14ac:dyDescent="0.25">
      <c r="A9" s="189"/>
      <c r="B9" s="190" t="s">
        <v>847</v>
      </c>
      <c r="C9" s="191"/>
      <c r="D9" s="191"/>
      <c r="E9" s="192"/>
      <c r="F9" s="192"/>
    </row>
    <row r="10" spans="1:10" s="186" customFormat="1" ht="33" customHeight="1" x14ac:dyDescent="0.25">
      <c r="A10" s="189"/>
      <c r="B10" s="193" t="s">
        <v>620</v>
      </c>
      <c r="C10" s="191"/>
      <c r="D10" s="191"/>
      <c r="E10" s="192"/>
      <c r="F10" s="192"/>
    </row>
    <row r="11" spans="1:10" s="186" customFormat="1" ht="74.25" customHeight="1" x14ac:dyDescent="0.25">
      <c r="A11" s="191" t="s">
        <v>616</v>
      </c>
      <c r="B11" s="193" t="s">
        <v>619</v>
      </c>
      <c r="C11" s="191"/>
      <c r="D11" s="191"/>
      <c r="E11" s="192"/>
      <c r="F11" s="192"/>
      <c r="I11" s="187">
        <f t="shared" ref="I11:J15" si="0">E11-G11</f>
        <v>0</v>
      </c>
      <c r="J11" s="187">
        <f t="shared" si="0"/>
        <v>0</v>
      </c>
    </row>
    <row r="12" spans="1:10" s="186" customFormat="1" ht="20.100000000000001" customHeight="1" x14ac:dyDescent="0.25">
      <c r="A12" s="191"/>
      <c r="B12" s="192" t="s">
        <v>618</v>
      </c>
      <c r="C12" s="191" t="s">
        <v>613</v>
      </c>
      <c r="D12" s="122">
        <v>31</v>
      </c>
      <c r="E12" s="194">
        <v>330</v>
      </c>
      <c r="F12" s="194">
        <f>D12*E12</f>
        <v>10230</v>
      </c>
      <c r="G12" s="187">
        <v>7000</v>
      </c>
      <c r="H12" s="187">
        <f>G12*D12</f>
        <v>217000</v>
      </c>
      <c r="I12" s="187">
        <f t="shared" si="0"/>
        <v>-6670</v>
      </c>
      <c r="J12" s="187">
        <f t="shared" si="0"/>
        <v>-206770</v>
      </c>
    </row>
    <row r="13" spans="1:10" s="186" customFormat="1" ht="20.100000000000001" customHeight="1" x14ac:dyDescent="0.25">
      <c r="A13" s="191"/>
      <c r="B13" s="192" t="s">
        <v>617</v>
      </c>
      <c r="C13" s="191" t="s">
        <v>613</v>
      </c>
      <c r="D13" s="122">
        <v>200</v>
      </c>
      <c r="E13" s="194">
        <v>290</v>
      </c>
      <c r="F13" s="194">
        <f>D13*E13</f>
        <v>58000</v>
      </c>
      <c r="G13" s="187">
        <v>3500</v>
      </c>
      <c r="H13" s="187">
        <f>G13*D13</f>
        <v>700000</v>
      </c>
      <c r="I13" s="187">
        <f t="shared" si="0"/>
        <v>-3210</v>
      </c>
      <c r="J13" s="187">
        <f t="shared" si="0"/>
        <v>-642000</v>
      </c>
    </row>
    <row r="14" spans="1:10" s="186" customFormat="1" ht="74.25" customHeight="1" x14ac:dyDescent="0.25">
      <c r="A14" s="191" t="s">
        <v>616</v>
      </c>
      <c r="B14" s="193" t="s">
        <v>615</v>
      </c>
      <c r="C14" s="191"/>
      <c r="D14" s="191"/>
      <c r="E14" s="192"/>
      <c r="F14" s="192"/>
      <c r="I14" s="187">
        <f t="shared" si="0"/>
        <v>0</v>
      </c>
      <c r="J14" s="187">
        <f t="shared" si="0"/>
        <v>0</v>
      </c>
    </row>
    <row r="15" spans="1:10" s="186" customFormat="1" ht="20.100000000000001" customHeight="1" x14ac:dyDescent="0.25">
      <c r="A15" s="191"/>
      <c r="B15" s="192" t="s">
        <v>614</v>
      </c>
      <c r="C15" s="191" t="s">
        <v>613</v>
      </c>
      <c r="D15" s="122">
        <v>13</v>
      </c>
      <c r="E15" s="194">
        <v>1950</v>
      </c>
      <c r="F15" s="194">
        <f>D15*E15</f>
        <v>25350</v>
      </c>
      <c r="G15" s="187">
        <v>7000</v>
      </c>
      <c r="H15" s="187">
        <f>G15*D15</f>
        <v>91000</v>
      </c>
      <c r="I15" s="187">
        <f t="shared" si="0"/>
        <v>-5050</v>
      </c>
      <c r="J15" s="187">
        <f t="shared" si="0"/>
        <v>-65650</v>
      </c>
    </row>
    <row r="16" spans="1:10" s="186" customFormat="1" ht="20.100000000000001" customHeight="1" x14ac:dyDescent="0.25">
      <c r="A16" s="191"/>
      <c r="B16" s="192"/>
      <c r="C16" s="191"/>
      <c r="D16" s="122"/>
      <c r="E16" s="194"/>
      <c r="F16" s="194"/>
      <c r="G16" s="187"/>
      <c r="H16" s="187"/>
      <c r="I16" s="187"/>
      <c r="J16" s="187"/>
    </row>
    <row r="17" spans="1:10" s="186" customFormat="1" ht="20.100000000000001" customHeight="1" x14ac:dyDescent="0.25">
      <c r="A17" s="192"/>
      <c r="B17" s="297" t="s">
        <v>874</v>
      </c>
      <c r="C17" s="297"/>
      <c r="D17" s="297"/>
      <c r="E17" s="297"/>
      <c r="F17" s="195">
        <f>SUM(F8:F15)</f>
        <v>93580</v>
      </c>
      <c r="H17" s="188">
        <f>SUM(H8:H15)</f>
        <v>1008000</v>
      </c>
      <c r="J17" s="188">
        <f>SUM(J8:J15)</f>
        <v>-914420</v>
      </c>
    </row>
    <row r="18" spans="1:10" s="186" customFormat="1" ht="20.100000000000001" customHeight="1" x14ac:dyDescent="0.25">
      <c r="A18" s="192"/>
      <c r="B18" s="192"/>
      <c r="C18" s="192"/>
      <c r="D18" s="191"/>
      <c r="E18" s="196"/>
      <c r="F18" s="195"/>
      <c r="H18" s="188" t="e">
        <f>SUM(H17,#REF!)</f>
        <v>#REF!</v>
      </c>
    </row>
    <row r="19" spans="1:10" ht="20.100000000000001" customHeight="1" x14ac:dyDescent="0.25">
      <c r="H19" s="97"/>
    </row>
  </sheetData>
  <mergeCells count="4">
    <mergeCell ref="A1:F1"/>
    <mergeCell ref="A2:F2"/>
    <mergeCell ref="A3:F3"/>
    <mergeCell ref="B17:E17"/>
  </mergeCells>
  <pageMargins left="1" right="0.5" top="1" bottom="1" header="0.25" footer="0.25"/>
  <pageSetup paperSize="9" scale="72" orientation="portrait" r:id="rId1"/>
  <headerFooter>
    <oddFooter>&amp;LPatient's Aid Foundation, JPMC, Karachi&amp;CPage &amp;P of &amp;N&amp;RMechanical Works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6"/>
  <sheetViews>
    <sheetView tabSelected="1" view="pageBreakPreview" topLeftCell="A148" zoomScale="90" zoomScaleNormal="100" zoomScaleSheetLayoutView="90" workbookViewId="0">
      <selection activeCell="E159" sqref="E159"/>
    </sheetView>
  </sheetViews>
  <sheetFormatPr defaultRowHeight="15" x14ac:dyDescent="0.25"/>
  <cols>
    <col min="1" max="1" width="7.5703125" style="99" customWidth="1"/>
    <col min="2" max="2" width="62.28515625" style="98" customWidth="1"/>
    <col min="3" max="3" width="8.42578125" style="99" customWidth="1"/>
    <col min="4" max="4" width="9.7109375" style="99" customWidth="1"/>
    <col min="5" max="5" width="15.7109375" style="98" bestFit="1" customWidth="1"/>
    <col min="6" max="6" width="17.5703125" style="98" customWidth="1"/>
    <col min="7" max="12" width="14.5703125" style="234" customWidth="1"/>
    <col min="13" max="13" width="13.140625" style="98" bestFit="1" customWidth="1"/>
    <col min="14" max="14" width="16.85546875" style="98" bestFit="1" customWidth="1"/>
    <col min="15" max="16384" width="9.140625" style="98"/>
  </cols>
  <sheetData>
    <row r="1" spans="1:14" s="91" customFormat="1" ht="18.75" x14ac:dyDescent="0.3">
      <c r="A1" s="291"/>
      <c r="B1" s="291"/>
      <c r="C1" s="291"/>
      <c r="D1" s="291"/>
      <c r="E1" s="291"/>
      <c r="F1" s="291"/>
      <c r="G1" s="291"/>
      <c r="H1" s="291"/>
      <c r="I1" s="291"/>
      <c r="J1" s="291"/>
      <c r="K1" s="291"/>
      <c r="L1" s="291"/>
    </row>
    <row r="2" spans="1:14" s="91" customFormat="1" ht="18.75" x14ac:dyDescent="0.3">
      <c r="A2" s="291" t="s">
        <v>832</v>
      </c>
      <c r="B2" s="291"/>
      <c r="C2" s="291"/>
      <c r="D2" s="291"/>
      <c r="E2" s="291"/>
      <c r="F2" s="291"/>
      <c r="G2" s="291"/>
      <c r="H2" s="291"/>
      <c r="I2" s="291"/>
      <c r="J2" s="291"/>
      <c r="K2" s="291"/>
      <c r="L2" s="291"/>
    </row>
    <row r="3" spans="1:14" s="91" customFormat="1" ht="18.75" x14ac:dyDescent="0.3">
      <c r="A3" s="291" t="s">
        <v>296</v>
      </c>
      <c r="B3" s="291"/>
      <c r="C3" s="291"/>
      <c r="D3" s="291"/>
      <c r="E3" s="291"/>
      <c r="F3" s="291"/>
      <c r="G3" s="291"/>
      <c r="H3" s="291"/>
      <c r="I3" s="291"/>
      <c r="J3" s="291"/>
      <c r="K3" s="291"/>
      <c r="L3" s="291"/>
    </row>
    <row r="4" spans="1:14" s="91" customFormat="1" ht="18.75" x14ac:dyDescent="0.3">
      <c r="A4" s="291" t="s">
        <v>901</v>
      </c>
      <c r="B4" s="291"/>
      <c r="C4" s="291"/>
      <c r="D4" s="291"/>
      <c r="E4" s="291"/>
      <c r="F4" s="291"/>
      <c r="G4" s="291"/>
      <c r="H4" s="291"/>
      <c r="I4" s="291"/>
      <c r="J4" s="291"/>
      <c r="K4" s="291"/>
      <c r="L4" s="291"/>
    </row>
    <row r="5" spans="1:14" s="117" customFormat="1" ht="19.5" thickBot="1" x14ac:dyDescent="0.35">
      <c r="A5" s="151"/>
      <c r="B5" s="151"/>
      <c r="C5" s="151"/>
      <c r="D5" s="151"/>
      <c r="E5" s="151"/>
      <c r="F5" s="151"/>
      <c r="G5" s="229"/>
      <c r="H5" s="229"/>
      <c r="I5" s="229"/>
      <c r="J5" s="229"/>
      <c r="K5" s="229"/>
      <c r="L5" s="229"/>
    </row>
    <row r="6" spans="1:14" s="77" customFormat="1" ht="48" customHeight="1" thickTop="1" x14ac:dyDescent="0.25">
      <c r="A6" s="152" t="s">
        <v>428</v>
      </c>
      <c r="B6" s="153" t="s">
        <v>4</v>
      </c>
      <c r="C6" s="153" t="s">
        <v>5</v>
      </c>
      <c r="D6" s="153" t="s">
        <v>118</v>
      </c>
      <c r="E6" s="154" t="s">
        <v>6</v>
      </c>
      <c r="F6" s="154" t="s">
        <v>833</v>
      </c>
      <c r="G6" s="298" t="s">
        <v>897</v>
      </c>
      <c r="H6" s="298"/>
      <c r="I6" s="298" t="s">
        <v>898</v>
      </c>
      <c r="J6" s="298"/>
      <c r="K6" s="298" t="s">
        <v>899</v>
      </c>
      <c r="L6" s="299"/>
    </row>
    <row r="7" spans="1:14" s="156" customFormat="1" ht="47.25" x14ac:dyDescent="0.25">
      <c r="A7" s="246" t="s">
        <v>834</v>
      </c>
      <c r="B7" s="247" t="s">
        <v>835</v>
      </c>
      <c r="C7" s="247" t="s">
        <v>836</v>
      </c>
      <c r="D7" s="248" t="s">
        <v>837</v>
      </c>
      <c r="E7" s="248" t="s">
        <v>838</v>
      </c>
      <c r="F7" s="248" t="s">
        <v>839</v>
      </c>
      <c r="G7" s="240" t="s">
        <v>897</v>
      </c>
      <c r="H7" s="240" t="s">
        <v>903</v>
      </c>
      <c r="I7" s="240" t="s">
        <v>902</v>
      </c>
      <c r="J7" s="240" t="s">
        <v>904</v>
      </c>
      <c r="K7" s="240" t="s">
        <v>900</v>
      </c>
      <c r="L7" s="241" t="s">
        <v>905</v>
      </c>
    </row>
    <row r="8" spans="1:14" s="156" customFormat="1" ht="15.75" x14ac:dyDescent="0.25">
      <c r="A8" s="249"/>
      <c r="B8" s="250"/>
      <c r="C8" s="250"/>
      <c r="D8" s="251"/>
      <c r="E8" s="251"/>
      <c r="F8" s="251"/>
      <c r="G8" s="242"/>
      <c r="H8" s="242"/>
      <c r="I8" s="242"/>
      <c r="J8" s="242"/>
      <c r="K8" s="242"/>
      <c r="L8" s="243"/>
    </row>
    <row r="9" spans="1:14" ht="15.75" x14ac:dyDescent="0.25">
      <c r="A9" s="252"/>
      <c r="B9" s="253" t="s">
        <v>822</v>
      </c>
      <c r="C9" s="254"/>
      <c r="D9" s="254"/>
      <c r="E9" s="255"/>
      <c r="F9" s="255"/>
      <c r="G9" s="101"/>
      <c r="H9" s="101"/>
      <c r="I9" s="101"/>
      <c r="J9" s="101"/>
      <c r="K9" s="101"/>
      <c r="L9" s="266"/>
    </row>
    <row r="10" spans="1:14" ht="31.5" x14ac:dyDescent="0.25">
      <c r="A10" s="267" t="s">
        <v>821</v>
      </c>
      <c r="B10" s="268" t="s">
        <v>875</v>
      </c>
      <c r="C10" s="254"/>
      <c r="D10" s="254"/>
      <c r="E10" s="255"/>
      <c r="F10" s="255"/>
      <c r="G10" s="101"/>
      <c r="H10" s="101"/>
      <c r="I10" s="101"/>
      <c r="J10" s="101"/>
      <c r="K10" s="101"/>
      <c r="L10" s="266"/>
      <c r="N10" s="110"/>
    </row>
    <row r="11" spans="1:14" ht="47.25" x14ac:dyDescent="0.25">
      <c r="A11" s="252" t="s">
        <v>820</v>
      </c>
      <c r="B11" s="256" t="s">
        <v>819</v>
      </c>
      <c r="C11" s="254"/>
      <c r="D11" s="254"/>
      <c r="E11" s="255"/>
      <c r="F11" s="255"/>
      <c r="G11" s="273"/>
      <c r="H11" s="273"/>
      <c r="I11" s="273"/>
      <c r="J11" s="273"/>
      <c r="K11" s="273"/>
      <c r="L11" s="266"/>
    </row>
    <row r="12" spans="1:14" ht="15.75" x14ac:dyDescent="0.25">
      <c r="A12" s="252"/>
      <c r="B12" s="255" t="s">
        <v>818</v>
      </c>
      <c r="C12" s="254" t="s">
        <v>670</v>
      </c>
      <c r="D12" s="257">
        <v>25</v>
      </c>
      <c r="E12" s="258">
        <v>175</v>
      </c>
      <c r="F12" s="258">
        <f t="shared" ref="F12:F19" si="0">D12*E12</f>
        <v>4375</v>
      </c>
      <c r="G12" s="244">
        <f>+ROUND(F12*12%,0)</f>
        <v>525</v>
      </c>
      <c r="H12" s="244">
        <f>+F12-G12</f>
        <v>3850</v>
      </c>
      <c r="I12" s="244">
        <f>+ROUND(H12*8.11%,0)</f>
        <v>312</v>
      </c>
      <c r="J12" s="244">
        <f>+H12-I12</f>
        <v>3538</v>
      </c>
      <c r="K12" s="244">
        <f>+ROUND(J12*10%,0)</f>
        <v>354</v>
      </c>
      <c r="L12" s="245">
        <f>+J12-K12</f>
        <v>3184</v>
      </c>
    </row>
    <row r="13" spans="1:14" ht="15.75" x14ac:dyDescent="0.25">
      <c r="A13" s="252"/>
      <c r="B13" s="255" t="s">
        <v>817</v>
      </c>
      <c r="C13" s="254" t="s">
        <v>670</v>
      </c>
      <c r="D13" s="257">
        <v>1625</v>
      </c>
      <c r="E13" s="258">
        <v>230</v>
      </c>
      <c r="F13" s="258">
        <f t="shared" si="0"/>
        <v>373750</v>
      </c>
      <c r="G13" s="244">
        <f t="shared" ref="G13:G76" si="1">+ROUND(F13*12%,0)</f>
        <v>44850</v>
      </c>
      <c r="H13" s="244">
        <f t="shared" ref="H13:H76" si="2">+F13-G13</f>
        <v>328900</v>
      </c>
      <c r="I13" s="244">
        <f t="shared" ref="I13:I76" si="3">+ROUND(H13*8.11%,0)</f>
        <v>26674</v>
      </c>
      <c r="J13" s="244">
        <f t="shared" ref="J13:J76" si="4">+H13-I13</f>
        <v>302226</v>
      </c>
      <c r="K13" s="244">
        <f t="shared" ref="K13:K76" si="5">+ROUND(J13*10%,0)</f>
        <v>30223</v>
      </c>
      <c r="L13" s="245">
        <f t="shared" ref="L13:L76" si="6">+J13-K13</f>
        <v>272003</v>
      </c>
    </row>
    <row r="14" spans="1:14" ht="15.75" x14ac:dyDescent="0.25">
      <c r="A14" s="252"/>
      <c r="B14" s="255" t="s">
        <v>816</v>
      </c>
      <c r="C14" s="254" t="s">
        <v>670</v>
      </c>
      <c r="D14" s="257">
        <v>625</v>
      </c>
      <c r="E14" s="258">
        <v>357</v>
      </c>
      <c r="F14" s="258">
        <f t="shared" si="0"/>
        <v>223125</v>
      </c>
      <c r="G14" s="244">
        <f t="shared" si="1"/>
        <v>26775</v>
      </c>
      <c r="H14" s="244">
        <f t="shared" si="2"/>
        <v>196350</v>
      </c>
      <c r="I14" s="244">
        <f t="shared" si="3"/>
        <v>15924</v>
      </c>
      <c r="J14" s="244">
        <f t="shared" si="4"/>
        <v>180426</v>
      </c>
      <c r="K14" s="244">
        <f t="shared" si="5"/>
        <v>18043</v>
      </c>
      <c r="L14" s="245">
        <f t="shared" si="6"/>
        <v>162383</v>
      </c>
      <c r="N14" s="110"/>
    </row>
    <row r="15" spans="1:14" ht="15.75" x14ac:dyDescent="0.25">
      <c r="A15" s="252"/>
      <c r="B15" s="255" t="s">
        <v>815</v>
      </c>
      <c r="C15" s="254" t="s">
        <v>670</v>
      </c>
      <c r="D15" s="257">
        <v>250</v>
      </c>
      <c r="E15" s="258">
        <v>467</v>
      </c>
      <c r="F15" s="258">
        <f t="shared" si="0"/>
        <v>116750</v>
      </c>
      <c r="G15" s="244">
        <f t="shared" si="1"/>
        <v>14010</v>
      </c>
      <c r="H15" s="244">
        <f t="shared" si="2"/>
        <v>102740</v>
      </c>
      <c r="I15" s="244">
        <f t="shared" si="3"/>
        <v>8332</v>
      </c>
      <c r="J15" s="244">
        <f t="shared" si="4"/>
        <v>94408</v>
      </c>
      <c r="K15" s="244">
        <f t="shared" si="5"/>
        <v>9441</v>
      </c>
      <c r="L15" s="245">
        <f t="shared" si="6"/>
        <v>84967</v>
      </c>
      <c r="N15" s="274"/>
    </row>
    <row r="16" spans="1:14" ht="15.75" x14ac:dyDescent="0.25">
      <c r="A16" s="252"/>
      <c r="B16" s="255" t="s">
        <v>814</v>
      </c>
      <c r="C16" s="254" t="s">
        <v>670</v>
      </c>
      <c r="D16" s="257">
        <v>313</v>
      </c>
      <c r="E16" s="258">
        <v>661</v>
      </c>
      <c r="F16" s="258">
        <f t="shared" si="0"/>
        <v>206893</v>
      </c>
      <c r="G16" s="244">
        <f t="shared" si="1"/>
        <v>24827</v>
      </c>
      <c r="H16" s="244">
        <f t="shared" si="2"/>
        <v>182066</v>
      </c>
      <c r="I16" s="244">
        <f t="shared" si="3"/>
        <v>14766</v>
      </c>
      <c r="J16" s="244">
        <f t="shared" si="4"/>
        <v>167300</v>
      </c>
      <c r="K16" s="244">
        <f t="shared" si="5"/>
        <v>16730</v>
      </c>
      <c r="L16" s="245">
        <f t="shared" si="6"/>
        <v>150570</v>
      </c>
      <c r="N16" s="275"/>
    </row>
    <row r="17" spans="1:12" ht="15.75" x14ac:dyDescent="0.25">
      <c r="A17" s="252"/>
      <c r="B17" s="255" t="s">
        <v>813</v>
      </c>
      <c r="C17" s="254" t="s">
        <v>670</v>
      </c>
      <c r="D17" s="257">
        <v>125</v>
      </c>
      <c r="E17" s="258">
        <v>790</v>
      </c>
      <c r="F17" s="258">
        <f t="shared" si="0"/>
        <v>98750</v>
      </c>
      <c r="G17" s="244">
        <f t="shared" si="1"/>
        <v>11850</v>
      </c>
      <c r="H17" s="244">
        <f t="shared" si="2"/>
        <v>86900</v>
      </c>
      <c r="I17" s="244">
        <f t="shared" si="3"/>
        <v>7048</v>
      </c>
      <c r="J17" s="244">
        <f t="shared" si="4"/>
        <v>79852</v>
      </c>
      <c r="K17" s="244">
        <f t="shared" si="5"/>
        <v>7985</v>
      </c>
      <c r="L17" s="245">
        <f t="shared" si="6"/>
        <v>71867</v>
      </c>
    </row>
    <row r="18" spans="1:12" ht="15.75" x14ac:dyDescent="0.25">
      <c r="A18" s="252"/>
      <c r="B18" s="255" t="s">
        <v>812</v>
      </c>
      <c r="C18" s="254" t="s">
        <v>670</v>
      </c>
      <c r="D18" s="257">
        <v>13</v>
      </c>
      <c r="E18" s="258">
        <v>1320</v>
      </c>
      <c r="F18" s="258">
        <f t="shared" si="0"/>
        <v>17160</v>
      </c>
      <c r="G18" s="244">
        <f t="shared" si="1"/>
        <v>2059</v>
      </c>
      <c r="H18" s="244">
        <f t="shared" si="2"/>
        <v>15101</v>
      </c>
      <c r="I18" s="244">
        <f t="shared" si="3"/>
        <v>1225</v>
      </c>
      <c r="J18" s="244">
        <f t="shared" si="4"/>
        <v>13876</v>
      </c>
      <c r="K18" s="244">
        <f t="shared" si="5"/>
        <v>1388</v>
      </c>
      <c r="L18" s="245">
        <f t="shared" si="6"/>
        <v>12488</v>
      </c>
    </row>
    <row r="19" spans="1:12" ht="15.75" x14ac:dyDescent="0.25">
      <c r="A19" s="252"/>
      <c r="B19" s="255" t="s">
        <v>811</v>
      </c>
      <c r="C19" s="254" t="s">
        <v>670</v>
      </c>
      <c r="D19" s="257">
        <v>13</v>
      </c>
      <c r="E19" s="258">
        <v>3370</v>
      </c>
      <c r="F19" s="258">
        <f t="shared" si="0"/>
        <v>43810</v>
      </c>
      <c r="G19" s="244">
        <f t="shared" si="1"/>
        <v>5257</v>
      </c>
      <c r="H19" s="244">
        <f t="shared" si="2"/>
        <v>38553</v>
      </c>
      <c r="I19" s="244">
        <f t="shared" si="3"/>
        <v>3127</v>
      </c>
      <c r="J19" s="244">
        <f t="shared" si="4"/>
        <v>35426</v>
      </c>
      <c r="K19" s="244">
        <f t="shared" si="5"/>
        <v>3543</v>
      </c>
      <c r="L19" s="245">
        <f t="shared" si="6"/>
        <v>31883</v>
      </c>
    </row>
    <row r="20" spans="1:12" ht="15.75" x14ac:dyDescent="0.25">
      <c r="A20" s="252" t="s">
        <v>810</v>
      </c>
      <c r="B20" s="255" t="s">
        <v>809</v>
      </c>
      <c r="C20" s="254"/>
      <c r="D20" s="254"/>
      <c r="E20" s="255"/>
      <c r="F20" s="255"/>
      <c r="G20" s="244"/>
      <c r="H20" s="244"/>
      <c r="I20" s="244"/>
      <c r="J20" s="244"/>
      <c r="K20" s="244"/>
      <c r="L20" s="245"/>
    </row>
    <row r="21" spans="1:12" ht="15.75" x14ac:dyDescent="0.25">
      <c r="A21" s="252"/>
      <c r="B21" s="255" t="s">
        <v>808</v>
      </c>
      <c r="C21" s="254" t="s">
        <v>116</v>
      </c>
      <c r="D21" s="257">
        <v>3</v>
      </c>
      <c r="E21" s="258">
        <v>85000</v>
      </c>
      <c r="F21" s="258">
        <f>D21*E21</f>
        <v>255000</v>
      </c>
      <c r="G21" s="244">
        <f t="shared" si="1"/>
        <v>30600</v>
      </c>
      <c r="H21" s="244">
        <f t="shared" si="2"/>
        <v>224400</v>
      </c>
      <c r="I21" s="244">
        <f t="shared" si="3"/>
        <v>18199</v>
      </c>
      <c r="J21" s="244">
        <f t="shared" si="4"/>
        <v>206201</v>
      </c>
      <c r="K21" s="244">
        <f t="shared" si="5"/>
        <v>20620</v>
      </c>
      <c r="L21" s="245">
        <f t="shared" si="6"/>
        <v>185581</v>
      </c>
    </row>
    <row r="22" spans="1:12" ht="15.75" x14ac:dyDescent="0.25">
      <c r="A22" s="252" t="s">
        <v>807</v>
      </c>
      <c r="B22" s="255" t="s">
        <v>806</v>
      </c>
      <c r="C22" s="254"/>
      <c r="D22" s="254"/>
      <c r="E22" s="255"/>
      <c r="F22" s="255"/>
      <c r="G22" s="244"/>
      <c r="H22" s="244"/>
      <c r="I22" s="244"/>
      <c r="J22" s="244"/>
      <c r="K22" s="244"/>
      <c r="L22" s="245"/>
    </row>
    <row r="23" spans="1:12" ht="15.75" x14ac:dyDescent="0.25">
      <c r="A23" s="252"/>
      <c r="B23" s="255" t="s">
        <v>796</v>
      </c>
      <c r="C23" s="254" t="s">
        <v>116</v>
      </c>
      <c r="D23" s="257">
        <v>1</v>
      </c>
      <c r="E23" s="258">
        <v>2600</v>
      </c>
      <c r="F23" s="258">
        <f t="shared" ref="F23:F30" si="7">D23*E23</f>
        <v>2600</v>
      </c>
      <c r="G23" s="244">
        <f t="shared" si="1"/>
        <v>312</v>
      </c>
      <c r="H23" s="244">
        <f t="shared" si="2"/>
        <v>2288</v>
      </c>
      <c r="I23" s="244">
        <f t="shared" si="3"/>
        <v>186</v>
      </c>
      <c r="J23" s="244">
        <f t="shared" si="4"/>
        <v>2102</v>
      </c>
      <c r="K23" s="244">
        <f t="shared" si="5"/>
        <v>210</v>
      </c>
      <c r="L23" s="245">
        <f t="shared" si="6"/>
        <v>1892</v>
      </c>
    </row>
    <row r="24" spans="1:12" ht="15.75" x14ac:dyDescent="0.25">
      <c r="A24" s="252"/>
      <c r="B24" s="255" t="s">
        <v>805</v>
      </c>
      <c r="C24" s="254" t="s">
        <v>116</v>
      </c>
      <c r="D24" s="257">
        <v>6</v>
      </c>
      <c r="E24" s="258">
        <v>3800</v>
      </c>
      <c r="F24" s="258">
        <f t="shared" si="7"/>
        <v>22800</v>
      </c>
      <c r="G24" s="244">
        <f t="shared" si="1"/>
        <v>2736</v>
      </c>
      <c r="H24" s="244">
        <f t="shared" si="2"/>
        <v>20064</v>
      </c>
      <c r="I24" s="244">
        <f t="shared" si="3"/>
        <v>1627</v>
      </c>
      <c r="J24" s="244">
        <f t="shared" si="4"/>
        <v>18437</v>
      </c>
      <c r="K24" s="244">
        <f t="shared" si="5"/>
        <v>1844</v>
      </c>
      <c r="L24" s="245">
        <f t="shared" si="6"/>
        <v>16593</v>
      </c>
    </row>
    <row r="25" spans="1:12" ht="15.75" x14ac:dyDescent="0.25">
      <c r="A25" s="252"/>
      <c r="B25" s="255" t="s">
        <v>804</v>
      </c>
      <c r="C25" s="254" t="s">
        <v>116</v>
      </c>
      <c r="D25" s="257">
        <v>1</v>
      </c>
      <c r="E25" s="258">
        <v>4670</v>
      </c>
      <c r="F25" s="258">
        <f t="shared" si="7"/>
        <v>4670</v>
      </c>
      <c r="G25" s="244">
        <f t="shared" si="1"/>
        <v>560</v>
      </c>
      <c r="H25" s="244">
        <f t="shared" si="2"/>
        <v>4110</v>
      </c>
      <c r="I25" s="244">
        <f t="shared" si="3"/>
        <v>333</v>
      </c>
      <c r="J25" s="244">
        <f t="shared" si="4"/>
        <v>3777</v>
      </c>
      <c r="K25" s="244">
        <f t="shared" si="5"/>
        <v>378</v>
      </c>
      <c r="L25" s="245">
        <f t="shared" si="6"/>
        <v>3399</v>
      </c>
    </row>
    <row r="26" spans="1:12" ht="15.75" x14ac:dyDescent="0.25">
      <c r="A26" s="252"/>
      <c r="B26" s="255" t="s">
        <v>803</v>
      </c>
      <c r="C26" s="254" t="s">
        <v>116</v>
      </c>
      <c r="D26" s="257">
        <v>13</v>
      </c>
      <c r="E26" s="258">
        <v>5950</v>
      </c>
      <c r="F26" s="258">
        <f t="shared" si="7"/>
        <v>77350</v>
      </c>
      <c r="G26" s="244">
        <f t="shared" si="1"/>
        <v>9282</v>
      </c>
      <c r="H26" s="244">
        <f t="shared" si="2"/>
        <v>68068</v>
      </c>
      <c r="I26" s="244">
        <f t="shared" si="3"/>
        <v>5520</v>
      </c>
      <c r="J26" s="244">
        <f t="shared" si="4"/>
        <v>62548</v>
      </c>
      <c r="K26" s="244">
        <f t="shared" si="5"/>
        <v>6255</v>
      </c>
      <c r="L26" s="245">
        <f t="shared" si="6"/>
        <v>56293</v>
      </c>
    </row>
    <row r="27" spans="1:12" ht="15.75" x14ac:dyDescent="0.25">
      <c r="A27" s="252"/>
      <c r="B27" s="255" t="s">
        <v>802</v>
      </c>
      <c r="C27" s="254" t="s">
        <v>116</v>
      </c>
      <c r="D27" s="257">
        <v>9</v>
      </c>
      <c r="E27" s="258">
        <v>8340</v>
      </c>
      <c r="F27" s="258">
        <f t="shared" si="7"/>
        <v>75060</v>
      </c>
      <c r="G27" s="244">
        <f t="shared" si="1"/>
        <v>9007</v>
      </c>
      <c r="H27" s="244">
        <f t="shared" si="2"/>
        <v>66053</v>
      </c>
      <c r="I27" s="244">
        <f t="shared" si="3"/>
        <v>5357</v>
      </c>
      <c r="J27" s="244">
        <f t="shared" si="4"/>
        <v>60696</v>
      </c>
      <c r="K27" s="244">
        <f t="shared" si="5"/>
        <v>6070</v>
      </c>
      <c r="L27" s="245">
        <f t="shared" si="6"/>
        <v>54626</v>
      </c>
    </row>
    <row r="28" spans="1:12" ht="15.75" x14ac:dyDescent="0.25">
      <c r="A28" s="252"/>
      <c r="B28" s="255" t="s">
        <v>801</v>
      </c>
      <c r="C28" s="254" t="s">
        <v>116</v>
      </c>
      <c r="D28" s="257">
        <v>11</v>
      </c>
      <c r="E28" s="258">
        <v>33220</v>
      </c>
      <c r="F28" s="258">
        <f t="shared" si="7"/>
        <v>365420</v>
      </c>
      <c r="G28" s="244">
        <f t="shared" si="1"/>
        <v>43850</v>
      </c>
      <c r="H28" s="244">
        <f t="shared" si="2"/>
        <v>321570</v>
      </c>
      <c r="I28" s="244">
        <f t="shared" si="3"/>
        <v>26079</v>
      </c>
      <c r="J28" s="244">
        <f t="shared" si="4"/>
        <v>295491</v>
      </c>
      <c r="K28" s="244">
        <f t="shared" si="5"/>
        <v>29549</v>
      </c>
      <c r="L28" s="245">
        <f t="shared" si="6"/>
        <v>265942</v>
      </c>
    </row>
    <row r="29" spans="1:12" ht="15.75" x14ac:dyDescent="0.25">
      <c r="A29" s="252"/>
      <c r="B29" s="255" t="s">
        <v>800</v>
      </c>
      <c r="C29" s="254" t="s">
        <v>116</v>
      </c>
      <c r="D29" s="257">
        <v>5</v>
      </c>
      <c r="E29" s="258">
        <v>38800</v>
      </c>
      <c r="F29" s="258">
        <f t="shared" si="7"/>
        <v>194000</v>
      </c>
      <c r="G29" s="244">
        <f t="shared" si="1"/>
        <v>23280</v>
      </c>
      <c r="H29" s="244">
        <f t="shared" si="2"/>
        <v>170720</v>
      </c>
      <c r="I29" s="244">
        <f t="shared" si="3"/>
        <v>13845</v>
      </c>
      <c r="J29" s="244">
        <f t="shared" si="4"/>
        <v>156875</v>
      </c>
      <c r="K29" s="244">
        <f t="shared" si="5"/>
        <v>15688</v>
      </c>
      <c r="L29" s="245">
        <f t="shared" si="6"/>
        <v>141187</v>
      </c>
    </row>
    <row r="30" spans="1:12" ht="15.75" x14ac:dyDescent="0.25">
      <c r="A30" s="252"/>
      <c r="B30" s="255" t="s">
        <v>799</v>
      </c>
      <c r="C30" s="254" t="s">
        <v>116</v>
      </c>
      <c r="D30" s="257">
        <v>3</v>
      </c>
      <c r="E30" s="258">
        <v>48900</v>
      </c>
      <c r="F30" s="258">
        <f t="shared" si="7"/>
        <v>146700</v>
      </c>
      <c r="G30" s="244">
        <f t="shared" si="1"/>
        <v>17604</v>
      </c>
      <c r="H30" s="244">
        <f t="shared" si="2"/>
        <v>129096</v>
      </c>
      <c r="I30" s="244">
        <f t="shared" si="3"/>
        <v>10470</v>
      </c>
      <c r="J30" s="244">
        <f t="shared" si="4"/>
        <v>118626</v>
      </c>
      <c r="K30" s="244">
        <f t="shared" si="5"/>
        <v>11863</v>
      </c>
      <c r="L30" s="245">
        <f t="shared" si="6"/>
        <v>106763</v>
      </c>
    </row>
    <row r="31" spans="1:12" ht="31.5" x14ac:dyDescent="0.25">
      <c r="A31" s="252" t="s">
        <v>798</v>
      </c>
      <c r="B31" s="256" t="s">
        <v>797</v>
      </c>
      <c r="C31" s="254"/>
      <c r="D31" s="254"/>
      <c r="E31" s="255"/>
      <c r="F31" s="255"/>
      <c r="G31" s="244"/>
      <c r="H31" s="244"/>
      <c r="I31" s="244"/>
      <c r="J31" s="244"/>
      <c r="K31" s="244"/>
      <c r="L31" s="245"/>
    </row>
    <row r="32" spans="1:12" ht="15.75" x14ac:dyDescent="0.25">
      <c r="A32" s="252"/>
      <c r="B32" s="255" t="s">
        <v>796</v>
      </c>
      <c r="C32" s="254" t="s">
        <v>116</v>
      </c>
      <c r="D32" s="257">
        <v>118</v>
      </c>
      <c r="E32" s="258">
        <v>4350</v>
      </c>
      <c r="F32" s="258">
        <f>D32*E32</f>
        <v>513300</v>
      </c>
      <c r="G32" s="244">
        <f t="shared" si="1"/>
        <v>61596</v>
      </c>
      <c r="H32" s="244">
        <f t="shared" si="2"/>
        <v>451704</v>
      </c>
      <c r="I32" s="244">
        <f t="shared" si="3"/>
        <v>36633</v>
      </c>
      <c r="J32" s="244">
        <f t="shared" si="4"/>
        <v>415071</v>
      </c>
      <c r="K32" s="244">
        <f t="shared" si="5"/>
        <v>41507</v>
      </c>
      <c r="L32" s="245">
        <f t="shared" si="6"/>
        <v>373564</v>
      </c>
    </row>
    <row r="33" spans="1:12" ht="31.5" x14ac:dyDescent="0.25">
      <c r="A33" s="252" t="s">
        <v>795</v>
      </c>
      <c r="B33" s="256" t="s">
        <v>794</v>
      </c>
      <c r="C33" s="254"/>
      <c r="D33" s="254"/>
      <c r="E33" s="255"/>
      <c r="F33" s="255"/>
      <c r="G33" s="244"/>
      <c r="H33" s="244"/>
      <c r="I33" s="244"/>
      <c r="J33" s="244"/>
      <c r="K33" s="244"/>
      <c r="L33" s="245"/>
    </row>
    <row r="34" spans="1:12" ht="15.75" x14ac:dyDescent="0.25">
      <c r="A34" s="252"/>
      <c r="B34" s="255" t="s">
        <v>793</v>
      </c>
      <c r="C34" s="254" t="s">
        <v>630</v>
      </c>
      <c r="D34" s="257">
        <v>5</v>
      </c>
      <c r="E34" s="258">
        <v>36000</v>
      </c>
      <c r="F34" s="258">
        <f>D34*E34</f>
        <v>180000</v>
      </c>
      <c r="G34" s="244">
        <f t="shared" si="1"/>
        <v>21600</v>
      </c>
      <c r="H34" s="244">
        <f t="shared" si="2"/>
        <v>158400</v>
      </c>
      <c r="I34" s="244">
        <f t="shared" si="3"/>
        <v>12846</v>
      </c>
      <c r="J34" s="244">
        <f t="shared" si="4"/>
        <v>145554</v>
      </c>
      <c r="K34" s="244">
        <f t="shared" si="5"/>
        <v>14555</v>
      </c>
      <c r="L34" s="245">
        <f t="shared" si="6"/>
        <v>130999</v>
      </c>
    </row>
    <row r="35" spans="1:12" ht="15.75" x14ac:dyDescent="0.25">
      <c r="A35" s="252"/>
      <c r="B35" s="255" t="s">
        <v>792</v>
      </c>
      <c r="C35" s="254" t="s">
        <v>630</v>
      </c>
      <c r="D35" s="257">
        <v>4</v>
      </c>
      <c r="E35" s="258">
        <v>44000</v>
      </c>
      <c r="F35" s="258">
        <f>D35*E35</f>
        <v>176000</v>
      </c>
      <c r="G35" s="244">
        <f t="shared" si="1"/>
        <v>21120</v>
      </c>
      <c r="H35" s="244">
        <f t="shared" si="2"/>
        <v>154880</v>
      </c>
      <c r="I35" s="244">
        <f t="shared" si="3"/>
        <v>12561</v>
      </c>
      <c r="J35" s="244">
        <f t="shared" si="4"/>
        <v>142319</v>
      </c>
      <c r="K35" s="244">
        <f t="shared" si="5"/>
        <v>14232</v>
      </c>
      <c r="L35" s="245">
        <f t="shared" si="6"/>
        <v>128087</v>
      </c>
    </row>
    <row r="36" spans="1:12" ht="15.75" x14ac:dyDescent="0.25">
      <c r="A36" s="252"/>
      <c r="B36" s="255" t="s">
        <v>791</v>
      </c>
      <c r="C36" s="254" t="s">
        <v>630</v>
      </c>
      <c r="D36" s="257">
        <v>4</v>
      </c>
      <c r="E36" s="258">
        <v>53500</v>
      </c>
      <c r="F36" s="258">
        <f>D36*E36</f>
        <v>214000</v>
      </c>
      <c r="G36" s="244">
        <f t="shared" si="1"/>
        <v>25680</v>
      </c>
      <c r="H36" s="244">
        <f t="shared" si="2"/>
        <v>188320</v>
      </c>
      <c r="I36" s="244">
        <f t="shared" si="3"/>
        <v>15273</v>
      </c>
      <c r="J36" s="244">
        <f t="shared" si="4"/>
        <v>173047</v>
      </c>
      <c r="K36" s="244">
        <f t="shared" si="5"/>
        <v>17305</v>
      </c>
      <c r="L36" s="245">
        <f t="shared" si="6"/>
        <v>155742</v>
      </c>
    </row>
    <row r="37" spans="1:12" ht="31.5" x14ac:dyDescent="0.25">
      <c r="A37" s="267" t="s">
        <v>790</v>
      </c>
      <c r="B37" s="259" t="s">
        <v>876</v>
      </c>
      <c r="C37" s="254"/>
      <c r="D37" s="254"/>
      <c r="E37" s="255"/>
      <c r="F37" s="255"/>
      <c r="G37" s="244"/>
      <c r="H37" s="244"/>
      <c r="I37" s="244"/>
      <c r="J37" s="244"/>
      <c r="K37" s="244"/>
      <c r="L37" s="245"/>
    </row>
    <row r="38" spans="1:12" ht="31.5" x14ac:dyDescent="0.25">
      <c r="A38" s="252" t="s">
        <v>789</v>
      </c>
      <c r="B38" s="256" t="s">
        <v>788</v>
      </c>
      <c r="C38" s="254" t="s">
        <v>116</v>
      </c>
      <c r="D38" s="257">
        <v>115</v>
      </c>
      <c r="E38" s="258">
        <v>24000</v>
      </c>
      <c r="F38" s="258">
        <f t="shared" ref="F38:F49" si="8">D38*E38</f>
        <v>2760000</v>
      </c>
      <c r="G38" s="244">
        <f t="shared" si="1"/>
        <v>331200</v>
      </c>
      <c r="H38" s="244">
        <f t="shared" si="2"/>
        <v>2428800</v>
      </c>
      <c r="I38" s="244">
        <f t="shared" si="3"/>
        <v>196976</v>
      </c>
      <c r="J38" s="244">
        <f t="shared" si="4"/>
        <v>2231824</v>
      </c>
      <c r="K38" s="244">
        <f t="shared" si="5"/>
        <v>223182</v>
      </c>
      <c r="L38" s="245">
        <f t="shared" si="6"/>
        <v>2008642</v>
      </c>
    </row>
    <row r="39" spans="1:12" ht="31.5" x14ac:dyDescent="0.25">
      <c r="A39" s="252" t="s">
        <v>787</v>
      </c>
      <c r="B39" s="256" t="s">
        <v>786</v>
      </c>
      <c r="C39" s="254" t="s">
        <v>116</v>
      </c>
      <c r="D39" s="257">
        <v>3</v>
      </c>
      <c r="E39" s="258">
        <v>31500</v>
      </c>
      <c r="F39" s="258">
        <f t="shared" si="8"/>
        <v>94500</v>
      </c>
      <c r="G39" s="244">
        <f t="shared" si="1"/>
        <v>11340</v>
      </c>
      <c r="H39" s="244">
        <f t="shared" si="2"/>
        <v>83160</v>
      </c>
      <c r="I39" s="244">
        <f t="shared" si="3"/>
        <v>6744</v>
      </c>
      <c r="J39" s="244">
        <f t="shared" si="4"/>
        <v>76416</v>
      </c>
      <c r="K39" s="244">
        <f t="shared" si="5"/>
        <v>7642</v>
      </c>
      <c r="L39" s="245">
        <f t="shared" si="6"/>
        <v>68774</v>
      </c>
    </row>
    <row r="40" spans="1:12" ht="31.5" x14ac:dyDescent="0.25">
      <c r="A40" s="252" t="s">
        <v>785</v>
      </c>
      <c r="B40" s="256" t="s">
        <v>784</v>
      </c>
      <c r="C40" s="254" t="s">
        <v>116</v>
      </c>
      <c r="D40" s="257">
        <v>43</v>
      </c>
      <c r="E40" s="258">
        <v>18045</v>
      </c>
      <c r="F40" s="258">
        <f t="shared" si="8"/>
        <v>775935</v>
      </c>
      <c r="G40" s="244">
        <f t="shared" si="1"/>
        <v>93112</v>
      </c>
      <c r="H40" s="244">
        <f t="shared" si="2"/>
        <v>682823</v>
      </c>
      <c r="I40" s="244">
        <f t="shared" si="3"/>
        <v>55377</v>
      </c>
      <c r="J40" s="244">
        <f t="shared" si="4"/>
        <v>627446</v>
      </c>
      <c r="K40" s="244">
        <f t="shared" si="5"/>
        <v>62745</v>
      </c>
      <c r="L40" s="245">
        <f t="shared" si="6"/>
        <v>564701</v>
      </c>
    </row>
    <row r="41" spans="1:12" ht="31.5" x14ac:dyDescent="0.25">
      <c r="A41" s="252" t="s">
        <v>783</v>
      </c>
      <c r="B41" s="256" t="s">
        <v>782</v>
      </c>
      <c r="C41" s="254" t="s">
        <v>116</v>
      </c>
      <c r="D41" s="257">
        <v>64</v>
      </c>
      <c r="E41" s="258">
        <v>18505</v>
      </c>
      <c r="F41" s="258">
        <f t="shared" si="8"/>
        <v>1184320</v>
      </c>
      <c r="G41" s="244">
        <f t="shared" si="1"/>
        <v>142118</v>
      </c>
      <c r="H41" s="244">
        <f t="shared" si="2"/>
        <v>1042202</v>
      </c>
      <c r="I41" s="244">
        <f t="shared" si="3"/>
        <v>84523</v>
      </c>
      <c r="J41" s="244">
        <f t="shared" si="4"/>
        <v>957679</v>
      </c>
      <c r="K41" s="244">
        <f t="shared" si="5"/>
        <v>95768</v>
      </c>
      <c r="L41" s="245">
        <f t="shared" si="6"/>
        <v>861911</v>
      </c>
    </row>
    <row r="42" spans="1:12" ht="31.5" x14ac:dyDescent="0.25">
      <c r="A42" s="252" t="s">
        <v>781</v>
      </c>
      <c r="B42" s="256" t="s">
        <v>780</v>
      </c>
      <c r="C42" s="254" t="s">
        <v>116</v>
      </c>
      <c r="D42" s="257">
        <v>3</v>
      </c>
      <c r="E42" s="258">
        <v>15000</v>
      </c>
      <c r="F42" s="258">
        <f t="shared" si="8"/>
        <v>45000</v>
      </c>
      <c r="G42" s="244">
        <f t="shared" si="1"/>
        <v>5400</v>
      </c>
      <c r="H42" s="244">
        <f t="shared" si="2"/>
        <v>39600</v>
      </c>
      <c r="I42" s="244">
        <f t="shared" si="3"/>
        <v>3212</v>
      </c>
      <c r="J42" s="244">
        <f t="shared" si="4"/>
        <v>36388</v>
      </c>
      <c r="K42" s="244">
        <f t="shared" si="5"/>
        <v>3639</v>
      </c>
      <c r="L42" s="245">
        <f t="shared" si="6"/>
        <v>32749</v>
      </c>
    </row>
    <row r="43" spans="1:12" ht="15.75" x14ac:dyDescent="0.25">
      <c r="A43" s="252" t="s">
        <v>779</v>
      </c>
      <c r="B43" s="255" t="s">
        <v>778</v>
      </c>
      <c r="C43" s="254" t="s">
        <v>777</v>
      </c>
      <c r="D43" s="257">
        <v>975</v>
      </c>
      <c r="E43" s="258">
        <v>5600</v>
      </c>
      <c r="F43" s="258">
        <f t="shared" si="8"/>
        <v>5460000</v>
      </c>
      <c r="G43" s="244">
        <f t="shared" si="1"/>
        <v>655200</v>
      </c>
      <c r="H43" s="244">
        <f t="shared" si="2"/>
        <v>4804800</v>
      </c>
      <c r="I43" s="244">
        <f t="shared" si="3"/>
        <v>389669</v>
      </c>
      <c r="J43" s="244">
        <f t="shared" si="4"/>
        <v>4415131</v>
      </c>
      <c r="K43" s="244">
        <f t="shared" si="5"/>
        <v>441513</v>
      </c>
      <c r="L43" s="245">
        <f t="shared" si="6"/>
        <v>3973618</v>
      </c>
    </row>
    <row r="44" spans="1:12" ht="15.75" x14ac:dyDescent="0.25">
      <c r="A44" s="252" t="s">
        <v>776</v>
      </c>
      <c r="B44" s="255" t="s">
        <v>775</v>
      </c>
      <c r="C44" s="254" t="s">
        <v>116</v>
      </c>
      <c r="D44" s="257">
        <v>45</v>
      </c>
      <c r="E44" s="258">
        <v>2200</v>
      </c>
      <c r="F44" s="258">
        <f t="shared" si="8"/>
        <v>99000</v>
      </c>
      <c r="G44" s="244">
        <f t="shared" si="1"/>
        <v>11880</v>
      </c>
      <c r="H44" s="244">
        <f t="shared" si="2"/>
        <v>87120</v>
      </c>
      <c r="I44" s="244">
        <f t="shared" si="3"/>
        <v>7065</v>
      </c>
      <c r="J44" s="244">
        <f t="shared" si="4"/>
        <v>80055</v>
      </c>
      <c r="K44" s="244">
        <f t="shared" si="5"/>
        <v>8006</v>
      </c>
      <c r="L44" s="245">
        <f t="shared" si="6"/>
        <v>72049</v>
      </c>
    </row>
    <row r="45" spans="1:12" ht="15.75" x14ac:dyDescent="0.25">
      <c r="A45" s="252" t="s">
        <v>774</v>
      </c>
      <c r="B45" s="255" t="s">
        <v>773</v>
      </c>
      <c r="C45" s="254" t="s">
        <v>116</v>
      </c>
      <c r="D45" s="257">
        <v>118</v>
      </c>
      <c r="E45" s="258">
        <v>1400</v>
      </c>
      <c r="F45" s="258">
        <f t="shared" si="8"/>
        <v>165200</v>
      </c>
      <c r="G45" s="244">
        <f t="shared" si="1"/>
        <v>19824</v>
      </c>
      <c r="H45" s="244">
        <f t="shared" si="2"/>
        <v>145376</v>
      </c>
      <c r="I45" s="244">
        <f t="shared" si="3"/>
        <v>11790</v>
      </c>
      <c r="J45" s="244">
        <f t="shared" si="4"/>
        <v>133586</v>
      </c>
      <c r="K45" s="244">
        <f t="shared" si="5"/>
        <v>13359</v>
      </c>
      <c r="L45" s="245">
        <f t="shared" si="6"/>
        <v>120227</v>
      </c>
    </row>
    <row r="46" spans="1:12" ht="15.75" x14ac:dyDescent="0.25">
      <c r="A46" s="252" t="s">
        <v>772</v>
      </c>
      <c r="B46" s="255" t="s">
        <v>771</v>
      </c>
      <c r="C46" s="254" t="s">
        <v>116</v>
      </c>
      <c r="D46" s="257">
        <v>78</v>
      </c>
      <c r="E46" s="258">
        <v>1350</v>
      </c>
      <c r="F46" s="258">
        <f t="shared" si="8"/>
        <v>105300</v>
      </c>
      <c r="G46" s="244">
        <f t="shared" si="1"/>
        <v>12636</v>
      </c>
      <c r="H46" s="244">
        <f t="shared" si="2"/>
        <v>92664</v>
      </c>
      <c r="I46" s="244">
        <f t="shared" si="3"/>
        <v>7515</v>
      </c>
      <c r="J46" s="244">
        <f t="shared" si="4"/>
        <v>85149</v>
      </c>
      <c r="K46" s="244">
        <f t="shared" si="5"/>
        <v>8515</v>
      </c>
      <c r="L46" s="245">
        <f t="shared" si="6"/>
        <v>76634</v>
      </c>
    </row>
    <row r="47" spans="1:12" ht="15.75" x14ac:dyDescent="0.25">
      <c r="A47" s="252" t="s">
        <v>770</v>
      </c>
      <c r="B47" s="255" t="s">
        <v>769</v>
      </c>
      <c r="C47" s="254" t="s">
        <v>116</v>
      </c>
      <c r="D47" s="257">
        <v>20</v>
      </c>
      <c r="E47" s="258">
        <v>11075</v>
      </c>
      <c r="F47" s="258">
        <f t="shared" si="8"/>
        <v>221500</v>
      </c>
      <c r="G47" s="244">
        <f t="shared" si="1"/>
        <v>26580</v>
      </c>
      <c r="H47" s="244">
        <f t="shared" si="2"/>
        <v>194920</v>
      </c>
      <c r="I47" s="244">
        <f t="shared" si="3"/>
        <v>15808</v>
      </c>
      <c r="J47" s="244">
        <f t="shared" si="4"/>
        <v>179112</v>
      </c>
      <c r="K47" s="244">
        <f t="shared" si="5"/>
        <v>17911</v>
      </c>
      <c r="L47" s="245">
        <f t="shared" si="6"/>
        <v>161201</v>
      </c>
    </row>
    <row r="48" spans="1:12" ht="31.5" x14ac:dyDescent="0.25">
      <c r="A48" s="252" t="s">
        <v>768</v>
      </c>
      <c r="B48" s="256" t="s">
        <v>767</v>
      </c>
      <c r="C48" s="254" t="s">
        <v>116</v>
      </c>
      <c r="D48" s="257">
        <v>5</v>
      </c>
      <c r="E48" s="258">
        <v>18400</v>
      </c>
      <c r="F48" s="258">
        <f t="shared" si="8"/>
        <v>92000</v>
      </c>
      <c r="G48" s="244">
        <f t="shared" si="1"/>
        <v>11040</v>
      </c>
      <c r="H48" s="244">
        <f t="shared" si="2"/>
        <v>80960</v>
      </c>
      <c r="I48" s="244">
        <f t="shared" si="3"/>
        <v>6566</v>
      </c>
      <c r="J48" s="244">
        <f t="shared" si="4"/>
        <v>74394</v>
      </c>
      <c r="K48" s="244">
        <f t="shared" si="5"/>
        <v>7439</v>
      </c>
      <c r="L48" s="245">
        <f t="shared" si="6"/>
        <v>66955</v>
      </c>
    </row>
    <row r="49" spans="1:12" ht="31.5" x14ac:dyDescent="0.25">
      <c r="A49" s="252" t="s">
        <v>766</v>
      </c>
      <c r="B49" s="256" t="s">
        <v>765</v>
      </c>
      <c r="C49" s="254" t="s">
        <v>116</v>
      </c>
      <c r="D49" s="257">
        <v>8</v>
      </c>
      <c r="E49" s="258">
        <v>82000</v>
      </c>
      <c r="F49" s="258">
        <f t="shared" si="8"/>
        <v>656000</v>
      </c>
      <c r="G49" s="244">
        <f t="shared" si="1"/>
        <v>78720</v>
      </c>
      <c r="H49" s="244">
        <f t="shared" si="2"/>
        <v>577280</v>
      </c>
      <c r="I49" s="244">
        <f t="shared" si="3"/>
        <v>46817</v>
      </c>
      <c r="J49" s="244">
        <f t="shared" si="4"/>
        <v>530463</v>
      </c>
      <c r="K49" s="244">
        <f t="shared" si="5"/>
        <v>53046</v>
      </c>
      <c r="L49" s="245">
        <f t="shared" si="6"/>
        <v>477417</v>
      </c>
    </row>
    <row r="50" spans="1:12" ht="31.5" x14ac:dyDescent="0.25">
      <c r="A50" s="267" t="s">
        <v>764</v>
      </c>
      <c r="B50" s="259" t="s">
        <v>877</v>
      </c>
      <c r="C50" s="254"/>
      <c r="D50" s="254"/>
      <c r="E50" s="255"/>
      <c r="F50" s="255"/>
      <c r="G50" s="244"/>
      <c r="H50" s="244"/>
      <c r="I50" s="244"/>
      <c r="J50" s="244"/>
      <c r="K50" s="244"/>
      <c r="L50" s="245"/>
    </row>
    <row r="51" spans="1:12" ht="47.25" x14ac:dyDescent="0.25">
      <c r="A51" s="252" t="s">
        <v>763</v>
      </c>
      <c r="B51" s="256" t="s">
        <v>762</v>
      </c>
      <c r="C51" s="254"/>
      <c r="D51" s="254"/>
      <c r="E51" s="255"/>
      <c r="F51" s="255"/>
      <c r="G51" s="244"/>
      <c r="H51" s="244"/>
      <c r="I51" s="244"/>
      <c r="J51" s="244"/>
      <c r="K51" s="244"/>
      <c r="L51" s="245"/>
    </row>
    <row r="52" spans="1:12" ht="15.75" x14ac:dyDescent="0.25">
      <c r="A52" s="252"/>
      <c r="B52" s="255" t="s">
        <v>761</v>
      </c>
      <c r="C52" s="254" t="s">
        <v>670</v>
      </c>
      <c r="D52" s="257">
        <v>513</v>
      </c>
      <c r="E52" s="258">
        <v>270</v>
      </c>
      <c r="F52" s="258">
        <f>D52*E52</f>
        <v>138510</v>
      </c>
      <c r="G52" s="244">
        <f t="shared" si="1"/>
        <v>16621</v>
      </c>
      <c r="H52" s="244">
        <f t="shared" si="2"/>
        <v>121889</v>
      </c>
      <c r="I52" s="244">
        <f t="shared" si="3"/>
        <v>9885</v>
      </c>
      <c r="J52" s="244">
        <f t="shared" si="4"/>
        <v>112004</v>
      </c>
      <c r="K52" s="244">
        <f t="shared" si="5"/>
        <v>11200</v>
      </c>
      <c r="L52" s="245">
        <f t="shared" si="6"/>
        <v>100804</v>
      </c>
    </row>
    <row r="53" spans="1:12" ht="15.75" x14ac:dyDescent="0.25">
      <c r="A53" s="252"/>
      <c r="B53" s="255" t="s">
        <v>760</v>
      </c>
      <c r="C53" s="254" t="s">
        <v>670</v>
      </c>
      <c r="D53" s="257">
        <v>1075</v>
      </c>
      <c r="E53" s="258">
        <v>351</v>
      </c>
      <c r="F53" s="258">
        <f>D53*E53</f>
        <v>377325</v>
      </c>
      <c r="G53" s="244">
        <f t="shared" si="1"/>
        <v>45279</v>
      </c>
      <c r="H53" s="244">
        <f t="shared" si="2"/>
        <v>332046</v>
      </c>
      <c r="I53" s="244">
        <f t="shared" si="3"/>
        <v>26929</v>
      </c>
      <c r="J53" s="244">
        <f t="shared" si="4"/>
        <v>305117</v>
      </c>
      <c r="K53" s="244">
        <f t="shared" si="5"/>
        <v>30512</v>
      </c>
      <c r="L53" s="245">
        <f t="shared" si="6"/>
        <v>274605</v>
      </c>
    </row>
    <row r="54" spans="1:12" ht="15.75" x14ac:dyDescent="0.25">
      <c r="A54" s="252"/>
      <c r="B54" s="255" t="s">
        <v>759</v>
      </c>
      <c r="C54" s="254" t="s">
        <v>670</v>
      </c>
      <c r="D54" s="257">
        <v>3250</v>
      </c>
      <c r="E54" s="258">
        <v>584</v>
      </c>
      <c r="F54" s="258">
        <f>D54*E54</f>
        <v>1898000</v>
      </c>
      <c r="G54" s="244">
        <f t="shared" si="1"/>
        <v>227760</v>
      </c>
      <c r="H54" s="244">
        <f t="shared" si="2"/>
        <v>1670240</v>
      </c>
      <c r="I54" s="244">
        <f t="shared" si="3"/>
        <v>135456</v>
      </c>
      <c r="J54" s="244">
        <f t="shared" si="4"/>
        <v>1534784</v>
      </c>
      <c r="K54" s="244">
        <f t="shared" si="5"/>
        <v>153478</v>
      </c>
      <c r="L54" s="245">
        <f t="shared" si="6"/>
        <v>1381306</v>
      </c>
    </row>
    <row r="55" spans="1:12" ht="15.75" x14ac:dyDescent="0.25">
      <c r="A55" s="252"/>
      <c r="B55" s="255" t="s">
        <v>758</v>
      </c>
      <c r="C55" s="254" t="s">
        <v>670</v>
      </c>
      <c r="D55" s="257">
        <v>2250</v>
      </c>
      <c r="E55" s="258">
        <v>630</v>
      </c>
      <c r="F55" s="258">
        <f>D55*E55</f>
        <v>1417500</v>
      </c>
      <c r="G55" s="244">
        <f t="shared" si="1"/>
        <v>170100</v>
      </c>
      <c r="H55" s="244">
        <f t="shared" si="2"/>
        <v>1247400</v>
      </c>
      <c r="I55" s="244">
        <f t="shared" si="3"/>
        <v>101164</v>
      </c>
      <c r="J55" s="244">
        <f t="shared" si="4"/>
        <v>1146236</v>
      </c>
      <c r="K55" s="244">
        <f t="shared" si="5"/>
        <v>114624</v>
      </c>
      <c r="L55" s="245">
        <f t="shared" si="6"/>
        <v>1031612</v>
      </c>
    </row>
    <row r="56" spans="1:12" ht="31.5" x14ac:dyDescent="0.25">
      <c r="A56" s="252" t="s">
        <v>757</v>
      </c>
      <c r="B56" s="256" t="s">
        <v>756</v>
      </c>
      <c r="C56" s="254"/>
      <c r="D56" s="254"/>
      <c r="E56" s="255"/>
      <c r="F56" s="255"/>
      <c r="G56" s="244"/>
      <c r="H56" s="244"/>
      <c r="I56" s="244"/>
      <c r="J56" s="244"/>
      <c r="K56" s="244"/>
      <c r="L56" s="245"/>
    </row>
    <row r="57" spans="1:12" ht="15.75" x14ac:dyDescent="0.25">
      <c r="A57" s="252"/>
      <c r="B57" s="255" t="s">
        <v>747</v>
      </c>
      <c r="C57" s="254" t="s">
        <v>116</v>
      </c>
      <c r="D57" s="257">
        <v>125</v>
      </c>
      <c r="E57" s="258">
        <v>4200</v>
      </c>
      <c r="F57" s="258">
        <f>D57*E57</f>
        <v>525000</v>
      </c>
      <c r="G57" s="244">
        <f t="shared" si="1"/>
        <v>63000</v>
      </c>
      <c r="H57" s="244">
        <f t="shared" si="2"/>
        <v>462000</v>
      </c>
      <c r="I57" s="244">
        <f t="shared" si="3"/>
        <v>37468</v>
      </c>
      <c r="J57" s="244">
        <f t="shared" si="4"/>
        <v>424532</v>
      </c>
      <c r="K57" s="244">
        <f t="shared" si="5"/>
        <v>42453</v>
      </c>
      <c r="L57" s="245">
        <f t="shared" si="6"/>
        <v>382079</v>
      </c>
    </row>
    <row r="58" spans="1:12" ht="31.5" x14ac:dyDescent="0.25">
      <c r="A58" s="252" t="s">
        <v>755</v>
      </c>
      <c r="B58" s="256" t="s">
        <v>754</v>
      </c>
      <c r="C58" s="254"/>
      <c r="D58" s="254"/>
      <c r="E58" s="255"/>
      <c r="F58" s="255"/>
      <c r="G58" s="244"/>
      <c r="H58" s="244"/>
      <c r="I58" s="244"/>
      <c r="J58" s="244"/>
      <c r="K58" s="244"/>
      <c r="L58" s="245"/>
    </row>
    <row r="59" spans="1:12" ht="15.75" x14ac:dyDescent="0.25">
      <c r="A59" s="252"/>
      <c r="B59" s="255" t="s">
        <v>747</v>
      </c>
      <c r="C59" s="254" t="s">
        <v>116</v>
      </c>
      <c r="D59" s="257">
        <v>138</v>
      </c>
      <c r="E59" s="258">
        <v>2800</v>
      </c>
      <c r="F59" s="258">
        <f>D59*E59</f>
        <v>386400</v>
      </c>
      <c r="G59" s="244">
        <f t="shared" si="1"/>
        <v>46368</v>
      </c>
      <c r="H59" s="244">
        <f t="shared" si="2"/>
        <v>340032</v>
      </c>
      <c r="I59" s="244">
        <f t="shared" si="3"/>
        <v>27577</v>
      </c>
      <c r="J59" s="244">
        <f t="shared" si="4"/>
        <v>312455</v>
      </c>
      <c r="K59" s="244">
        <f t="shared" si="5"/>
        <v>31246</v>
      </c>
      <c r="L59" s="245">
        <f t="shared" si="6"/>
        <v>281209</v>
      </c>
    </row>
    <row r="60" spans="1:12" ht="31.5" x14ac:dyDescent="0.25">
      <c r="A60" s="252" t="s">
        <v>753</v>
      </c>
      <c r="B60" s="256" t="s">
        <v>752</v>
      </c>
      <c r="C60" s="254"/>
      <c r="D60" s="254"/>
      <c r="E60" s="255"/>
      <c r="F60" s="255"/>
      <c r="G60" s="244"/>
      <c r="H60" s="244"/>
      <c r="I60" s="244"/>
      <c r="J60" s="244"/>
      <c r="K60" s="244"/>
      <c r="L60" s="245"/>
    </row>
    <row r="61" spans="1:12" ht="15.75" x14ac:dyDescent="0.25">
      <c r="A61" s="252"/>
      <c r="B61" s="255" t="s">
        <v>747</v>
      </c>
      <c r="C61" s="254" t="s">
        <v>116</v>
      </c>
      <c r="D61" s="257">
        <v>15</v>
      </c>
      <c r="E61" s="258">
        <v>5000</v>
      </c>
      <c r="F61" s="258">
        <f>D61*E61</f>
        <v>75000</v>
      </c>
      <c r="G61" s="244">
        <f t="shared" si="1"/>
        <v>9000</v>
      </c>
      <c r="H61" s="244">
        <f t="shared" si="2"/>
        <v>66000</v>
      </c>
      <c r="I61" s="244">
        <f t="shared" si="3"/>
        <v>5353</v>
      </c>
      <c r="J61" s="244">
        <f t="shared" si="4"/>
        <v>60647</v>
      </c>
      <c r="K61" s="244">
        <f t="shared" si="5"/>
        <v>6065</v>
      </c>
      <c r="L61" s="245">
        <f t="shared" si="6"/>
        <v>54582</v>
      </c>
    </row>
    <row r="62" spans="1:12" ht="15.75" x14ac:dyDescent="0.25">
      <c r="A62" s="252"/>
      <c r="B62" s="255" t="s">
        <v>730</v>
      </c>
      <c r="C62" s="254" t="s">
        <v>116</v>
      </c>
      <c r="D62" s="257">
        <v>15</v>
      </c>
      <c r="E62" s="258">
        <v>6000</v>
      </c>
      <c r="F62" s="258">
        <f>D62*E62</f>
        <v>90000</v>
      </c>
      <c r="G62" s="244">
        <f t="shared" si="1"/>
        <v>10800</v>
      </c>
      <c r="H62" s="244">
        <f t="shared" si="2"/>
        <v>79200</v>
      </c>
      <c r="I62" s="244">
        <f t="shared" si="3"/>
        <v>6423</v>
      </c>
      <c r="J62" s="244">
        <f t="shared" si="4"/>
        <v>72777</v>
      </c>
      <c r="K62" s="244">
        <f t="shared" si="5"/>
        <v>7278</v>
      </c>
      <c r="L62" s="245">
        <f t="shared" si="6"/>
        <v>65499</v>
      </c>
    </row>
    <row r="63" spans="1:12" ht="15.75" x14ac:dyDescent="0.25">
      <c r="A63" s="252" t="s">
        <v>751</v>
      </c>
      <c r="B63" s="255" t="s">
        <v>750</v>
      </c>
      <c r="C63" s="254"/>
      <c r="D63" s="254"/>
      <c r="E63" s="255"/>
      <c r="F63" s="255"/>
      <c r="G63" s="244"/>
      <c r="H63" s="244"/>
      <c r="I63" s="244"/>
      <c r="J63" s="244"/>
      <c r="K63" s="244"/>
      <c r="L63" s="245"/>
    </row>
    <row r="64" spans="1:12" ht="15.75" x14ac:dyDescent="0.25">
      <c r="A64" s="252"/>
      <c r="B64" s="255" t="s">
        <v>747</v>
      </c>
      <c r="C64" s="254" t="s">
        <v>116</v>
      </c>
      <c r="D64" s="257">
        <v>58</v>
      </c>
      <c r="E64" s="258">
        <v>1800</v>
      </c>
      <c r="F64" s="258">
        <f>D64*E64</f>
        <v>104400</v>
      </c>
      <c r="G64" s="244">
        <f t="shared" si="1"/>
        <v>12528</v>
      </c>
      <c r="H64" s="244">
        <f t="shared" si="2"/>
        <v>91872</v>
      </c>
      <c r="I64" s="244">
        <f t="shared" si="3"/>
        <v>7451</v>
      </c>
      <c r="J64" s="244">
        <f t="shared" si="4"/>
        <v>84421</v>
      </c>
      <c r="K64" s="244">
        <f t="shared" si="5"/>
        <v>8442</v>
      </c>
      <c r="L64" s="245">
        <f t="shared" si="6"/>
        <v>75979</v>
      </c>
    </row>
    <row r="65" spans="1:12" ht="15.75" x14ac:dyDescent="0.25">
      <c r="A65" s="252"/>
      <c r="B65" s="255" t="s">
        <v>730</v>
      </c>
      <c r="C65" s="254" t="s">
        <v>116</v>
      </c>
      <c r="D65" s="257">
        <v>50</v>
      </c>
      <c r="E65" s="258">
        <v>2100</v>
      </c>
      <c r="F65" s="258">
        <f>D65*E65</f>
        <v>105000</v>
      </c>
      <c r="G65" s="244">
        <f t="shared" si="1"/>
        <v>12600</v>
      </c>
      <c r="H65" s="244">
        <f t="shared" si="2"/>
        <v>92400</v>
      </c>
      <c r="I65" s="244">
        <f t="shared" si="3"/>
        <v>7494</v>
      </c>
      <c r="J65" s="244">
        <f t="shared" si="4"/>
        <v>84906</v>
      </c>
      <c r="K65" s="244">
        <f t="shared" si="5"/>
        <v>8491</v>
      </c>
      <c r="L65" s="245">
        <f t="shared" si="6"/>
        <v>76415</v>
      </c>
    </row>
    <row r="66" spans="1:12" ht="31.5" x14ac:dyDescent="0.25">
      <c r="A66" s="252" t="s">
        <v>749</v>
      </c>
      <c r="B66" s="256" t="s">
        <v>748</v>
      </c>
      <c r="C66" s="254"/>
      <c r="D66" s="254"/>
      <c r="E66" s="255"/>
      <c r="F66" s="255"/>
      <c r="G66" s="244"/>
      <c r="H66" s="244"/>
      <c r="I66" s="244"/>
      <c r="J66" s="244"/>
      <c r="K66" s="244"/>
      <c r="L66" s="245"/>
    </row>
    <row r="67" spans="1:12" ht="15.75" x14ac:dyDescent="0.25">
      <c r="A67" s="252"/>
      <c r="B67" s="255" t="s">
        <v>747</v>
      </c>
      <c r="C67" s="254" t="s">
        <v>116</v>
      </c>
      <c r="D67" s="257">
        <v>13</v>
      </c>
      <c r="E67" s="258">
        <v>1800</v>
      </c>
      <c r="F67" s="258">
        <f>D67*E67</f>
        <v>23400</v>
      </c>
      <c r="G67" s="244">
        <f t="shared" si="1"/>
        <v>2808</v>
      </c>
      <c r="H67" s="244">
        <f t="shared" si="2"/>
        <v>20592</v>
      </c>
      <c r="I67" s="244">
        <f t="shared" si="3"/>
        <v>1670</v>
      </c>
      <c r="J67" s="244">
        <f t="shared" si="4"/>
        <v>18922</v>
      </c>
      <c r="K67" s="244">
        <f t="shared" si="5"/>
        <v>1892</v>
      </c>
      <c r="L67" s="245">
        <f t="shared" si="6"/>
        <v>17030</v>
      </c>
    </row>
    <row r="68" spans="1:12" ht="31.5" x14ac:dyDescent="0.25">
      <c r="A68" s="267" t="s">
        <v>746</v>
      </c>
      <c r="B68" s="256" t="s">
        <v>878</v>
      </c>
      <c r="C68" s="254"/>
      <c r="D68" s="254"/>
      <c r="E68" s="255"/>
      <c r="F68" s="255"/>
      <c r="G68" s="244"/>
      <c r="H68" s="244"/>
      <c r="I68" s="244"/>
      <c r="J68" s="244"/>
      <c r="K68" s="244"/>
      <c r="L68" s="245"/>
    </row>
    <row r="69" spans="1:12" ht="63" x14ac:dyDescent="0.25">
      <c r="A69" s="252" t="s">
        <v>745</v>
      </c>
      <c r="B69" s="256" t="s">
        <v>744</v>
      </c>
      <c r="C69" s="254"/>
      <c r="D69" s="254"/>
      <c r="E69" s="255"/>
      <c r="F69" s="255"/>
      <c r="G69" s="244"/>
      <c r="H69" s="244"/>
      <c r="I69" s="244"/>
      <c r="J69" s="244"/>
      <c r="K69" s="244"/>
      <c r="L69" s="245"/>
    </row>
    <row r="70" spans="1:12" ht="15.75" x14ac:dyDescent="0.25">
      <c r="A70" s="252"/>
      <c r="B70" s="255" t="s">
        <v>743</v>
      </c>
      <c r="C70" s="254" t="s">
        <v>670</v>
      </c>
      <c r="D70" s="257">
        <v>375</v>
      </c>
      <c r="E70" s="258">
        <v>630</v>
      </c>
      <c r="F70" s="258">
        <f>D70*E70</f>
        <v>236250</v>
      </c>
      <c r="G70" s="244">
        <f t="shared" si="1"/>
        <v>28350</v>
      </c>
      <c r="H70" s="244">
        <f t="shared" si="2"/>
        <v>207900</v>
      </c>
      <c r="I70" s="244">
        <f t="shared" si="3"/>
        <v>16861</v>
      </c>
      <c r="J70" s="244">
        <f t="shared" si="4"/>
        <v>191039</v>
      </c>
      <c r="K70" s="244">
        <f t="shared" si="5"/>
        <v>19104</v>
      </c>
      <c r="L70" s="245">
        <f t="shared" si="6"/>
        <v>171935</v>
      </c>
    </row>
    <row r="71" spans="1:12" ht="15.75" x14ac:dyDescent="0.25">
      <c r="A71" s="252"/>
      <c r="B71" s="255" t="s">
        <v>742</v>
      </c>
      <c r="C71" s="254" t="s">
        <v>670</v>
      </c>
      <c r="D71" s="257">
        <v>63</v>
      </c>
      <c r="E71" s="258">
        <v>950</v>
      </c>
      <c r="F71" s="258">
        <f>D71*E71</f>
        <v>59850</v>
      </c>
      <c r="G71" s="244">
        <f t="shared" si="1"/>
        <v>7182</v>
      </c>
      <c r="H71" s="244">
        <f t="shared" si="2"/>
        <v>52668</v>
      </c>
      <c r="I71" s="244">
        <f t="shared" si="3"/>
        <v>4271</v>
      </c>
      <c r="J71" s="244">
        <f t="shared" si="4"/>
        <v>48397</v>
      </c>
      <c r="K71" s="244">
        <f t="shared" si="5"/>
        <v>4840</v>
      </c>
      <c r="L71" s="245">
        <f t="shared" si="6"/>
        <v>43557</v>
      </c>
    </row>
    <row r="72" spans="1:12" ht="31.5" x14ac:dyDescent="0.25">
      <c r="A72" s="252" t="s">
        <v>741</v>
      </c>
      <c r="B72" s="256" t="s">
        <v>740</v>
      </c>
      <c r="C72" s="269"/>
      <c r="D72" s="269"/>
      <c r="E72" s="255"/>
      <c r="F72" s="255"/>
      <c r="G72" s="244"/>
      <c r="H72" s="244"/>
      <c r="I72" s="244"/>
      <c r="J72" s="244"/>
      <c r="K72" s="244"/>
      <c r="L72" s="245"/>
    </row>
    <row r="73" spans="1:12" ht="15.75" x14ac:dyDescent="0.25">
      <c r="A73" s="252"/>
      <c r="B73" s="255" t="s">
        <v>735</v>
      </c>
      <c r="C73" s="254" t="s">
        <v>670</v>
      </c>
      <c r="D73" s="257">
        <v>31</v>
      </c>
      <c r="E73" s="258">
        <v>1450</v>
      </c>
      <c r="F73" s="258">
        <f>D73*E73</f>
        <v>44950</v>
      </c>
      <c r="G73" s="244">
        <f t="shared" si="1"/>
        <v>5394</v>
      </c>
      <c r="H73" s="244">
        <f t="shared" si="2"/>
        <v>39556</v>
      </c>
      <c r="I73" s="244">
        <f t="shared" si="3"/>
        <v>3208</v>
      </c>
      <c r="J73" s="244">
        <f t="shared" si="4"/>
        <v>36348</v>
      </c>
      <c r="K73" s="244">
        <f t="shared" si="5"/>
        <v>3635</v>
      </c>
      <c r="L73" s="245">
        <f t="shared" si="6"/>
        <v>32713</v>
      </c>
    </row>
    <row r="74" spans="1:12" ht="15.75" x14ac:dyDescent="0.25">
      <c r="A74" s="252"/>
      <c r="B74" s="255" t="s">
        <v>734</v>
      </c>
      <c r="C74" s="254" t="s">
        <v>670</v>
      </c>
      <c r="D74" s="257">
        <v>600</v>
      </c>
      <c r="E74" s="258">
        <v>1750</v>
      </c>
      <c r="F74" s="258">
        <f>D74*E74</f>
        <v>1050000</v>
      </c>
      <c r="G74" s="244">
        <f t="shared" si="1"/>
        <v>126000</v>
      </c>
      <c r="H74" s="244">
        <f t="shared" si="2"/>
        <v>924000</v>
      </c>
      <c r="I74" s="244">
        <f t="shared" si="3"/>
        <v>74936</v>
      </c>
      <c r="J74" s="244">
        <f t="shared" si="4"/>
        <v>849064</v>
      </c>
      <c r="K74" s="244">
        <f t="shared" si="5"/>
        <v>84906</v>
      </c>
      <c r="L74" s="245">
        <f t="shared" si="6"/>
        <v>764158</v>
      </c>
    </row>
    <row r="75" spans="1:12" ht="31.5" x14ac:dyDescent="0.25">
      <c r="A75" s="252" t="s">
        <v>739</v>
      </c>
      <c r="B75" s="256" t="s">
        <v>738</v>
      </c>
      <c r="C75" s="269"/>
      <c r="D75" s="269"/>
      <c r="E75" s="255"/>
      <c r="F75" s="255"/>
      <c r="G75" s="244"/>
      <c r="H75" s="244"/>
      <c r="I75" s="244"/>
      <c r="J75" s="244"/>
      <c r="K75" s="244"/>
      <c r="L75" s="245"/>
    </row>
    <row r="76" spans="1:12" ht="15.75" x14ac:dyDescent="0.25">
      <c r="A76" s="252"/>
      <c r="B76" s="255" t="s">
        <v>735</v>
      </c>
      <c r="C76" s="254" t="s">
        <v>116</v>
      </c>
      <c r="D76" s="257">
        <v>1</v>
      </c>
      <c r="E76" s="258">
        <v>15000</v>
      </c>
      <c r="F76" s="258">
        <f>D76*E76</f>
        <v>15000</v>
      </c>
      <c r="G76" s="244">
        <f t="shared" si="1"/>
        <v>1800</v>
      </c>
      <c r="H76" s="244">
        <f t="shared" si="2"/>
        <v>13200</v>
      </c>
      <c r="I76" s="244">
        <f t="shared" si="3"/>
        <v>1071</v>
      </c>
      <c r="J76" s="244">
        <f t="shared" si="4"/>
        <v>12129</v>
      </c>
      <c r="K76" s="244">
        <f t="shared" si="5"/>
        <v>1213</v>
      </c>
      <c r="L76" s="245">
        <f t="shared" si="6"/>
        <v>10916</v>
      </c>
    </row>
    <row r="77" spans="1:12" ht="15.75" x14ac:dyDescent="0.25">
      <c r="A77" s="252"/>
      <c r="B77" s="255" t="s">
        <v>734</v>
      </c>
      <c r="C77" s="254" t="s">
        <v>116</v>
      </c>
      <c r="D77" s="257">
        <v>1</v>
      </c>
      <c r="E77" s="258">
        <v>18000</v>
      </c>
      <c r="F77" s="258">
        <f>D77*E77</f>
        <v>18000</v>
      </c>
      <c r="G77" s="244">
        <f t="shared" ref="G77:G140" si="9">+ROUND(F77*12%,0)</f>
        <v>2160</v>
      </c>
      <c r="H77" s="244">
        <f t="shared" ref="H77:H140" si="10">+F77-G77</f>
        <v>15840</v>
      </c>
      <c r="I77" s="244">
        <f t="shared" ref="I77:I140" si="11">+ROUND(H77*8.11%,0)</f>
        <v>1285</v>
      </c>
      <c r="J77" s="244">
        <f t="shared" ref="J77:J140" si="12">+H77-I77</f>
        <v>14555</v>
      </c>
      <c r="K77" s="244">
        <f t="shared" ref="K77:K140" si="13">+ROUND(J77*10%,0)</f>
        <v>1456</v>
      </c>
      <c r="L77" s="245">
        <f t="shared" ref="L77:L140" si="14">+J77-K77</f>
        <v>13099</v>
      </c>
    </row>
    <row r="78" spans="1:12" ht="31.5" x14ac:dyDescent="0.25">
      <c r="A78" s="252" t="s">
        <v>737</v>
      </c>
      <c r="B78" s="256" t="s">
        <v>736</v>
      </c>
      <c r="C78" s="269"/>
      <c r="D78" s="269"/>
      <c r="E78" s="255"/>
      <c r="F78" s="255"/>
      <c r="G78" s="244"/>
      <c r="H78" s="244"/>
      <c r="I78" s="244"/>
      <c r="J78" s="244"/>
      <c r="K78" s="244"/>
      <c r="L78" s="245"/>
    </row>
    <row r="79" spans="1:12" ht="15.75" x14ac:dyDescent="0.25">
      <c r="A79" s="252"/>
      <c r="B79" s="255" t="s">
        <v>735</v>
      </c>
      <c r="C79" s="254" t="s">
        <v>116</v>
      </c>
      <c r="D79" s="257">
        <v>8</v>
      </c>
      <c r="E79" s="258">
        <v>20000</v>
      </c>
      <c r="F79" s="258">
        <f>D79*E79</f>
        <v>160000</v>
      </c>
      <c r="G79" s="244">
        <f t="shared" si="9"/>
        <v>19200</v>
      </c>
      <c r="H79" s="244">
        <f t="shared" si="10"/>
        <v>140800</v>
      </c>
      <c r="I79" s="244">
        <f t="shared" si="11"/>
        <v>11419</v>
      </c>
      <c r="J79" s="244">
        <f t="shared" si="12"/>
        <v>129381</v>
      </c>
      <c r="K79" s="244">
        <f t="shared" si="13"/>
        <v>12938</v>
      </c>
      <c r="L79" s="245">
        <f t="shared" si="14"/>
        <v>116443</v>
      </c>
    </row>
    <row r="80" spans="1:12" ht="15.75" x14ac:dyDescent="0.25">
      <c r="A80" s="252"/>
      <c r="B80" s="255" t="s">
        <v>734</v>
      </c>
      <c r="C80" s="254" t="s">
        <v>116</v>
      </c>
      <c r="D80" s="257">
        <v>1</v>
      </c>
      <c r="E80" s="258">
        <v>25000</v>
      </c>
      <c r="F80" s="258">
        <f>D80*E80</f>
        <v>25000</v>
      </c>
      <c r="G80" s="244">
        <f t="shared" si="9"/>
        <v>3000</v>
      </c>
      <c r="H80" s="244">
        <f t="shared" si="10"/>
        <v>22000</v>
      </c>
      <c r="I80" s="244">
        <f t="shared" si="11"/>
        <v>1784</v>
      </c>
      <c r="J80" s="244">
        <f t="shared" si="12"/>
        <v>20216</v>
      </c>
      <c r="K80" s="244">
        <f t="shared" si="13"/>
        <v>2022</v>
      </c>
      <c r="L80" s="245">
        <f t="shared" si="14"/>
        <v>18194</v>
      </c>
    </row>
    <row r="81" spans="1:12" ht="15.75" x14ac:dyDescent="0.25">
      <c r="A81" s="252" t="s">
        <v>733</v>
      </c>
      <c r="B81" s="255" t="s">
        <v>732</v>
      </c>
      <c r="C81" s="254"/>
      <c r="D81" s="254"/>
      <c r="E81" s="255"/>
      <c r="F81" s="255"/>
      <c r="G81" s="244"/>
      <c r="H81" s="244"/>
      <c r="I81" s="244"/>
      <c r="J81" s="244"/>
      <c r="K81" s="244"/>
      <c r="L81" s="245"/>
    </row>
    <row r="82" spans="1:12" ht="15.75" x14ac:dyDescent="0.25">
      <c r="A82" s="252"/>
      <c r="B82" s="255" t="s">
        <v>731</v>
      </c>
      <c r="C82" s="254" t="s">
        <v>116</v>
      </c>
      <c r="D82" s="257">
        <v>1</v>
      </c>
      <c r="E82" s="258">
        <v>12000</v>
      </c>
      <c r="F82" s="258">
        <f>D82*E82</f>
        <v>12000</v>
      </c>
      <c r="G82" s="244">
        <f t="shared" si="9"/>
        <v>1440</v>
      </c>
      <c r="H82" s="244">
        <f t="shared" si="10"/>
        <v>10560</v>
      </c>
      <c r="I82" s="244">
        <f t="shared" si="11"/>
        <v>856</v>
      </c>
      <c r="J82" s="244">
        <f t="shared" si="12"/>
        <v>9704</v>
      </c>
      <c r="K82" s="244">
        <f t="shared" si="13"/>
        <v>970</v>
      </c>
      <c r="L82" s="245">
        <f t="shared" si="14"/>
        <v>8734</v>
      </c>
    </row>
    <row r="83" spans="1:12" ht="15.75" x14ac:dyDescent="0.25">
      <c r="A83" s="252"/>
      <c r="B83" s="255" t="s">
        <v>730</v>
      </c>
      <c r="C83" s="254" t="s">
        <v>116</v>
      </c>
      <c r="D83" s="257">
        <v>8</v>
      </c>
      <c r="E83" s="258">
        <v>8700</v>
      </c>
      <c r="F83" s="258">
        <f>D83*E83</f>
        <v>69600</v>
      </c>
      <c r="G83" s="244">
        <f t="shared" si="9"/>
        <v>8352</v>
      </c>
      <c r="H83" s="244">
        <f t="shared" si="10"/>
        <v>61248</v>
      </c>
      <c r="I83" s="244">
        <f t="shared" si="11"/>
        <v>4967</v>
      </c>
      <c r="J83" s="244">
        <f t="shared" si="12"/>
        <v>56281</v>
      </c>
      <c r="K83" s="244">
        <f t="shared" si="13"/>
        <v>5628</v>
      </c>
      <c r="L83" s="245">
        <f t="shared" si="14"/>
        <v>50653</v>
      </c>
    </row>
    <row r="84" spans="1:12" ht="31.5" x14ac:dyDescent="0.25">
      <c r="A84" s="267" t="s">
        <v>729</v>
      </c>
      <c r="B84" s="256" t="s">
        <v>879</v>
      </c>
      <c r="C84" s="254"/>
      <c r="D84" s="254"/>
      <c r="E84" s="255"/>
      <c r="F84" s="255"/>
      <c r="G84" s="244"/>
      <c r="H84" s="244"/>
      <c r="I84" s="244"/>
      <c r="J84" s="244"/>
      <c r="K84" s="244"/>
      <c r="L84" s="245"/>
    </row>
    <row r="85" spans="1:12" ht="78.75" x14ac:dyDescent="0.25">
      <c r="A85" s="252" t="s">
        <v>728</v>
      </c>
      <c r="B85" s="256" t="s">
        <v>727</v>
      </c>
      <c r="C85" s="254"/>
      <c r="D85" s="254"/>
      <c r="E85" s="255"/>
      <c r="F85" s="255"/>
      <c r="G85" s="244"/>
      <c r="H85" s="244"/>
      <c r="I85" s="244"/>
      <c r="J85" s="244"/>
      <c r="K85" s="244"/>
      <c r="L85" s="245"/>
    </row>
    <row r="86" spans="1:12" ht="15.75" x14ac:dyDescent="0.25">
      <c r="A86" s="252"/>
      <c r="B86" s="255" t="s">
        <v>726</v>
      </c>
      <c r="C86" s="254" t="s">
        <v>670</v>
      </c>
      <c r="D86" s="257">
        <v>500</v>
      </c>
      <c r="E86" s="258">
        <v>1050</v>
      </c>
      <c r="F86" s="258">
        <f>D86*E86</f>
        <v>525000</v>
      </c>
      <c r="G86" s="244">
        <f t="shared" si="9"/>
        <v>63000</v>
      </c>
      <c r="H86" s="244">
        <f t="shared" si="10"/>
        <v>462000</v>
      </c>
      <c r="I86" s="244">
        <f t="shared" si="11"/>
        <v>37468</v>
      </c>
      <c r="J86" s="244">
        <f t="shared" si="12"/>
        <v>424532</v>
      </c>
      <c r="K86" s="244">
        <f t="shared" si="13"/>
        <v>42453</v>
      </c>
      <c r="L86" s="245">
        <f t="shared" si="14"/>
        <v>382079</v>
      </c>
    </row>
    <row r="87" spans="1:12" ht="31.5" x14ac:dyDescent="0.25">
      <c r="A87" s="252" t="s">
        <v>725</v>
      </c>
      <c r="B87" s="256" t="s">
        <v>724</v>
      </c>
      <c r="C87" s="254"/>
      <c r="D87" s="254"/>
      <c r="E87" s="255"/>
      <c r="F87" s="255"/>
      <c r="G87" s="244"/>
      <c r="H87" s="244"/>
      <c r="I87" s="244"/>
      <c r="J87" s="244"/>
      <c r="K87" s="244"/>
      <c r="L87" s="245"/>
    </row>
    <row r="88" spans="1:12" ht="15.75" x14ac:dyDescent="0.25">
      <c r="A88" s="252"/>
      <c r="B88" s="255" t="s">
        <v>723</v>
      </c>
      <c r="C88" s="254" t="s">
        <v>670</v>
      </c>
      <c r="D88" s="257">
        <v>25</v>
      </c>
      <c r="E88" s="258">
        <v>1720</v>
      </c>
      <c r="F88" s="258">
        <f t="shared" ref="F88:F93" si="15">D88*E88</f>
        <v>43000</v>
      </c>
      <c r="G88" s="244">
        <f t="shared" si="9"/>
        <v>5160</v>
      </c>
      <c r="H88" s="244">
        <f t="shared" si="10"/>
        <v>37840</v>
      </c>
      <c r="I88" s="244">
        <f t="shared" si="11"/>
        <v>3069</v>
      </c>
      <c r="J88" s="244">
        <f t="shared" si="12"/>
        <v>34771</v>
      </c>
      <c r="K88" s="244">
        <f t="shared" si="13"/>
        <v>3477</v>
      </c>
      <c r="L88" s="245">
        <f t="shared" si="14"/>
        <v>31294</v>
      </c>
    </row>
    <row r="89" spans="1:12" ht="15.75" x14ac:dyDescent="0.25">
      <c r="A89" s="252"/>
      <c r="B89" s="255" t="s">
        <v>722</v>
      </c>
      <c r="C89" s="254" t="s">
        <v>670</v>
      </c>
      <c r="D89" s="257">
        <v>250</v>
      </c>
      <c r="E89" s="258">
        <v>1440</v>
      </c>
      <c r="F89" s="258">
        <f t="shared" si="15"/>
        <v>360000</v>
      </c>
      <c r="G89" s="244">
        <f t="shared" si="9"/>
        <v>43200</v>
      </c>
      <c r="H89" s="244">
        <f t="shared" si="10"/>
        <v>316800</v>
      </c>
      <c r="I89" s="244">
        <f t="shared" si="11"/>
        <v>25692</v>
      </c>
      <c r="J89" s="244">
        <f t="shared" si="12"/>
        <v>291108</v>
      </c>
      <c r="K89" s="244">
        <f t="shared" si="13"/>
        <v>29111</v>
      </c>
      <c r="L89" s="245">
        <f t="shared" si="14"/>
        <v>261997</v>
      </c>
    </row>
    <row r="90" spans="1:12" ht="15.75" x14ac:dyDescent="0.25">
      <c r="A90" s="252"/>
      <c r="B90" s="255" t="s">
        <v>721</v>
      </c>
      <c r="C90" s="254" t="s">
        <v>670</v>
      </c>
      <c r="D90" s="257">
        <v>750</v>
      </c>
      <c r="E90" s="258">
        <v>900</v>
      </c>
      <c r="F90" s="258">
        <f t="shared" si="15"/>
        <v>675000</v>
      </c>
      <c r="G90" s="244">
        <f t="shared" si="9"/>
        <v>81000</v>
      </c>
      <c r="H90" s="244">
        <f t="shared" si="10"/>
        <v>594000</v>
      </c>
      <c r="I90" s="244">
        <f t="shared" si="11"/>
        <v>48173</v>
      </c>
      <c r="J90" s="244">
        <f t="shared" si="12"/>
        <v>545827</v>
      </c>
      <c r="K90" s="244">
        <f t="shared" si="13"/>
        <v>54583</v>
      </c>
      <c r="L90" s="245">
        <f t="shared" si="14"/>
        <v>491244</v>
      </c>
    </row>
    <row r="91" spans="1:12" ht="15.75" x14ac:dyDescent="0.25">
      <c r="A91" s="252"/>
      <c r="B91" s="255" t="s">
        <v>720</v>
      </c>
      <c r="C91" s="254" t="s">
        <v>670</v>
      </c>
      <c r="D91" s="257">
        <v>563</v>
      </c>
      <c r="E91" s="258">
        <v>687</v>
      </c>
      <c r="F91" s="258">
        <f t="shared" si="15"/>
        <v>386781</v>
      </c>
      <c r="G91" s="244">
        <f t="shared" si="9"/>
        <v>46414</v>
      </c>
      <c r="H91" s="244">
        <f t="shared" si="10"/>
        <v>340367</v>
      </c>
      <c r="I91" s="244">
        <f t="shared" si="11"/>
        <v>27604</v>
      </c>
      <c r="J91" s="244">
        <f t="shared" si="12"/>
        <v>312763</v>
      </c>
      <c r="K91" s="244">
        <f t="shared" si="13"/>
        <v>31276</v>
      </c>
      <c r="L91" s="245">
        <f t="shared" si="14"/>
        <v>281487</v>
      </c>
    </row>
    <row r="92" spans="1:12" ht="15.75" x14ac:dyDescent="0.25">
      <c r="A92" s="252"/>
      <c r="B92" s="255" t="s">
        <v>719</v>
      </c>
      <c r="C92" s="254" t="s">
        <v>670</v>
      </c>
      <c r="D92" s="257">
        <v>250</v>
      </c>
      <c r="E92" s="258">
        <v>490</v>
      </c>
      <c r="F92" s="258">
        <f t="shared" si="15"/>
        <v>122500</v>
      </c>
      <c r="G92" s="244">
        <f t="shared" si="9"/>
        <v>14700</v>
      </c>
      <c r="H92" s="244">
        <f t="shared" si="10"/>
        <v>107800</v>
      </c>
      <c r="I92" s="244">
        <f t="shared" si="11"/>
        <v>8743</v>
      </c>
      <c r="J92" s="244">
        <f t="shared" si="12"/>
        <v>99057</v>
      </c>
      <c r="K92" s="244">
        <f t="shared" si="13"/>
        <v>9906</v>
      </c>
      <c r="L92" s="245">
        <f t="shared" si="14"/>
        <v>89151</v>
      </c>
    </row>
    <row r="93" spans="1:12" ht="15.75" x14ac:dyDescent="0.25">
      <c r="A93" s="252"/>
      <c r="B93" s="255" t="s">
        <v>718</v>
      </c>
      <c r="C93" s="254" t="s">
        <v>670</v>
      </c>
      <c r="D93" s="257">
        <v>100</v>
      </c>
      <c r="E93" s="258">
        <v>330</v>
      </c>
      <c r="F93" s="258">
        <f t="shared" si="15"/>
        <v>33000</v>
      </c>
      <c r="G93" s="244">
        <f t="shared" si="9"/>
        <v>3960</v>
      </c>
      <c r="H93" s="244">
        <f t="shared" si="10"/>
        <v>29040</v>
      </c>
      <c r="I93" s="244">
        <f t="shared" si="11"/>
        <v>2355</v>
      </c>
      <c r="J93" s="244">
        <f t="shared" si="12"/>
        <v>26685</v>
      </c>
      <c r="K93" s="244">
        <f t="shared" si="13"/>
        <v>2669</v>
      </c>
      <c r="L93" s="245">
        <f t="shared" si="14"/>
        <v>24016</v>
      </c>
    </row>
    <row r="94" spans="1:12" ht="31.5" x14ac:dyDescent="0.25">
      <c r="A94" s="252" t="s">
        <v>717</v>
      </c>
      <c r="B94" s="256" t="s">
        <v>716</v>
      </c>
      <c r="C94" s="254"/>
      <c r="D94" s="254"/>
      <c r="E94" s="255"/>
      <c r="F94" s="255"/>
      <c r="G94" s="244"/>
      <c r="H94" s="244"/>
      <c r="I94" s="244"/>
      <c r="J94" s="244"/>
      <c r="K94" s="244"/>
      <c r="L94" s="245"/>
    </row>
    <row r="95" spans="1:12" ht="15.75" x14ac:dyDescent="0.25">
      <c r="A95" s="252"/>
      <c r="B95" s="255" t="s">
        <v>715</v>
      </c>
      <c r="C95" s="254" t="s">
        <v>116</v>
      </c>
      <c r="D95" s="257">
        <v>1</v>
      </c>
      <c r="E95" s="258">
        <v>43000</v>
      </c>
      <c r="F95" s="258">
        <f>D95*E95</f>
        <v>43000</v>
      </c>
      <c r="G95" s="244">
        <f t="shared" si="9"/>
        <v>5160</v>
      </c>
      <c r="H95" s="244">
        <f t="shared" si="10"/>
        <v>37840</v>
      </c>
      <c r="I95" s="244">
        <f t="shared" si="11"/>
        <v>3069</v>
      </c>
      <c r="J95" s="244">
        <f t="shared" si="12"/>
        <v>34771</v>
      </c>
      <c r="K95" s="244">
        <f t="shared" si="13"/>
        <v>3477</v>
      </c>
      <c r="L95" s="245">
        <f t="shared" si="14"/>
        <v>31294</v>
      </c>
    </row>
    <row r="96" spans="1:12" ht="15.75" x14ac:dyDescent="0.25">
      <c r="A96" s="252" t="s">
        <v>714</v>
      </c>
      <c r="B96" s="255" t="s">
        <v>713</v>
      </c>
      <c r="C96" s="254" t="s">
        <v>670</v>
      </c>
      <c r="D96" s="257">
        <v>13</v>
      </c>
      <c r="E96" s="258">
        <v>687</v>
      </c>
      <c r="F96" s="258">
        <f>D96*E96</f>
        <v>8931</v>
      </c>
      <c r="G96" s="244">
        <f t="shared" si="9"/>
        <v>1072</v>
      </c>
      <c r="H96" s="244">
        <f t="shared" si="10"/>
        <v>7859</v>
      </c>
      <c r="I96" s="244">
        <f t="shared" si="11"/>
        <v>637</v>
      </c>
      <c r="J96" s="244">
        <f t="shared" si="12"/>
        <v>7222</v>
      </c>
      <c r="K96" s="244">
        <f t="shared" si="13"/>
        <v>722</v>
      </c>
      <c r="L96" s="245">
        <f t="shared" si="14"/>
        <v>6500</v>
      </c>
    </row>
    <row r="97" spans="1:12" ht="15.75" x14ac:dyDescent="0.25">
      <c r="A97" s="252" t="s">
        <v>712</v>
      </c>
      <c r="B97" s="256" t="s">
        <v>711</v>
      </c>
      <c r="C97" s="254"/>
      <c r="D97" s="254"/>
      <c r="E97" s="255"/>
      <c r="F97" s="255"/>
      <c r="G97" s="244"/>
      <c r="H97" s="244"/>
      <c r="I97" s="244"/>
      <c r="J97" s="244"/>
      <c r="K97" s="244"/>
      <c r="L97" s="245"/>
    </row>
    <row r="98" spans="1:12" ht="15.75" x14ac:dyDescent="0.25">
      <c r="A98" s="252"/>
      <c r="B98" s="255" t="s">
        <v>710</v>
      </c>
      <c r="C98" s="254" t="s">
        <v>116</v>
      </c>
      <c r="D98" s="257">
        <v>5</v>
      </c>
      <c r="E98" s="258">
        <v>22000</v>
      </c>
      <c r="F98" s="258">
        <f>D98*E98</f>
        <v>110000</v>
      </c>
      <c r="G98" s="244">
        <f t="shared" si="9"/>
        <v>13200</v>
      </c>
      <c r="H98" s="244">
        <f t="shared" si="10"/>
        <v>96800</v>
      </c>
      <c r="I98" s="244">
        <f t="shared" si="11"/>
        <v>7850</v>
      </c>
      <c r="J98" s="244">
        <f t="shared" si="12"/>
        <v>88950</v>
      </c>
      <c r="K98" s="244">
        <f t="shared" si="13"/>
        <v>8895</v>
      </c>
      <c r="L98" s="245">
        <f t="shared" si="14"/>
        <v>80055</v>
      </c>
    </row>
    <row r="99" spans="1:12" ht="15.75" x14ac:dyDescent="0.25">
      <c r="A99" s="252" t="s">
        <v>709</v>
      </c>
      <c r="B99" s="255" t="s">
        <v>708</v>
      </c>
      <c r="C99" s="254"/>
      <c r="D99" s="254"/>
      <c r="E99" s="255"/>
      <c r="F99" s="255"/>
      <c r="G99" s="244"/>
      <c r="H99" s="244"/>
      <c r="I99" s="244"/>
      <c r="J99" s="244"/>
      <c r="K99" s="244"/>
      <c r="L99" s="245"/>
    </row>
    <row r="100" spans="1:12" ht="15.75" x14ac:dyDescent="0.25">
      <c r="A100" s="252"/>
      <c r="B100" s="255" t="s">
        <v>707</v>
      </c>
      <c r="C100" s="254" t="s">
        <v>116</v>
      </c>
      <c r="D100" s="257">
        <v>5</v>
      </c>
      <c r="E100" s="258">
        <v>6600</v>
      </c>
      <c r="F100" s="258">
        <f>D100*E100</f>
        <v>33000</v>
      </c>
      <c r="G100" s="244">
        <f t="shared" si="9"/>
        <v>3960</v>
      </c>
      <c r="H100" s="244">
        <f t="shared" si="10"/>
        <v>29040</v>
      </c>
      <c r="I100" s="244">
        <f t="shared" si="11"/>
        <v>2355</v>
      </c>
      <c r="J100" s="244">
        <f t="shared" si="12"/>
        <v>26685</v>
      </c>
      <c r="K100" s="244">
        <f t="shared" si="13"/>
        <v>2669</v>
      </c>
      <c r="L100" s="245">
        <f t="shared" si="14"/>
        <v>24016</v>
      </c>
    </row>
    <row r="101" spans="1:12" ht="15.75" x14ac:dyDescent="0.25">
      <c r="A101" s="252" t="s">
        <v>706</v>
      </c>
      <c r="B101" s="256" t="s">
        <v>705</v>
      </c>
      <c r="C101" s="254" t="s">
        <v>116</v>
      </c>
      <c r="D101" s="257">
        <v>20</v>
      </c>
      <c r="E101" s="258">
        <v>8000</v>
      </c>
      <c r="F101" s="258">
        <f>D101*E101</f>
        <v>160000</v>
      </c>
      <c r="G101" s="244">
        <f t="shared" si="9"/>
        <v>19200</v>
      </c>
      <c r="H101" s="244">
        <f t="shared" si="10"/>
        <v>140800</v>
      </c>
      <c r="I101" s="244">
        <f t="shared" si="11"/>
        <v>11419</v>
      </c>
      <c r="J101" s="244">
        <f t="shared" si="12"/>
        <v>129381</v>
      </c>
      <c r="K101" s="244">
        <f t="shared" si="13"/>
        <v>12938</v>
      </c>
      <c r="L101" s="245">
        <f t="shared" si="14"/>
        <v>116443</v>
      </c>
    </row>
    <row r="102" spans="1:12" ht="15.75" x14ac:dyDescent="0.25">
      <c r="A102" s="267" t="s">
        <v>704</v>
      </c>
      <c r="B102" s="270" t="s">
        <v>703</v>
      </c>
      <c r="C102" s="254"/>
      <c r="D102" s="254"/>
      <c r="E102" s="255"/>
      <c r="F102" s="255"/>
      <c r="G102" s="244"/>
      <c r="H102" s="244"/>
      <c r="I102" s="244"/>
      <c r="J102" s="244"/>
      <c r="K102" s="244"/>
      <c r="L102" s="245"/>
    </row>
    <row r="103" spans="1:12" ht="31.5" x14ac:dyDescent="0.25">
      <c r="A103" s="252"/>
      <c r="B103" s="256" t="s">
        <v>880</v>
      </c>
      <c r="C103" s="254"/>
      <c r="D103" s="254"/>
      <c r="E103" s="255"/>
      <c r="F103" s="255"/>
      <c r="G103" s="244"/>
      <c r="H103" s="244"/>
      <c r="I103" s="244"/>
      <c r="J103" s="244"/>
      <c r="K103" s="244"/>
      <c r="L103" s="245"/>
    </row>
    <row r="104" spans="1:12" ht="31.5" x14ac:dyDescent="0.25">
      <c r="A104" s="252" t="s">
        <v>702</v>
      </c>
      <c r="B104" s="256" t="s">
        <v>701</v>
      </c>
      <c r="C104" s="254"/>
      <c r="D104" s="254"/>
      <c r="E104" s="255"/>
      <c r="F104" s="255"/>
      <c r="G104" s="244"/>
      <c r="H104" s="244"/>
      <c r="I104" s="244"/>
      <c r="J104" s="244"/>
      <c r="K104" s="244"/>
      <c r="L104" s="245"/>
    </row>
    <row r="105" spans="1:12" ht="15.75" x14ac:dyDescent="0.25">
      <c r="A105" s="252"/>
      <c r="B105" s="255" t="s">
        <v>667</v>
      </c>
      <c r="C105" s="254" t="s">
        <v>670</v>
      </c>
      <c r="D105" s="257">
        <v>13</v>
      </c>
      <c r="E105" s="258">
        <v>1450</v>
      </c>
      <c r="F105" s="258">
        <f>D105*E105</f>
        <v>18850</v>
      </c>
      <c r="G105" s="244">
        <f t="shared" si="9"/>
        <v>2262</v>
      </c>
      <c r="H105" s="244">
        <f t="shared" si="10"/>
        <v>16588</v>
      </c>
      <c r="I105" s="244">
        <f t="shared" si="11"/>
        <v>1345</v>
      </c>
      <c r="J105" s="244">
        <f t="shared" si="12"/>
        <v>15243</v>
      </c>
      <c r="K105" s="244">
        <f t="shared" si="13"/>
        <v>1524</v>
      </c>
      <c r="L105" s="245">
        <f t="shared" si="14"/>
        <v>13719</v>
      </c>
    </row>
    <row r="106" spans="1:12" ht="15.75" x14ac:dyDescent="0.25">
      <c r="A106" s="252"/>
      <c r="B106" s="255" t="s">
        <v>700</v>
      </c>
      <c r="C106" s="254" t="s">
        <v>670</v>
      </c>
      <c r="D106" s="257">
        <v>938</v>
      </c>
      <c r="E106" s="258">
        <v>2188</v>
      </c>
      <c r="F106" s="258">
        <f>D106*E106</f>
        <v>2052344</v>
      </c>
      <c r="G106" s="244">
        <f t="shared" si="9"/>
        <v>246281</v>
      </c>
      <c r="H106" s="244">
        <f t="shared" si="10"/>
        <v>1806063</v>
      </c>
      <c r="I106" s="244">
        <f t="shared" si="11"/>
        <v>146472</v>
      </c>
      <c r="J106" s="244">
        <f t="shared" si="12"/>
        <v>1659591</v>
      </c>
      <c r="K106" s="244">
        <f t="shared" si="13"/>
        <v>165959</v>
      </c>
      <c r="L106" s="245">
        <f t="shared" si="14"/>
        <v>1493632</v>
      </c>
    </row>
    <row r="107" spans="1:12" ht="15.75" x14ac:dyDescent="0.25">
      <c r="A107" s="252"/>
      <c r="B107" s="255" t="s">
        <v>699</v>
      </c>
      <c r="C107" s="254" t="s">
        <v>670</v>
      </c>
      <c r="D107" s="257">
        <v>94</v>
      </c>
      <c r="E107" s="258">
        <v>4017</v>
      </c>
      <c r="F107" s="258">
        <f>D107*E107</f>
        <v>377598</v>
      </c>
      <c r="G107" s="244">
        <f t="shared" si="9"/>
        <v>45312</v>
      </c>
      <c r="H107" s="244">
        <f t="shared" si="10"/>
        <v>332286</v>
      </c>
      <c r="I107" s="244">
        <f t="shared" si="11"/>
        <v>26948</v>
      </c>
      <c r="J107" s="244">
        <f t="shared" si="12"/>
        <v>305338</v>
      </c>
      <c r="K107" s="244">
        <f t="shared" si="13"/>
        <v>30534</v>
      </c>
      <c r="L107" s="245">
        <f t="shared" si="14"/>
        <v>274804</v>
      </c>
    </row>
    <row r="108" spans="1:12" ht="15.75" x14ac:dyDescent="0.25">
      <c r="A108" s="252"/>
      <c r="B108" s="255" t="s">
        <v>698</v>
      </c>
      <c r="C108" s="254" t="s">
        <v>670</v>
      </c>
      <c r="D108" s="257">
        <v>125</v>
      </c>
      <c r="E108" s="258">
        <v>5577</v>
      </c>
      <c r="F108" s="258">
        <f>D108*E108</f>
        <v>697125</v>
      </c>
      <c r="G108" s="244">
        <f t="shared" si="9"/>
        <v>83655</v>
      </c>
      <c r="H108" s="244">
        <f t="shared" si="10"/>
        <v>613470</v>
      </c>
      <c r="I108" s="244">
        <f t="shared" si="11"/>
        <v>49752</v>
      </c>
      <c r="J108" s="244">
        <f t="shared" si="12"/>
        <v>563718</v>
      </c>
      <c r="K108" s="244">
        <f t="shared" si="13"/>
        <v>56372</v>
      </c>
      <c r="L108" s="245">
        <f t="shared" si="14"/>
        <v>507346</v>
      </c>
    </row>
    <row r="109" spans="1:12" ht="31.5" x14ac:dyDescent="0.25">
      <c r="A109" s="252"/>
      <c r="B109" s="256" t="s">
        <v>881</v>
      </c>
      <c r="C109" s="254"/>
      <c r="D109" s="254"/>
      <c r="E109" s="255"/>
      <c r="F109" s="255"/>
      <c r="G109" s="244"/>
      <c r="H109" s="244"/>
      <c r="I109" s="244"/>
      <c r="J109" s="244"/>
      <c r="K109" s="244"/>
      <c r="L109" s="245"/>
    </row>
    <row r="110" spans="1:12" ht="31.5" x14ac:dyDescent="0.25">
      <c r="A110" s="252" t="s">
        <v>697</v>
      </c>
      <c r="B110" s="256" t="s">
        <v>696</v>
      </c>
      <c r="C110" s="254"/>
      <c r="D110" s="254"/>
      <c r="E110" s="255"/>
      <c r="F110" s="255"/>
      <c r="G110" s="244"/>
      <c r="H110" s="244"/>
      <c r="I110" s="244"/>
      <c r="J110" s="244"/>
      <c r="K110" s="244"/>
      <c r="L110" s="245"/>
    </row>
    <row r="111" spans="1:12" ht="15.75" x14ac:dyDescent="0.25">
      <c r="A111" s="252"/>
      <c r="B111" s="255" t="s">
        <v>695</v>
      </c>
      <c r="C111" s="254" t="s">
        <v>116</v>
      </c>
      <c r="D111" s="257">
        <v>14</v>
      </c>
      <c r="E111" s="258">
        <v>30000</v>
      </c>
      <c r="F111" s="258">
        <f>D111*E111</f>
        <v>420000</v>
      </c>
      <c r="G111" s="244">
        <f t="shared" si="9"/>
        <v>50400</v>
      </c>
      <c r="H111" s="244">
        <f t="shared" si="10"/>
        <v>369600</v>
      </c>
      <c r="I111" s="244">
        <f t="shared" si="11"/>
        <v>29975</v>
      </c>
      <c r="J111" s="244">
        <f t="shared" si="12"/>
        <v>339625</v>
      </c>
      <c r="K111" s="244">
        <f t="shared" si="13"/>
        <v>33963</v>
      </c>
      <c r="L111" s="245">
        <f t="shared" si="14"/>
        <v>305662</v>
      </c>
    </row>
    <row r="112" spans="1:12" ht="15.75" x14ac:dyDescent="0.25">
      <c r="A112" s="252"/>
      <c r="B112" s="255" t="s">
        <v>691</v>
      </c>
      <c r="C112" s="254" t="s">
        <v>116</v>
      </c>
      <c r="D112" s="257">
        <v>1</v>
      </c>
      <c r="E112" s="258">
        <v>55000</v>
      </c>
      <c r="F112" s="258">
        <f>D112*E112</f>
        <v>55000</v>
      </c>
      <c r="G112" s="244">
        <f t="shared" si="9"/>
        <v>6600</v>
      </c>
      <c r="H112" s="244">
        <f t="shared" si="10"/>
        <v>48400</v>
      </c>
      <c r="I112" s="244">
        <f t="shared" si="11"/>
        <v>3925</v>
      </c>
      <c r="J112" s="244">
        <f t="shared" si="12"/>
        <v>44475</v>
      </c>
      <c r="K112" s="244">
        <f t="shared" si="13"/>
        <v>4448</v>
      </c>
      <c r="L112" s="245">
        <f t="shared" si="14"/>
        <v>40027</v>
      </c>
    </row>
    <row r="113" spans="1:12" ht="31.5" x14ac:dyDescent="0.25">
      <c r="A113" s="252"/>
      <c r="B113" s="256" t="s">
        <v>882</v>
      </c>
      <c r="C113" s="254"/>
      <c r="D113" s="254"/>
      <c r="E113" s="255"/>
      <c r="F113" s="255"/>
      <c r="G113" s="244"/>
      <c r="H113" s="244"/>
      <c r="I113" s="244"/>
      <c r="J113" s="244"/>
      <c r="K113" s="244"/>
      <c r="L113" s="245"/>
    </row>
    <row r="114" spans="1:12" ht="63" x14ac:dyDescent="0.25">
      <c r="A114" s="252" t="s">
        <v>694</v>
      </c>
      <c r="B114" s="256" t="s">
        <v>693</v>
      </c>
      <c r="C114" s="254"/>
      <c r="D114" s="254"/>
      <c r="E114" s="255"/>
      <c r="F114" s="255"/>
      <c r="G114" s="244"/>
      <c r="H114" s="244"/>
      <c r="I114" s="244"/>
      <c r="J114" s="244"/>
      <c r="K114" s="244"/>
      <c r="L114" s="245"/>
    </row>
    <row r="115" spans="1:12" ht="15.75" x14ac:dyDescent="0.25">
      <c r="A115" s="252"/>
      <c r="B115" s="255" t="s">
        <v>692</v>
      </c>
      <c r="C115" s="254" t="s">
        <v>630</v>
      </c>
      <c r="D115" s="257">
        <v>23</v>
      </c>
      <c r="E115" s="258">
        <v>80000</v>
      </c>
      <c r="F115" s="258">
        <f>D115*E115</f>
        <v>1840000</v>
      </c>
      <c r="G115" s="244">
        <f t="shared" si="9"/>
        <v>220800</v>
      </c>
      <c r="H115" s="244">
        <f t="shared" si="10"/>
        <v>1619200</v>
      </c>
      <c r="I115" s="244">
        <f t="shared" si="11"/>
        <v>131317</v>
      </c>
      <c r="J115" s="244">
        <f t="shared" si="12"/>
        <v>1487883</v>
      </c>
      <c r="K115" s="244">
        <f t="shared" si="13"/>
        <v>148788</v>
      </c>
      <c r="L115" s="245">
        <f t="shared" si="14"/>
        <v>1339095</v>
      </c>
    </row>
    <row r="116" spans="1:12" ht="15.75" x14ac:dyDescent="0.25">
      <c r="A116" s="252"/>
      <c r="B116" s="255" t="s">
        <v>691</v>
      </c>
      <c r="C116" s="254" t="s">
        <v>630</v>
      </c>
      <c r="D116" s="257">
        <v>1</v>
      </c>
      <c r="E116" s="258">
        <v>65000</v>
      </c>
      <c r="F116" s="258">
        <f>D116*E116</f>
        <v>65000</v>
      </c>
      <c r="G116" s="244">
        <f t="shared" si="9"/>
        <v>7800</v>
      </c>
      <c r="H116" s="244">
        <f t="shared" si="10"/>
        <v>57200</v>
      </c>
      <c r="I116" s="244">
        <f t="shared" si="11"/>
        <v>4639</v>
      </c>
      <c r="J116" s="244">
        <f t="shared" si="12"/>
        <v>52561</v>
      </c>
      <c r="K116" s="244">
        <f t="shared" si="13"/>
        <v>5256</v>
      </c>
      <c r="L116" s="245">
        <f t="shared" si="14"/>
        <v>47305</v>
      </c>
    </row>
    <row r="117" spans="1:12" ht="31.5" x14ac:dyDescent="0.25">
      <c r="A117" s="252"/>
      <c r="B117" s="256" t="s">
        <v>883</v>
      </c>
      <c r="C117" s="254"/>
      <c r="D117" s="254"/>
      <c r="E117" s="255"/>
      <c r="F117" s="255"/>
      <c r="G117" s="244"/>
      <c r="H117" s="244"/>
      <c r="I117" s="244"/>
      <c r="J117" s="244"/>
      <c r="K117" s="244"/>
      <c r="L117" s="245"/>
    </row>
    <row r="118" spans="1:12" ht="31.5" x14ac:dyDescent="0.25">
      <c r="A118" s="252" t="s">
        <v>690</v>
      </c>
      <c r="B118" s="256" t="s">
        <v>689</v>
      </c>
      <c r="C118" s="254" t="s">
        <v>630</v>
      </c>
      <c r="D118" s="257">
        <v>1</v>
      </c>
      <c r="E118" s="258">
        <v>120000</v>
      </c>
      <c r="F118" s="258">
        <f>D118*E118</f>
        <v>120000</v>
      </c>
      <c r="G118" s="244">
        <f t="shared" si="9"/>
        <v>14400</v>
      </c>
      <c r="H118" s="244">
        <f t="shared" si="10"/>
        <v>105600</v>
      </c>
      <c r="I118" s="244">
        <f t="shared" si="11"/>
        <v>8564</v>
      </c>
      <c r="J118" s="244">
        <f t="shared" si="12"/>
        <v>97036</v>
      </c>
      <c r="K118" s="244">
        <f t="shared" si="13"/>
        <v>9704</v>
      </c>
      <c r="L118" s="245">
        <f t="shared" si="14"/>
        <v>87332</v>
      </c>
    </row>
    <row r="119" spans="1:12" ht="31.5" x14ac:dyDescent="0.25">
      <c r="A119" s="267" t="s">
        <v>688</v>
      </c>
      <c r="B119" s="256" t="s">
        <v>884</v>
      </c>
      <c r="C119" s="254"/>
      <c r="D119" s="254"/>
      <c r="E119" s="255"/>
      <c r="F119" s="255"/>
      <c r="G119" s="244"/>
      <c r="H119" s="244"/>
      <c r="I119" s="244"/>
      <c r="J119" s="244"/>
      <c r="K119" s="244"/>
      <c r="L119" s="245"/>
    </row>
    <row r="120" spans="1:12" ht="15.75" x14ac:dyDescent="0.25">
      <c r="A120" s="252" t="s">
        <v>687</v>
      </c>
      <c r="B120" s="255" t="s">
        <v>686</v>
      </c>
      <c r="C120" s="254" t="s">
        <v>674</v>
      </c>
      <c r="D120" s="257">
        <v>5</v>
      </c>
      <c r="E120" s="258">
        <v>11900</v>
      </c>
      <c r="F120" s="258">
        <f>D120*E120</f>
        <v>59500</v>
      </c>
      <c r="G120" s="244">
        <f t="shared" si="9"/>
        <v>7140</v>
      </c>
      <c r="H120" s="244">
        <f t="shared" si="10"/>
        <v>52360</v>
      </c>
      <c r="I120" s="244">
        <f t="shared" si="11"/>
        <v>4246</v>
      </c>
      <c r="J120" s="244">
        <f t="shared" si="12"/>
        <v>48114</v>
      </c>
      <c r="K120" s="244">
        <f t="shared" si="13"/>
        <v>4811</v>
      </c>
      <c r="L120" s="245">
        <f t="shared" si="14"/>
        <v>43303</v>
      </c>
    </row>
    <row r="121" spans="1:12" ht="15.75" x14ac:dyDescent="0.25">
      <c r="A121" s="252" t="s">
        <v>685</v>
      </c>
      <c r="B121" s="255" t="s">
        <v>684</v>
      </c>
      <c r="C121" s="254" t="s">
        <v>674</v>
      </c>
      <c r="D121" s="257">
        <v>33</v>
      </c>
      <c r="E121" s="258">
        <v>6900</v>
      </c>
      <c r="F121" s="258">
        <f>D121*E121</f>
        <v>227700</v>
      </c>
      <c r="G121" s="244">
        <f t="shared" si="9"/>
        <v>27324</v>
      </c>
      <c r="H121" s="244">
        <f t="shared" si="10"/>
        <v>200376</v>
      </c>
      <c r="I121" s="244">
        <f t="shared" si="11"/>
        <v>16250</v>
      </c>
      <c r="J121" s="244">
        <f t="shared" si="12"/>
        <v>184126</v>
      </c>
      <c r="K121" s="244">
        <f t="shared" si="13"/>
        <v>18413</v>
      </c>
      <c r="L121" s="245">
        <f t="shared" si="14"/>
        <v>165713</v>
      </c>
    </row>
    <row r="122" spans="1:12" ht="15.75" x14ac:dyDescent="0.25">
      <c r="A122" s="252" t="s">
        <v>683</v>
      </c>
      <c r="B122" s="255" t="s">
        <v>682</v>
      </c>
      <c r="C122" s="254" t="s">
        <v>674</v>
      </c>
      <c r="D122" s="257">
        <v>3</v>
      </c>
      <c r="E122" s="258">
        <v>14400</v>
      </c>
      <c r="F122" s="258">
        <f>D122*E122</f>
        <v>43200</v>
      </c>
      <c r="G122" s="244">
        <f t="shared" si="9"/>
        <v>5184</v>
      </c>
      <c r="H122" s="244">
        <f t="shared" si="10"/>
        <v>38016</v>
      </c>
      <c r="I122" s="244">
        <f t="shared" si="11"/>
        <v>3083</v>
      </c>
      <c r="J122" s="244">
        <f t="shared" si="12"/>
        <v>34933</v>
      </c>
      <c r="K122" s="244">
        <f t="shared" si="13"/>
        <v>3493</v>
      </c>
      <c r="L122" s="245">
        <f t="shared" si="14"/>
        <v>31440</v>
      </c>
    </row>
    <row r="123" spans="1:12" ht="47.25" x14ac:dyDescent="0.25">
      <c r="A123" s="252" t="s">
        <v>681</v>
      </c>
      <c r="B123" s="256" t="s">
        <v>680</v>
      </c>
      <c r="C123" s="254"/>
      <c r="D123" s="254"/>
      <c r="E123" s="255"/>
      <c r="F123" s="255"/>
      <c r="G123" s="244"/>
      <c r="H123" s="244"/>
      <c r="I123" s="244"/>
      <c r="J123" s="244"/>
      <c r="K123" s="244"/>
      <c r="L123" s="245"/>
    </row>
    <row r="124" spans="1:12" ht="15.75" x14ac:dyDescent="0.25">
      <c r="A124" s="252"/>
      <c r="B124" s="255" t="s">
        <v>679</v>
      </c>
      <c r="C124" s="254" t="s">
        <v>670</v>
      </c>
      <c r="D124" s="257">
        <v>140</v>
      </c>
      <c r="E124" s="258">
        <v>2100</v>
      </c>
      <c r="F124" s="258">
        <f>D124*E124</f>
        <v>294000</v>
      </c>
      <c r="G124" s="244">
        <f t="shared" si="9"/>
        <v>35280</v>
      </c>
      <c r="H124" s="244">
        <f t="shared" si="10"/>
        <v>258720</v>
      </c>
      <c r="I124" s="244">
        <f t="shared" si="11"/>
        <v>20982</v>
      </c>
      <c r="J124" s="244">
        <f t="shared" si="12"/>
        <v>237738</v>
      </c>
      <c r="K124" s="244">
        <f t="shared" si="13"/>
        <v>23774</v>
      </c>
      <c r="L124" s="245">
        <f t="shared" si="14"/>
        <v>213964</v>
      </c>
    </row>
    <row r="125" spans="1:12" ht="15.75" x14ac:dyDescent="0.25">
      <c r="A125" s="252"/>
      <c r="B125" s="255" t="s">
        <v>678</v>
      </c>
      <c r="C125" s="254" t="s">
        <v>670</v>
      </c>
      <c r="D125" s="257">
        <v>388</v>
      </c>
      <c r="E125" s="258">
        <v>1660</v>
      </c>
      <c r="F125" s="258">
        <f>D125*E125</f>
        <v>644080</v>
      </c>
      <c r="G125" s="244">
        <f t="shared" si="9"/>
        <v>77290</v>
      </c>
      <c r="H125" s="244">
        <f t="shared" si="10"/>
        <v>566790</v>
      </c>
      <c r="I125" s="244">
        <f t="shared" si="11"/>
        <v>45967</v>
      </c>
      <c r="J125" s="244">
        <f t="shared" si="12"/>
        <v>520823</v>
      </c>
      <c r="K125" s="244">
        <f t="shared" si="13"/>
        <v>52082</v>
      </c>
      <c r="L125" s="245">
        <f t="shared" si="14"/>
        <v>468741</v>
      </c>
    </row>
    <row r="126" spans="1:12" ht="15.75" x14ac:dyDescent="0.25">
      <c r="A126" s="252"/>
      <c r="B126" s="255" t="s">
        <v>677</v>
      </c>
      <c r="C126" s="254" t="s">
        <v>670</v>
      </c>
      <c r="D126" s="257">
        <v>875</v>
      </c>
      <c r="E126" s="258">
        <v>1310</v>
      </c>
      <c r="F126" s="258">
        <f>D126*E126</f>
        <v>1146250</v>
      </c>
      <c r="G126" s="244">
        <f t="shared" si="9"/>
        <v>137550</v>
      </c>
      <c r="H126" s="244">
        <f t="shared" si="10"/>
        <v>1008700</v>
      </c>
      <c r="I126" s="244">
        <f t="shared" si="11"/>
        <v>81806</v>
      </c>
      <c r="J126" s="244">
        <f t="shared" si="12"/>
        <v>926894</v>
      </c>
      <c r="K126" s="244">
        <f t="shared" si="13"/>
        <v>92689</v>
      </c>
      <c r="L126" s="245">
        <f t="shared" si="14"/>
        <v>834205</v>
      </c>
    </row>
    <row r="127" spans="1:12" ht="31.5" x14ac:dyDescent="0.25">
      <c r="A127" s="252" t="s">
        <v>676</v>
      </c>
      <c r="B127" s="256" t="s">
        <v>675</v>
      </c>
      <c r="C127" s="254" t="s">
        <v>674</v>
      </c>
      <c r="D127" s="257">
        <v>20</v>
      </c>
      <c r="E127" s="258">
        <v>42500</v>
      </c>
      <c r="F127" s="258">
        <f>D127*E127</f>
        <v>850000</v>
      </c>
      <c r="G127" s="244">
        <f t="shared" si="9"/>
        <v>102000</v>
      </c>
      <c r="H127" s="244">
        <f t="shared" si="10"/>
        <v>748000</v>
      </c>
      <c r="I127" s="244">
        <f t="shared" si="11"/>
        <v>60663</v>
      </c>
      <c r="J127" s="244">
        <f t="shared" si="12"/>
        <v>687337</v>
      </c>
      <c r="K127" s="244">
        <f t="shared" si="13"/>
        <v>68734</v>
      </c>
      <c r="L127" s="245">
        <f t="shared" si="14"/>
        <v>618603</v>
      </c>
    </row>
    <row r="128" spans="1:12" ht="31.5" x14ac:dyDescent="0.25">
      <c r="A128" s="267" t="s">
        <v>673</v>
      </c>
      <c r="B128" s="256" t="s">
        <v>885</v>
      </c>
      <c r="C128" s="254"/>
      <c r="D128" s="254"/>
      <c r="E128" s="255"/>
      <c r="F128" s="255"/>
      <c r="G128" s="244"/>
      <c r="H128" s="244"/>
      <c r="I128" s="244"/>
      <c r="J128" s="244"/>
      <c r="K128" s="244"/>
      <c r="L128" s="245"/>
    </row>
    <row r="129" spans="1:12" ht="63" x14ac:dyDescent="0.25">
      <c r="A129" s="252" t="s">
        <v>672</v>
      </c>
      <c r="B129" s="256" t="s">
        <v>671</v>
      </c>
      <c r="C129" s="254"/>
      <c r="D129" s="254"/>
      <c r="E129" s="255"/>
      <c r="F129" s="255"/>
      <c r="G129" s="244"/>
      <c r="H129" s="244"/>
      <c r="I129" s="244"/>
      <c r="J129" s="244"/>
      <c r="K129" s="244"/>
      <c r="L129" s="245"/>
    </row>
    <row r="130" spans="1:12" ht="15.75" x14ac:dyDescent="0.25">
      <c r="A130" s="252"/>
      <c r="B130" s="255" t="s">
        <v>667</v>
      </c>
      <c r="C130" s="254" t="s">
        <v>670</v>
      </c>
      <c r="D130" s="257">
        <v>1000</v>
      </c>
      <c r="E130" s="258">
        <v>3500</v>
      </c>
      <c r="F130" s="258">
        <f>D130*E130</f>
        <v>3500000</v>
      </c>
      <c r="G130" s="244">
        <f t="shared" si="9"/>
        <v>420000</v>
      </c>
      <c r="H130" s="244">
        <f t="shared" si="10"/>
        <v>3080000</v>
      </c>
      <c r="I130" s="244">
        <f t="shared" si="11"/>
        <v>249788</v>
      </c>
      <c r="J130" s="244">
        <f t="shared" si="12"/>
        <v>2830212</v>
      </c>
      <c r="K130" s="244">
        <f t="shared" si="13"/>
        <v>283021</v>
      </c>
      <c r="L130" s="245">
        <f t="shared" si="14"/>
        <v>2547191</v>
      </c>
    </row>
    <row r="131" spans="1:12" ht="31.5" x14ac:dyDescent="0.25">
      <c r="A131" s="252" t="s">
        <v>669</v>
      </c>
      <c r="B131" s="256" t="s">
        <v>668</v>
      </c>
      <c r="C131" s="254"/>
      <c r="D131" s="254"/>
      <c r="E131" s="255"/>
      <c r="F131" s="255"/>
      <c r="G131" s="244"/>
      <c r="H131" s="244"/>
      <c r="I131" s="244"/>
      <c r="J131" s="244"/>
      <c r="K131" s="244"/>
      <c r="L131" s="245"/>
    </row>
    <row r="132" spans="1:12" ht="15.75" x14ac:dyDescent="0.25">
      <c r="A132" s="252"/>
      <c r="B132" s="255" t="s">
        <v>667</v>
      </c>
      <c r="C132" s="254" t="s">
        <v>116</v>
      </c>
      <c r="D132" s="257">
        <v>4</v>
      </c>
      <c r="E132" s="258">
        <v>92202</v>
      </c>
      <c r="F132" s="258">
        <f>D132*E132</f>
        <v>368808</v>
      </c>
      <c r="G132" s="244">
        <f t="shared" si="9"/>
        <v>44257</v>
      </c>
      <c r="H132" s="244">
        <f t="shared" si="10"/>
        <v>324551</v>
      </c>
      <c r="I132" s="244">
        <f t="shared" si="11"/>
        <v>26321</v>
      </c>
      <c r="J132" s="244">
        <f t="shared" si="12"/>
        <v>298230</v>
      </c>
      <c r="K132" s="244">
        <f t="shared" si="13"/>
        <v>29823</v>
      </c>
      <c r="L132" s="245">
        <f t="shared" si="14"/>
        <v>268407</v>
      </c>
    </row>
    <row r="133" spans="1:12" ht="15.75" x14ac:dyDescent="0.25">
      <c r="A133" s="252" t="s">
        <v>666</v>
      </c>
      <c r="B133" s="256" t="s">
        <v>665</v>
      </c>
      <c r="C133" s="254" t="s">
        <v>116</v>
      </c>
      <c r="D133" s="257">
        <v>1</v>
      </c>
      <c r="E133" s="258">
        <v>70000</v>
      </c>
      <c r="F133" s="258">
        <f>D133*E133</f>
        <v>70000</v>
      </c>
      <c r="G133" s="244">
        <f t="shared" si="9"/>
        <v>8400</v>
      </c>
      <c r="H133" s="244">
        <f t="shared" si="10"/>
        <v>61600</v>
      </c>
      <c r="I133" s="244">
        <f t="shared" si="11"/>
        <v>4996</v>
      </c>
      <c r="J133" s="244">
        <f t="shared" si="12"/>
        <v>56604</v>
      </c>
      <c r="K133" s="244">
        <f t="shared" si="13"/>
        <v>5660</v>
      </c>
      <c r="L133" s="245">
        <f t="shared" si="14"/>
        <v>50944</v>
      </c>
    </row>
    <row r="134" spans="1:12" ht="15.75" x14ac:dyDescent="0.25">
      <c r="A134" s="252"/>
      <c r="B134" s="256"/>
      <c r="C134" s="254"/>
      <c r="D134" s="257"/>
      <c r="E134" s="258"/>
      <c r="F134" s="258"/>
      <c r="G134" s="244"/>
      <c r="H134" s="244"/>
      <c r="I134" s="244"/>
      <c r="J134" s="244"/>
      <c r="K134" s="244"/>
      <c r="L134" s="245"/>
    </row>
    <row r="135" spans="1:12" ht="15.75" x14ac:dyDescent="0.25">
      <c r="A135" s="252"/>
      <c r="B135" s="271" t="s">
        <v>664</v>
      </c>
      <c r="C135" s="272"/>
      <c r="D135" s="254"/>
      <c r="E135" s="272"/>
      <c r="F135" s="263"/>
      <c r="G135" s="244"/>
      <c r="H135" s="244"/>
      <c r="I135" s="244"/>
      <c r="J135" s="244"/>
      <c r="K135" s="244"/>
      <c r="L135" s="245"/>
    </row>
    <row r="136" spans="1:12" ht="15.75" x14ac:dyDescent="0.25">
      <c r="A136" s="252"/>
      <c r="B136" s="253" t="s">
        <v>663</v>
      </c>
      <c r="C136" s="254"/>
      <c r="D136" s="254"/>
      <c r="E136" s="255"/>
      <c r="F136" s="255"/>
      <c r="G136" s="244"/>
      <c r="H136" s="244"/>
      <c r="I136" s="244"/>
      <c r="J136" s="244"/>
      <c r="K136" s="244"/>
      <c r="L136" s="245"/>
    </row>
    <row r="137" spans="1:12" ht="15.75" x14ac:dyDescent="0.25">
      <c r="A137" s="252"/>
      <c r="B137" s="253" t="s">
        <v>662</v>
      </c>
      <c r="C137" s="254"/>
      <c r="D137" s="254"/>
      <c r="E137" s="255"/>
      <c r="F137" s="255"/>
      <c r="G137" s="244"/>
      <c r="H137" s="244"/>
      <c r="I137" s="244"/>
      <c r="J137" s="244"/>
      <c r="K137" s="244"/>
      <c r="L137" s="245"/>
    </row>
    <row r="138" spans="1:12" ht="31.5" x14ac:dyDescent="0.25">
      <c r="A138" s="252"/>
      <c r="B138" s="256" t="s">
        <v>886</v>
      </c>
      <c r="C138" s="254"/>
      <c r="D138" s="254"/>
      <c r="E138" s="255"/>
      <c r="F138" s="255"/>
      <c r="G138" s="244"/>
      <c r="H138" s="244"/>
      <c r="I138" s="244"/>
      <c r="J138" s="244"/>
      <c r="K138" s="244"/>
      <c r="L138" s="245"/>
    </row>
    <row r="139" spans="1:12" ht="63" x14ac:dyDescent="0.25">
      <c r="A139" s="252" t="s">
        <v>661</v>
      </c>
      <c r="B139" s="256" t="s">
        <v>660</v>
      </c>
      <c r="C139" s="254"/>
      <c r="D139" s="254"/>
      <c r="E139" s="255"/>
      <c r="F139" s="255"/>
      <c r="G139" s="244"/>
      <c r="H139" s="244"/>
      <c r="I139" s="244"/>
      <c r="J139" s="244"/>
      <c r="K139" s="244"/>
      <c r="L139" s="245"/>
    </row>
    <row r="140" spans="1:12" ht="15.75" x14ac:dyDescent="0.25">
      <c r="A140" s="252"/>
      <c r="B140" s="255" t="s">
        <v>642</v>
      </c>
      <c r="C140" s="254" t="s">
        <v>613</v>
      </c>
      <c r="D140" s="257">
        <v>31</v>
      </c>
      <c r="E140" s="258">
        <v>3370</v>
      </c>
      <c r="F140" s="258">
        <f>D140*E140</f>
        <v>104470</v>
      </c>
      <c r="G140" s="244">
        <f t="shared" si="9"/>
        <v>12536</v>
      </c>
      <c r="H140" s="244">
        <f t="shared" si="10"/>
        <v>91934</v>
      </c>
      <c r="I140" s="244">
        <f t="shared" si="11"/>
        <v>7456</v>
      </c>
      <c r="J140" s="244">
        <f t="shared" si="12"/>
        <v>84478</v>
      </c>
      <c r="K140" s="244">
        <f t="shared" si="13"/>
        <v>8448</v>
      </c>
      <c r="L140" s="245">
        <f t="shared" si="14"/>
        <v>76030</v>
      </c>
    </row>
    <row r="141" spans="1:12" ht="15.75" x14ac:dyDescent="0.25">
      <c r="A141" s="252"/>
      <c r="B141" s="255" t="s">
        <v>654</v>
      </c>
      <c r="C141" s="254" t="s">
        <v>613</v>
      </c>
      <c r="D141" s="257">
        <v>119</v>
      </c>
      <c r="E141" s="258">
        <v>2100</v>
      </c>
      <c r="F141" s="258">
        <f>D141*E141</f>
        <v>249900</v>
      </c>
      <c r="G141" s="244">
        <f t="shared" ref="G141:G173" si="16">+ROUND(F141*12%,0)</f>
        <v>29988</v>
      </c>
      <c r="H141" s="244">
        <f t="shared" ref="H141:H173" si="17">+F141-G141</f>
        <v>219912</v>
      </c>
      <c r="I141" s="244">
        <f t="shared" ref="I141:I173" si="18">+ROUND(H141*8.11%,0)</f>
        <v>17835</v>
      </c>
      <c r="J141" s="244">
        <f t="shared" ref="J141:J173" si="19">+H141-I141</f>
        <v>202077</v>
      </c>
      <c r="K141" s="244">
        <f t="shared" ref="K141:K173" si="20">+ROUND(J141*10%,0)</f>
        <v>20208</v>
      </c>
      <c r="L141" s="245">
        <f t="shared" ref="L141:L173" si="21">+J141-K141</f>
        <v>181869</v>
      </c>
    </row>
    <row r="142" spans="1:12" ht="15.75" x14ac:dyDescent="0.25">
      <c r="A142" s="252"/>
      <c r="B142" s="255" t="s">
        <v>653</v>
      </c>
      <c r="C142" s="254" t="s">
        <v>613</v>
      </c>
      <c r="D142" s="257">
        <v>6</v>
      </c>
      <c r="E142" s="255">
        <v>1310</v>
      </c>
      <c r="F142" s="258">
        <f>D142*E142</f>
        <v>7860</v>
      </c>
      <c r="G142" s="244">
        <f t="shared" si="16"/>
        <v>943</v>
      </c>
      <c r="H142" s="244">
        <f t="shared" si="17"/>
        <v>6917</v>
      </c>
      <c r="I142" s="244">
        <f t="shared" si="18"/>
        <v>561</v>
      </c>
      <c r="J142" s="244">
        <f t="shared" si="19"/>
        <v>6356</v>
      </c>
      <c r="K142" s="244">
        <f t="shared" si="20"/>
        <v>636</v>
      </c>
      <c r="L142" s="245">
        <f t="shared" si="21"/>
        <v>5720</v>
      </c>
    </row>
    <row r="143" spans="1:12" ht="31.5" x14ac:dyDescent="0.25">
      <c r="A143" s="252"/>
      <c r="B143" s="256" t="s">
        <v>887</v>
      </c>
      <c r="C143" s="254"/>
      <c r="D143" s="254"/>
      <c r="E143" s="255"/>
      <c r="F143" s="255"/>
      <c r="G143" s="244"/>
      <c r="H143" s="244"/>
      <c r="I143" s="244"/>
      <c r="J143" s="244"/>
      <c r="K143" s="244"/>
      <c r="L143" s="245"/>
    </row>
    <row r="144" spans="1:12" ht="63" x14ac:dyDescent="0.25">
      <c r="A144" s="252" t="s">
        <v>659</v>
      </c>
      <c r="B144" s="256" t="s">
        <v>658</v>
      </c>
      <c r="C144" s="254"/>
      <c r="D144" s="254"/>
      <c r="E144" s="258"/>
      <c r="F144" s="255"/>
      <c r="G144" s="244"/>
      <c r="H144" s="244"/>
      <c r="I144" s="244"/>
      <c r="J144" s="244"/>
      <c r="K144" s="244"/>
      <c r="L144" s="245"/>
    </row>
    <row r="145" spans="1:12" ht="15.75" x14ac:dyDescent="0.25">
      <c r="A145" s="252"/>
      <c r="B145" s="255" t="s">
        <v>657</v>
      </c>
      <c r="C145" s="254" t="s">
        <v>613</v>
      </c>
      <c r="D145" s="257">
        <v>125</v>
      </c>
      <c r="E145" s="255">
        <v>1870</v>
      </c>
      <c r="F145" s="258">
        <f>D145*E145</f>
        <v>233750</v>
      </c>
      <c r="G145" s="244">
        <f t="shared" si="16"/>
        <v>28050</v>
      </c>
      <c r="H145" s="244">
        <f t="shared" si="17"/>
        <v>205700</v>
      </c>
      <c r="I145" s="244">
        <f t="shared" si="18"/>
        <v>16682</v>
      </c>
      <c r="J145" s="244">
        <f t="shared" si="19"/>
        <v>189018</v>
      </c>
      <c r="K145" s="244">
        <f t="shared" si="20"/>
        <v>18902</v>
      </c>
      <c r="L145" s="245">
        <f t="shared" si="21"/>
        <v>170116</v>
      </c>
    </row>
    <row r="146" spans="1:12" ht="31.5" x14ac:dyDescent="0.25">
      <c r="A146" s="252"/>
      <c r="B146" s="256" t="s">
        <v>888</v>
      </c>
      <c r="C146" s="254"/>
      <c r="D146" s="254"/>
      <c r="E146" s="255"/>
      <c r="F146" s="255"/>
      <c r="G146" s="244"/>
      <c r="H146" s="244"/>
      <c r="I146" s="244"/>
      <c r="J146" s="244"/>
      <c r="K146" s="244"/>
      <c r="L146" s="245"/>
    </row>
    <row r="147" spans="1:12" ht="31.5" x14ac:dyDescent="0.25">
      <c r="A147" s="252" t="s">
        <v>656</v>
      </c>
      <c r="B147" s="256" t="s">
        <v>655</v>
      </c>
      <c r="C147" s="254"/>
      <c r="D147" s="254"/>
      <c r="E147" s="258"/>
      <c r="F147" s="255"/>
      <c r="G147" s="244"/>
      <c r="H147" s="244"/>
      <c r="I147" s="244"/>
      <c r="J147" s="244"/>
      <c r="K147" s="244"/>
      <c r="L147" s="245"/>
    </row>
    <row r="148" spans="1:12" ht="15.75" x14ac:dyDescent="0.25">
      <c r="A148" s="252"/>
      <c r="B148" s="255" t="s">
        <v>642</v>
      </c>
      <c r="C148" s="254" t="s">
        <v>33</v>
      </c>
      <c r="D148" s="257">
        <v>3</v>
      </c>
      <c r="E148" s="258">
        <v>93202</v>
      </c>
      <c r="F148" s="258">
        <f>D148*E148</f>
        <v>279606</v>
      </c>
      <c r="G148" s="244">
        <f t="shared" si="16"/>
        <v>33553</v>
      </c>
      <c r="H148" s="244">
        <f t="shared" si="17"/>
        <v>246053</v>
      </c>
      <c r="I148" s="244">
        <f t="shared" si="18"/>
        <v>19955</v>
      </c>
      <c r="J148" s="244">
        <f t="shared" si="19"/>
        <v>226098</v>
      </c>
      <c r="K148" s="244">
        <f t="shared" si="20"/>
        <v>22610</v>
      </c>
      <c r="L148" s="245">
        <f t="shared" si="21"/>
        <v>203488</v>
      </c>
    </row>
    <row r="149" spans="1:12" ht="15.75" x14ac:dyDescent="0.25">
      <c r="A149" s="252"/>
      <c r="B149" s="255" t="s">
        <v>654</v>
      </c>
      <c r="C149" s="254" t="s">
        <v>33</v>
      </c>
      <c r="D149" s="257">
        <v>9</v>
      </c>
      <c r="E149" s="258">
        <v>52900</v>
      </c>
      <c r="F149" s="258">
        <f>D149*E149</f>
        <v>476100</v>
      </c>
      <c r="G149" s="244">
        <f t="shared" si="16"/>
        <v>57132</v>
      </c>
      <c r="H149" s="244">
        <f t="shared" si="17"/>
        <v>418968</v>
      </c>
      <c r="I149" s="244">
        <f t="shared" si="18"/>
        <v>33978</v>
      </c>
      <c r="J149" s="244">
        <f t="shared" si="19"/>
        <v>384990</v>
      </c>
      <c r="K149" s="244">
        <f t="shared" si="20"/>
        <v>38499</v>
      </c>
      <c r="L149" s="245">
        <f t="shared" si="21"/>
        <v>346491</v>
      </c>
    </row>
    <row r="150" spans="1:12" ht="15.75" x14ac:dyDescent="0.25">
      <c r="A150" s="252"/>
      <c r="B150" s="255" t="s">
        <v>653</v>
      </c>
      <c r="C150" s="254" t="s">
        <v>33</v>
      </c>
      <c r="D150" s="257">
        <v>1</v>
      </c>
      <c r="E150" s="255">
        <v>31460</v>
      </c>
      <c r="F150" s="258">
        <f>D150*E150</f>
        <v>31460</v>
      </c>
      <c r="G150" s="244">
        <f t="shared" si="16"/>
        <v>3775</v>
      </c>
      <c r="H150" s="244">
        <f t="shared" si="17"/>
        <v>27685</v>
      </c>
      <c r="I150" s="244">
        <f t="shared" si="18"/>
        <v>2245</v>
      </c>
      <c r="J150" s="244">
        <f t="shared" si="19"/>
        <v>25440</v>
      </c>
      <c r="K150" s="244">
        <f t="shared" si="20"/>
        <v>2544</v>
      </c>
      <c r="L150" s="245">
        <f t="shared" si="21"/>
        <v>22896</v>
      </c>
    </row>
    <row r="151" spans="1:12" ht="47.25" x14ac:dyDescent="0.25">
      <c r="A151" s="252" t="s">
        <v>652</v>
      </c>
      <c r="B151" s="256" t="s">
        <v>651</v>
      </c>
      <c r="C151" s="254"/>
      <c r="D151" s="254"/>
      <c r="E151" s="258"/>
      <c r="F151" s="255"/>
      <c r="G151" s="244"/>
      <c r="H151" s="244"/>
      <c r="I151" s="244"/>
      <c r="J151" s="244"/>
      <c r="K151" s="244"/>
      <c r="L151" s="245"/>
    </row>
    <row r="152" spans="1:12" ht="15.75" x14ac:dyDescent="0.25">
      <c r="A152" s="252"/>
      <c r="B152" s="255" t="s">
        <v>627</v>
      </c>
      <c r="C152" s="254" t="s">
        <v>33</v>
      </c>
      <c r="D152" s="257">
        <v>6</v>
      </c>
      <c r="E152" s="258">
        <v>58880</v>
      </c>
      <c r="F152" s="258">
        <f>D152*E152</f>
        <v>353280</v>
      </c>
      <c r="G152" s="244">
        <f t="shared" si="16"/>
        <v>42394</v>
      </c>
      <c r="H152" s="244">
        <f t="shared" si="17"/>
        <v>310886</v>
      </c>
      <c r="I152" s="244">
        <f t="shared" si="18"/>
        <v>25213</v>
      </c>
      <c r="J152" s="244">
        <f t="shared" si="19"/>
        <v>285673</v>
      </c>
      <c r="K152" s="244">
        <f t="shared" si="20"/>
        <v>28567</v>
      </c>
      <c r="L152" s="245">
        <f t="shared" si="21"/>
        <v>257106</v>
      </c>
    </row>
    <row r="153" spans="1:12" ht="15.75" x14ac:dyDescent="0.25">
      <c r="A153" s="252"/>
      <c r="B153" s="255" t="s">
        <v>650</v>
      </c>
      <c r="C153" s="254" t="s">
        <v>33</v>
      </c>
      <c r="D153" s="257">
        <v>1</v>
      </c>
      <c r="E153" s="255">
        <v>30240</v>
      </c>
      <c r="F153" s="258">
        <f>D153*E153</f>
        <v>30240</v>
      </c>
      <c r="G153" s="244">
        <f t="shared" si="16"/>
        <v>3629</v>
      </c>
      <c r="H153" s="244">
        <f t="shared" si="17"/>
        <v>26611</v>
      </c>
      <c r="I153" s="244">
        <f t="shared" si="18"/>
        <v>2158</v>
      </c>
      <c r="J153" s="244">
        <f t="shared" si="19"/>
        <v>24453</v>
      </c>
      <c r="K153" s="244">
        <f t="shared" si="20"/>
        <v>2445</v>
      </c>
      <c r="L153" s="245">
        <f t="shared" si="21"/>
        <v>22008</v>
      </c>
    </row>
    <row r="154" spans="1:12" ht="47.25" x14ac:dyDescent="0.25">
      <c r="A154" s="252" t="s">
        <v>649</v>
      </c>
      <c r="B154" s="256" t="s">
        <v>648</v>
      </c>
      <c r="C154" s="254"/>
      <c r="D154" s="254"/>
      <c r="E154" s="258"/>
      <c r="F154" s="255"/>
      <c r="G154" s="244"/>
      <c r="H154" s="244"/>
      <c r="I154" s="244"/>
      <c r="J154" s="244"/>
      <c r="K154" s="244"/>
      <c r="L154" s="245"/>
    </row>
    <row r="155" spans="1:12" ht="15.75" x14ac:dyDescent="0.25">
      <c r="A155" s="252"/>
      <c r="B155" s="255" t="s">
        <v>647</v>
      </c>
      <c r="C155" s="254" t="s">
        <v>33</v>
      </c>
      <c r="D155" s="257">
        <v>1</v>
      </c>
      <c r="E155" s="255">
        <v>22567</v>
      </c>
      <c r="F155" s="258">
        <f>D155*E155</f>
        <v>22567</v>
      </c>
      <c r="G155" s="244">
        <f t="shared" si="16"/>
        <v>2708</v>
      </c>
      <c r="H155" s="244">
        <f t="shared" si="17"/>
        <v>19859</v>
      </c>
      <c r="I155" s="244">
        <f t="shared" si="18"/>
        <v>1611</v>
      </c>
      <c r="J155" s="244">
        <f t="shared" si="19"/>
        <v>18248</v>
      </c>
      <c r="K155" s="244">
        <f t="shared" si="20"/>
        <v>1825</v>
      </c>
      <c r="L155" s="245">
        <f t="shared" si="21"/>
        <v>16423</v>
      </c>
    </row>
    <row r="156" spans="1:12" ht="31.5" x14ac:dyDescent="0.25">
      <c r="A156" s="252" t="s">
        <v>646</v>
      </c>
      <c r="B156" s="256" t="s">
        <v>645</v>
      </c>
      <c r="C156" s="254"/>
      <c r="D156" s="254"/>
      <c r="E156" s="258"/>
      <c r="F156" s="255"/>
      <c r="G156" s="244"/>
      <c r="H156" s="244"/>
      <c r="I156" s="244"/>
      <c r="J156" s="244"/>
      <c r="K156" s="244"/>
      <c r="L156" s="245"/>
    </row>
    <row r="157" spans="1:12" ht="15.75" x14ac:dyDescent="0.25">
      <c r="A157" s="252"/>
      <c r="B157" s="255" t="s">
        <v>627</v>
      </c>
      <c r="C157" s="254" t="s">
        <v>33</v>
      </c>
      <c r="D157" s="257">
        <v>4</v>
      </c>
      <c r="E157" s="255">
        <v>4500</v>
      </c>
      <c r="F157" s="258">
        <f>D157*E157</f>
        <v>18000</v>
      </c>
      <c r="G157" s="244">
        <f t="shared" si="16"/>
        <v>2160</v>
      </c>
      <c r="H157" s="244">
        <f t="shared" si="17"/>
        <v>15840</v>
      </c>
      <c r="I157" s="244">
        <f t="shared" si="18"/>
        <v>1285</v>
      </c>
      <c r="J157" s="244">
        <f t="shared" si="19"/>
        <v>14555</v>
      </c>
      <c r="K157" s="244">
        <f t="shared" si="20"/>
        <v>1456</v>
      </c>
      <c r="L157" s="245">
        <f t="shared" si="21"/>
        <v>13099</v>
      </c>
    </row>
    <row r="158" spans="1:12" ht="63" x14ac:dyDescent="0.25">
      <c r="A158" s="252" t="s">
        <v>644</v>
      </c>
      <c r="B158" s="256" t="s">
        <v>643</v>
      </c>
      <c r="C158" s="254"/>
      <c r="D158" s="254"/>
      <c r="E158" s="258"/>
      <c r="F158" s="255"/>
      <c r="G158" s="244"/>
      <c r="H158" s="244"/>
      <c r="I158" s="244"/>
      <c r="J158" s="244"/>
      <c r="K158" s="244"/>
      <c r="L158" s="245"/>
    </row>
    <row r="159" spans="1:12" ht="15.75" x14ac:dyDescent="0.25">
      <c r="A159" s="252"/>
      <c r="B159" s="255" t="s">
        <v>642</v>
      </c>
      <c r="C159" s="254" t="s">
        <v>33</v>
      </c>
      <c r="D159" s="257">
        <v>1</v>
      </c>
      <c r="E159" s="306">
        <v>1800</v>
      </c>
      <c r="F159" s="258">
        <f>D159*E159</f>
        <v>1800</v>
      </c>
      <c r="G159" s="244">
        <f t="shared" si="16"/>
        <v>216</v>
      </c>
      <c r="H159" s="244">
        <f t="shared" si="17"/>
        <v>1584</v>
      </c>
      <c r="I159" s="244">
        <f t="shared" si="18"/>
        <v>128</v>
      </c>
      <c r="J159" s="244">
        <f t="shared" si="19"/>
        <v>1456</v>
      </c>
      <c r="K159" s="244">
        <f t="shared" si="20"/>
        <v>146</v>
      </c>
      <c r="L159" s="245">
        <f t="shared" si="21"/>
        <v>1310</v>
      </c>
    </row>
    <row r="160" spans="1:12" ht="47.25" x14ac:dyDescent="0.25">
      <c r="A160" s="252" t="s">
        <v>641</v>
      </c>
      <c r="B160" s="256" t="s">
        <v>640</v>
      </c>
      <c r="C160" s="254"/>
      <c r="D160" s="254"/>
      <c r="E160" s="258"/>
      <c r="F160" s="255"/>
      <c r="G160" s="244"/>
      <c r="H160" s="244"/>
      <c r="I160" s="244"/>
      <c r="J160" s="244"/>
      <c r="K160" s="244"/>
      <c r="L160" s="245"/>
    </row>
    <row r="161" spans="1:14" ht="15.75" x14ac:dyDescent="0.25">
      <c r="A161" s="252"/>
      <c r="B161" s="255" t="s">
        <v>627</v>
      </c>
      <c r="C161" s="254" t="s">
        <v>33</v>
      </c>
      <c r="D161" s="257">
        <v>10</v>
      </c>
      <c r="E161" s="255">
        <v>8200</v>
      </c>
      <c r="F161" s="258">
        <f>D161*E161</f>
        <v>82000</v>
      </c>
      <c r="G161" s="244">
        <f t="shared" si="16"/>
        <v>9840</v>
      </c>
      <c r="H161" s="244">
        <f t="shared" si="17"/>
        <v>72160</v>
      </c>
      <c r="I161" s="244">
        <f t="shared" si="18"/>
        <v>5852</v>
      </c>
      <c r="J161" s="244">
        <f t="shared" si="19"/>
        <v>66308</v>
      </c>
      <c r="K161" s="244">
        <f t="shared" si="20"/>
        <v>6631</v>
      </c>
      <c r="L161" s="245">
        <f t="shared" si="21"/>
        <v>59677</v>
      </c>
    </row>
    <row r="162" spans="1:14" ht="31.5" x14ac:dyDescent="0.25">
      <c r="A162" s="252"/>
      <c r="B162" s="259" t="s">
        <v>889</v>
      </c>
      <c r="C162" s="254"/>
      <c r="D162" s="254"/>
      <c r="E162" s="255"/>
      <c r="F162" s="255"/>
      <c r="G162" s="244"/>
      <c r="H162" s="244"/>
      <c r="I162" s="244"/>
      <c r="J162" s="244"/>
      <c r="K162" s="244"/>
      <c r="L162" s="245"/>
    </row>
    <row r="163" spans="1:14" ht="63" x14ac:dyDescent="0.25">
      <c r="A163" s="252" t="s">
        <v>639</v>
      </c>
      <c r="B163" s="256" t="s">
        <v>638</v>
      </c>
      <c r="C163" s="254"/>
      <c r="D163" s="254"/>
      <c r="E163" s="258"/>
      <c r="F163" s="255"/>
      <c r="G163" s="244"/>
      <c r="H163" s="244"/>
      <c r="I163" s="244"/>
      <c r="J163" s="244"/>
      <c r="K163" s="244"/>
      <c r="L163" s="245"/>
    </row>
    <row r="164" spans="1:14" ht="15.75" x14ac:dyDescent="0.25">
      <c r="A164" s="252"/>
      <c r="B164" s="255" t="s">
        <v>637</v>
      </c>
      <c r="C164" s="254" t="s">
        <v>630</v>
      </c>
      <c r="D164" s="257">
        <v>3</v>
      </c>
      <c r="E164" s="260">
        <v>375000</v>
      </c>
      <c r="F164" s="258">
        <f>D164*E164</f>
        <v>1125000</v>
      </c>
      <c r="G164" s="244">
        <f t="shared" si="16"/>
        <v>135000</v>
      </c>
      <c r="H164" s="244">
        <f t="shared" si="17"/>
        <v>990000</v>
      </c>
      <c r="I164" s="244">
        <f t="shared" si="18"/>
        <v>80289</v>
      </c>
      <c r="J164" s="244">
        <f t="shared" si="19"/>
        <v>909711</v>
      </c>
      <c r="K164" s="244">
        <f t="shared" si="20"/>
        <v>90971</v>
      </c>
      <c r="L164" s="245">
        <f t="shared" si="21"/>
        <v>818740</v>
      </c>
      <c r="N164" s="276"/>
    </row>
    <row r="165" spans="1:14" ht="63" x14ac:dyDescent="0.25">
      <c r="A165" s="252" t="s">
        <v>636</v>
      </c>
      <c r="B165" s="256" t="s">
        <v>635</v>
      </c>
      <c r="C165" s="254"/>
      <c r="D165" s="254"/>
      <c r="E165" s="261"/>
      <c r="F165" s="255"/>
      <c r="G165" s="244"/>
      <c r="H165" s="244"/>
      <c r="I165" s="244"/>
      <c r="J165" s="244"/>
      <c r="K165" s="244"/>
      <c r="L165" s="245"/>
    </row>
    <row r="166" spans="1:14" ht="15.75" x14ac:dyDescent="0.25">
      <c r="A166" s="252"/>
      <c r="B166" s="255" t="s">
        <v>634</v>
      </c>
      <c r="C166" s="254" t="s">
        <v>630</v>
      </c>
      <c r="D166" s="257">
        <v>2</v>
      </c>
      <c r="E166" s="261">
        <v>1150000</v>
      </c>
      <c r="F166" s="258">
        <f>D166*E166</f>
        <v>2300000</v>
      </c>
      <c r="G166" s="244">
        <f t="shared" si="16"/>
        <v>276000</v>
      </c>
      <c r="H166" s="244">
        <f t="shared" si="17"/>
        <v>2024000</v>
      </c>
      <c r="I166" s="244">
        <f t="shared" si="18"/>
        <v>164146</v>
      </c>
      <c r="J166" s="244">
        <f t="shared" si="19"/>
        <v>1859854</v>
      </c>
      <c r="K166" s="244">
        <f t="shared" si="20"/>
        <v>185985</v>
      </c>
      <c r="L166" s="245">
        <f t="shared" si="21"/>
        <v>1673869</v>
      </c>
    </row>
    <row r="167" spans="1:14" ht="15.75" x14ac:dyDescent="0.25">
      <c r="A167" s="252"/>
      <c r="B167" s="255" t="s">
        <v>633</v>
      </c>
      <c r="C167" s="254" t="s">
        <v>630</v>
      </c>
      <c r="D167" s="257">
        <v>1</v>
      </c>
      <c r="E167" s="258">
        <v>3520000</v>
      </c>
      <c r="F167" s="258">
        <f>D167*E167</f>
        <v>3520000</v>
      </c>
      <c r="G167" s="244">
        <f t="shared" si="16"/>
        <v>422400</v>
      </c>
      <c r="H167" s="244">
        <f t="shared" si="17"/>
        <v>3097600</v>
      </c>
      <c r="I167" s="244">
        <f t="shared" si="18"/>
        <v>251215</v>
      </c>
      <c r="J167" s="244">
        <f t="shared" si="19"/>
        <v>2846385</v>
      </c>
      <c r="K167" s="244">
        <f t="shared" si="20"/>
        <v>284639</v>
      </c>
      <c r="L167" s="245">
        <f t="shared" si="21"/>
        <v>2561746</v>
      </c>
    </row>
    <row r="168" spans="1:14" ht="47.25" x14ac:dyDescent="0.25">
      <c r="A168" s="252" t="s">
        <v>632</v>
      </c>
      <c r="B168" s="256" t="s">
        <v>631</v>
      </c>
      <c r="C168" s="254" t="s">
        <v>630</v>
      </c>
      <c r="D168" s="257">
        <v>1</v>
      </c>
      <c r="E168" s="255">
        <v>25000</v>
      </c>
      <c r="F168" s="258">
        <f>D168*E168</f>
        <v>25000</v>
      </c>
      <c r="G168" s="244">
        <f t="shared" si="16"/>
        <v>3000</v>
      </c>
      <c r="H168" s="244">
        <f t="shared" si="17"/>
        <v>22000</v>
      </c>
      <c r="I168" s="244">
        <f t="shared" si="18"/>
        <v>1784</v>
      </c>
      <c r="J168" s="244">
        <f t="shared" si="19"/>
        <v>20216</v>
      </c>
      <c r="K168" s="244">
        <f t="shared" si="20"/>
        <v>2022</v>
      </c>
      <c r="L168" s="245">
        <f t="shared" si="21"/>
        <v>18194</v>
      </c>
    </row>
    <row r="169" spans="1:14" ht="31.5" x14ac:dyDescent="0.25">
      <c r="A169" s="252" t="s">
        <v>629</v>
      </c>
      <c r="B169" s="256" t="s">
        <v>628</v>
      </c>
      <c r="C169" s="254"/>
      <c r="D169" s="254"/>
      <c r="E169" s="258"/>
      <c r="F169" s="255"/>
      <c r="G169" s="244"/>
      <c r="H169" s="244"/>
      <c r="I169" s="244"/>
      <c r="J169" s="244"/>
      <c r="K169" s="244"/>
      <c r="L169" s="245"/>
    </row>
    <row r="170" spans="1:14" ht="15.75" x14ac:dyDescent="0.25">
      <c r="A170" s="252"/>
      <c r="B170" s="255" t="s">
        <v>627</v>
      </c>
      <c r="C170" s="254" t="s">
        <v>33</v>
      </c>
      <c r="D170" s="257">
        <v>4</v>
      </c>
      <c r="E170" s="258">
        <v>32000</v>
      </c>
      <c r="F170" s="258">
        <f>D170*E170</f>
        <v>128000</v>
      </c>
      <c r="G170" s="244">
        <f t="shared" si="16"/>
        <v>15360</v>
      </c>
      <c r="H170" s="244">
        <f t="shared" si="17"/>
        <v>112640</v>
      </c>
      <c r="I170" s="244">
        <f t="shared" si="18"/>
        <v>9135</v>
      </c>
      <c r="J170" s="244">
        <f t="shared" si="19"/>
        <v>103505</v>
      </c>
      <c r="K170" s="244">
        <f t="shared" si="20"/>
        <v>10351</v>
      </c>
      <c r="L170" s="245">
        <f t="shared" si="21"/>
        <v>93154</v>
      </c>
    </row>
    <row r="171" spans="1:14" ht="31.5" x14ac:dyDescent="0.25">
      <c r="A171" s="252" t="s">
        <v>626</v>
      </c>
      <c r="B171" s="256" t="s">
        <v>625</v>
      </c>
      <c r="C171" s="254" t="s">
        <v>33</v>
      </c>
      <c r="D171" s="257">
        <v>1</v>
      </c>
      <c r="E171" s="255">
        <v>72000</v>
      </c>
      <c r="F171" s="258">
        <f>D171*E171</f>
        <v>72000</v>
      </c>
      <c r="G171" s="244">
        <f t="shared" si="16"/>
        <v>8640</v>
      </c>
      <c r="H171" s="244">
        <f t="shared" si="17"/>
        <v>63360</v>
      </c>
      <c r="I171" s="244">
        <f t="shared" si="18"/>
        <v>5138</v>
      </c>
      <c r="J171" s="244">
        <f t="shared" si="19"/>
        <v>58222</v>
      </c>
      <c r="K171" s="244">
        <f t="shared" si="20"/>
        <v>5822</v>
      </c>
      <c r="L171" s="245">
        <f t="shared" si="21"/>
        <v>52400</v>
      </c>
    </row>
    <row r="172" spans="1:14" ht="31.5" x14ac:dyDescent="0.25">
      <c r="A172" s="252" t="s">
        <v>624</v>
      </c>
      <c r="B172" s="256" t="s">
        <v>623</v>
      </c>
      <c r="C172" s="254"/>
      <c r="D172" s="254"/>
      <c r="E172" s="258"/>
      <c r="F172" s="255"/>
      <c r="G172" s="244"/>
      <c r="H172" s="244"/>
      <c r="I172" s="244"/>
      <c r="J172" s="244"/>
      <c r="K172" s="244"/>
      <c r="L172" s="245"/>
    </row>
    <row r="173" spans="1:14" ht="15.75" x14ac:dyDescent="0.25">
      <c r="A173" s="252"/>
      <c r="B173" s="255" t="s">
        <v>622</v>
      </c>
      <c r="C173" s="254" t="s">
        <v>33</v>
      </c>
      <c r="D173" s="257">
        <v>5</v>
      </c>
      <c r="E173" s="255">
        <v>19000</v>
      </c>
      <c r="F173" s="258">
        <f>D173*E173</f>
        <v>95000</v>
      </c>
      <c r="G173" s="244">
        <f t="shared" si="16"/>
        <v>11400</v>
      </c>
      <c r="H173" s="244">
        <f t="shared" si="17"/>
        <v>83600</v>
      </c>
      <c r="I173" s="244">
        <f t="shared" si="18"/>
        <v>6780</v>
      </c>
      <c r="J173" s="244">
        <f t="shared" si="19"/>
        <v>76820</v>
      </c>
      <c r="K173" s="244">
        <f t="shared" si="20"/>
        <v>7682</v>
      </c>
      <c r="L173" s="245">
        <f t="shared" si="21"/>
        <v>69138</v>
      </c>
    </row>
    <row r="174" spans="1:14" ht="15.75" x14ac:dyDescent="0.25">
      <c r="A174" s="252"/>
      <c r="B174" s="255"/>
      <c r="C174" s="254"/>
      <c r="D174" s="257"/>
      <c r="E174" s="255"/>
      <c r="F174" s="258"/>
      <c r="G174" s="244"/>
      <c r="H174" s="244"/>
      <c r="I174" s="244"/>
      <c r="J174" s="244"/>
      <c r="K174" s="244"/>
      <c r="L174" s="245"/>
    </row>
    <row r="175" spans="1:14" ht="15.75" x14ac:dyDescent="0.25">
      <c r="A175" s="262"/>
      <c r="B175" s="300" t="s">
        <v>621</v>
      </c>
      <c r="C175" s="300"/>
      <c r="D175" s="300"/>
      <c r="E175" s="300"/>
      <c r="F175" s="263">
        <f>SUM(F12:F173)</f>
        <v>46307153</v>
      </c>
      <c r="G175" s="244"/>
      <c r="H175" s="244"/>
      <c r="I175" s="244"/>
      <c r="J175" s="244"/>
      <c r="K175" s="244"/>
      <c r="L175" s="263">
        <f>SUM(L12:L173)</f>
        <v>33700896</v>
      </c>
      <c r="M175" s="100">
        <v>37100000</v>
      </c>
      <c r="N175" s="98" t="s">
        <v>906</v>
      </c>
    </row>
    <row r="176" spans="1:14" ht="15.75" x14ac:dyDescent="0.25">
      <c r="A176" s="264"/>
      <c r="B176" s="101"/>
      <c r="C176" s="265"/>
      <c r="D176" s="265"/>
      <c r="E176" s="101"/>
      <c r="F176" s="101"/>
      <c r="G176" s="244"/>
      <c r="H176" s="244"/>
      <c r="I176" s="244"/>
      <c r="J176" s="244"/>
      <c r="K176" s="244"/>
      <c r="L176" s="245"/>
    </row>
  </sheetData>
  <mergeCells count="8">
    <mergeCell ref="G6:H6"/>
    <mergeCell ref="I6:J6"/>
    <mergeCell ref="K6:L6"/>
    <mergeCell ref="B175:E175"/>
    <mergeCell ref="A1:L1"/>
    <mergeCell ref="A2:L2"/>
    <mergeCell ref="A3:L3"/>
    <mergeCell ref="A4:L4"/>
  </mergeCells>
  <pageMargins left="1" right="0.5" top="1" bottom="1" header="0.25" footer="0.25"/>
  <pageSetup paperSize="9" scale="41" orientation="portrait"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BreakPreview" zoomScale="91" zoomScaleNormal="100" zoomScaleSheetLayoutView="91" workbookViewId="0">
      <selection activeCell="G17" sqref="G17"/>
    </sheetView>
  </sheetViews>
  <sheetFormatPr defaultRowHeight="15" x14ac:dyDescent="0.25"/>
  <cols>
    <col min="1" max="1" width="3" customWidth="1"/>
    <col min="2" max="2" width="7" style="103" bestFit="1" customWidth="1"/>
    <col min="3" max="3" width="44.42578125" customWidth="1"/>
    <col min="4" max="4" width="7.28515625" customWidth="1"/>
    <col min="5" max="5" width="21.7109375" style="102" customWidth="1"/>
    <col min="6" max="6" width="16" style="109" bestFit="1" customWidth="1"/>
    <col min="7" max="8" width="16" bestFit="1" customWidth="1"/>
    <col min="9" max="9" width="13.140625" bestFit="1" customWidth="1"/>
  </cols>
  <sheetData>
    <row r="1" spans="1:11" s="105" customFormat="1" ht="24.75" customHeight="1" x14ac:dyDescent="0.25">
      <c r="A1" s="291" t="s">
        <v>842</v>
      </c>
      <c r="B1" s="291"/>
      <c r="C1" s="291"/>
      <c r="D1" s="291"/>
      <c r="E1" s="291"/>
      <c r="F1" s="106"/>
      <c r="G1" s="104"/>
      <c r="H1" s="104"/>
      <c r="I1" s="104"/>
      <c r="J1" s="104"/>
      <c r="K1" s="104"/>
    </row>
    <row r="2" spans="1:11" s="105" customFormat="1" ht="42" customHeight="1" x14ac:dyDescent="0.25">
      <c r="A2" s="303" t="s">
        <v>296</v>
      </c>
      <c r="B2" s="303"/>
      <c r="C2" s="303"/>
      <c r="D2" s="303"/>
      <c r="E2" s="303"/>
      <c r="F2" s="304"/>
      <c r="G2" s="304"/>
      <c r="H2" s="304"/>
      <c r="I2" s="304"/>
      <c r="J2" s="304"/>
      <c r="K2" s="304"/>
    </row>
    <row r="3" spans="1:11" s="105" customFormat="1" ht="44.25" customHeight="1" x14ac:dyDescent="0.25">
      <c r="A3" s="305" t="s">
        <v>890</v>
      </c>
      <c r="B3" s="305"/>
      <c r="C3" s="305"/>
      <c r="D3" s="305"/>
      <c r="E3" s="305"/>
      <c r="F3" s="304"/>
      <c r="G3" s="304"/>
      <c r="H3" s="304"/>
      <c r="I3" s="304"/>
      <c r="J3" s="304"/>
      <c r="K3" s="304"/>
    </row>
    <row r="4" spans="1:11" s="98" customFormat="1" x14ac:dyDescent="0.25">
      <c r="A4" s="112"/>
      <c r="B4" s="112"/>
      <c r="C4" s="112"/>
      <c r="D4" s="112"/>
      <c r="E4" s="165"/>
      <c r="F4" s="107"/>
      <c r="G4" s="112"/>
      <c r="H4" s="112"/>
      <c r="I4" s="112"/>
      <c r="J4" s="112"/>
      <c r="K4" s="112"/>
    </row>
    <row r="5" spans="1:11" s="113" customFormat="1" ht="15.75" x14ac:dyDescent="0.25">
      <c r="B5" s="166" t="s">
        <v>823</v>
      </c>
      <c r="C5" s="166" t="s">
        <v>830</v>
      </c>
      <c r="D5" s="301" t="s">
        <v>843</v>
      </c>
      <c r="E5" s="302"/>
      <c r="F5" s="108"/>
    </row>
    <row r="6" spans="1:11" x14ac:dyDescent="0.25">
      <c r="B6" s="167"/>
      <c r="C6" s="168"/>
      <c r="D6" s="169"/>
      <c r="E6" s="170"/>
    </row>
    <row r="7" spans="1:11" x14ac:dyDescent="0.25">
      <c r="B7" s="167">
        <v>1</v>
      </c>
      <c r="C7" s="168" t="s">
        <v>824</v>
      </c>
      <c r="D7" s="171" t="s">
        <v>844</v>
      </c>
      <c r="E7" s="170">
        <f>'Civil Works'!F257</f>
        <v>510481502</v>
      </c>
      <c r="G7" s="111"/>
      <c r="H7" s="111"/>
    </row>
    <row r="8" spans="1:11" x14ac:dyDescent="0.25">
      <c r="B8" s="167">
        <v>2</v>
      </c>
      <c r="C8" s="101" t="s">
        <v>825</v>
      </c>
      <c r="D8" s="171" t="s">
        <v>844</v>
      </c>
      <c r="E8" s="170" t="e">
        <f>'Plumbing Works (UGT)'!#REF!</f>
        <v>#REF!</v>
      </c>
      <c r="F8" s="110"/>
      <c r="G8" s="111"/>
    </row>
    <row r="9" spans="1:11" x14ac:dyDescent="0.25">
      <c r="B9" s="167">
        <v>3</v>
      </c>
      <c r="C9" s="168" t="s">
        <v>826</v>
      </c>
      <c r="D9" s="171" t="s">
        <v>844</v>
      </c>
      <c r="E9" s="170">
        <f>'Electrical Works'!F176</f>
        <v>179511780</v>
      </c>
      <c r="G9" s="111"/>
    </row>
    <row r="10" spans="1:11" x14ac:dyDescent="0.25">
      <c r="B10" s="167">
        <v>4</v>
      </c>
      <c r="C10" s="168" t="s">
        <v>827</v>
      </c>
      <c r="D10" s="171" t="s">
        <v>844</v>
      </c>
      <c r="E10" s="170">
        <f>'Communication Works (NAS)'!F34+'Communication Works (CCTV)'!F31+'Communication Works (Str Cable)'!F58</f>
        <v>95022465</v>
      </c>
      <c r="G10" s="111"/>
    </row>
    <row r="11" spans="1:11" x14ac:dyDescent="0.25">
      <c r="B11" s="167">
        <v>5</v>
      </c>
      <c r="C11" s="168" t="s">
        <v>828</v>
      </c>
      <c r="D11" s="171"/>
      <c r="E11" s="170"/>
      <c r="G11" s="111"/>
    </row>
    <row r="12" spans="1:11" x14ac:dyDescent="0.25">
      <c r="B12" s="167">
        <v>5.0999999999999996</v>
      </c>
      <c r="C12" s="168" t="s">
        <v>829</v>
      </c>
      <c r="D12" s="171" t="s">
        <v>844</v>
      </c>
      <c r="E12" s="170">
        <f>'Mechanical Works'!F17</f>
        <v>93580</v>
      </c>
      <c r="G12" s="111"/>
    </row>
    <row r="13" spans="1:11" x14ac:dyDescent="0.25">
      <c r="B13" s="167"/>
      <c r="C13" s="168"/>
      <c r="D13" s="169"/>
      <c r="E13" s="170"/>
    </row>
    <row r="14" spans="1:11" x14ac:dyDescent="0.25">
      <c r="B14" s="167" t="s">
        <v>39</v>
      </c>
      <c r="C14" s="172" t="s">
        <v>845</v>
      </c>
      <c r="D14" s="173" t="s">
        <v>844</v>
      </c>
      <c r="E14" s="174" t="e">
        <f>ROUND(SUM(E7:E13),0)</f>
        <v>#REF!</v>
      </c>
    </row>
    <row r="15" spans="1:11" x14ac:dyDescent="0.25">
      <c r="B15" s="167"/>
      <c r="C15" s="168"/>
      <c r="D15" s="169"/>
      <c r="E15" s="170"/>
    </row>
    <row r="16" spans="1:11" x14ac:dyDescent="0.25">
      <c r="B16" s="167" t="s">
        <v>40</v>
      </c>
      <c r="C16" s="168" t="s">
        <v>896</v>
      </c>
      <c r="D16" s="171" t="s">
        <v>844</v>
      </c>
      <c r="E16" s="170" t="e">
        <f>-E14*11.7585067%</f>
        <v>#REF!</v>
      </c>
    </row>
    <row r="17" spans="2:5" x14ac:dyDescent="0.25">
      <c r="B17" s="167"/>
      <c r="C17" s="168"/>
      <c r="D17" s="171"/>
      <c r="E17" s="170"/>
    </row>
    <row r="18" spans="2:5" ht="30" x14ac:dyDescent="0.25">
      <c r="B18" s="167" t="s">
        <v>44</v>
      </c>
      <c r="C18" s="175" t="s">
        <v>846</v>
      </c>
      <c r="D18" s="173" t="s">
        <v>844</v>
      </c>
      <c r="E18" s="174" t="e">
        <f>+ROUND(E16+E14,0)</f>
        <v>#REF!</v>
      </c>
    </row>
    <row r="19" spans="2:5" x14ac:dyDescent="0.25">
      <c r="B19" s="167"/>
      <c r="C19" s="168"/>
      <c r="D19" s="171"/>
      <c r="E19" s="170"/>
    </row>
    <row r="20" spans="2:5" x14ac:dyDescent="0.25">
      <c r="B20" s="167"/>
      <c r="C20" s="168"/>
      <c r="D20" s="169"/>
      <c r="E20" s="170"/>
    </row>
    <row r="22" spans="2:5" x14ac:dyDescent="0.25">
      <c r="E22" s="176"/>
    </row>
  </sheetData>
  <mergeCells count="8">
    <mergeCell ref="D5:E5"/>
    <mergeCell ref="A1:E1"/>
    <mergeCell ref="A2:E2"/>
    <mergeCell ref="F2:I2"/>
    <mergeCell ref="J2:K2"/>
    <mergeCell ref="A3:E3"/>
    <mergeCell ref="F3:I3"/>
    <mergeCell ref="J3:K3"/>
  </mergeCells>
  <printOptions horizontalCentered="1"/>
  <pageMargins left="0.7" right="0.7" top="0.75" bottom="0.75" header="0.3" footer="0.3"/>
  <pageSetup paperSize="9"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Summery  1st IPC </vt:lpstr>
      <vt:lpstr>Civil Works</vt:lpstr>
      <vt:lpstr>Communication Works (Str Cable)</vt:lpstr>
      <vt:lpstr>Communication Works (CCTV)</vt:lpstr>
      <vt:lpstr>Communication Works (NAS)</vt:lpstr>
      <vt:lpstr>Electrical Works</vt:lpstr>
      <vt:lpstr>Mechanical Works</vt:lpstr>
      <vt:lpstr>Plumbing Works (UGT)</vt:lpstr>
      <vt:lpstr>Summary</vt:lpstr>
      <vt:lpstr>'Civil Works'!Print_Area</vt:lpstr>
      <vt:lpstr>'Electrical Works'!Print_Area</vt:lpstr>
      <vt:lpstr>'Mechanical Works'!Print_Area</vt:lpstr>
      <vt:lpstr>'Plumbing Works (UGT)'!Print_Area</vt:lpstr>
      <vt:lpstr>Summary!Print_Area</vt:lpstr>
      <vt:lpstr>'Summery  1st IPC '!Print_Area</vt:lpstr>
      <vt:lpstr>'Civil Works'!Print_Titles</vt:lpstr>
      <vt:lpstr>'Communication Works (CCTV)'!Print_Titles</vt:lpstr>
      <vt:lpstr>'Communication Works (NAS)'!Print_Titles</vt:lpstr>
      <vt:lpstr>'Communication Works (Str Cable)'!Print_Titles</vt:lpstr>
      <vt:lpstr>'Electrical Works'!Print_Titles</vt:lpstr>
      <vt:lpstr>'Plumbing Works (UGT)'!Print_Titles</vt:lpstr>
      <vt:lpstr>'Summery  1st IPC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TOTAL  CONSTRUCTION</dc:creator>
  <cp:lastModifiedBy>Pioneer Engineeering</cp:lastModifiedBy>
  <cp:lastPrinted>2020-08-24T06:23:05Z</cp:lastPrinted>
  <dcterms:created xsi:type="dcterms:W3CDTF">2015-05-18T06:02:54Z</dcterms:created>
  <dcterms:modified xsi:type="dcterms:W3CDTF">2021-10-11T07:31:19Z</dcterms:modified>
</cp:coreProperties>
</file>