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c details" sheetId="1" r:id="rId1"/>
    <sheet name="rec details 2" sheetId="2" r:id="rId2"/>
  </sheets>
  <calcPr calcId="152511"/>
</workbook>
</file>

<file path=xl/calcChain.xml><?xml version="1.0" encoding="utf-8"?>
<calcChain xmlns="http://schemas.openxmlformats.org/spreadsheetml/2006/main">
  <c r="J6" i="1" l="1"/>
  <c r="J5" i="1"/>
  <c r="E18" i="1" l="1"/>
  <c r="D18" i="1"/>
  <c r="D17" i="1" l="1"/>
  <c r="C17" i="1"/>
  <c r="L9" i="1" l="1"/>
  <c r="L10" i="1" s="1"/>
  <c r="L11" i="1" s="1"/>
  <c r="G18" i="1" l="1"/>
  <c r="D16" i="1"/>
  <c r="E16" i="1" s="1"/>
  <c r="F40" i="1"/>
  <c r="F41" i="1" s="1"/>
  <c r="G25" i="1"/>
  <c r="G27" i="1" s="1"/>
  <c r="G20" i="1" l="1"/>
  <c r="G28" i="1"/>
  <c r="G29" i="1"/>
  <c r="G19" i="1"/>
  <c r="D15" i="1"/>
  <c r="E15" i="1"/>
  <c r="C21" i="1" l="1"/>
  <c r="C26" i="1" s="1"/>
  <c r="D14" i="1"/>
  <c r="E14" i="1"/>
  <c r="D13" i="1" l="1"/>
  <c r="E13" i="1" s="1"/>
  <c r="D12" i="1"/>
  <c r="E12" i="1" s="1"/>
  <c r="K29" i="1"/>
  <c r="I26" i="1"/>
  <c r="K31" i="1" l="1"/>
  <c r="P15" i="1"/>
  <c r="P16" i="1"/>
  <c r="O16" i="1"/>
  <c r="O15" i="1"/>
  <c r="N15" i="1"/>
  <c r="N16" i="1" s="1"/>
  <c r="O12" i="1"/>
  <c r="O11" i="1"/>
  <c r="L17" i="1"/>
  <c r="K20" i="1"/>
  <c r="K21" i="1" s="1"/>
  <c r="O19" i="1" l="1"/>
  <c r="K12" i="1"/>
  <c r="K11" i="1"/>
  <c r="I15" i="1"/>
  <c r="I17" i="1" s="1"/>
  <c r="D11" i="1" l="1"/>
  <c r="E11" i="1" s="1"/>
  <c r="D10" i="1"/>
  <c r="E10" i="1" l="1"/>
  <c r="E21" i="1" s="1"/>
  <c r="E22" i="1" s="1"/>
  <c r="D21" i="1"/>
  <c r="F5" i="1"/>
  <c r="F6" i="1" s="1"/>
  <c r="E23" i="1" l="1"/>
  <c r="E24" i="1" s="1"/>
</calcChain>
</file>

<file path=xl/sharedStrings.xml><?xml version="1.0" encoding="utf-8"?>
<sst xmlns="http://schemas.openxmlformats.org/spreadsheetml/2006/main" count="60" uniqueCount="43">
  <si>
    <t>Contract Value</t>
  </si>
  <si>
    <t>Financail Summary for the project The Forum Shopping Mall</t>
  </si>
  <si>
    <t>Retention Hold 10%</t>
  </si>
  <si>
    <t>Payable amount</t>
  </si>
  <si>
    <t>Receiving details</t>
  </si>
  <si>
    <t>Payment</t>
  </si>
  <si>
    <t>Gross payment reeived</t>
  </si>
  <si>
    <t>Tax 7.5%</t>
  </si>
  <si>
    <t>Chq amount</t>
  </si>
  <si>
    <t>Receiving date</t>
  </si>
  <si>
    <t>Net Receivable amount</t>
  </si>
  <si>
    <t>Add Retention Money</t>
  </si>
  <si>
    <t>Total Payable Amount Rs</t>
  </si>
  <si>
    <t>Total receiving till todate</t>
  </si>
  <si>
    <t>Remarks</t>
  </si>
  <si>
    <t>Depositted in DIB</t>
  </si>
  <si>
    <t xml:space="preserve">
</t>
  </si>
  <si>
    <t>1st Payment adhoc</t>
  </si>
  <si>
    <t>1st Payment final</t>
  </si>
  <si>
    <t>2nd Payment adhoc</t>
  </si>
  <si>
    <t>2nd Payment Final</t>
  </si>
  <si>
    <t>3rd Payment adhoc</t>
  </si>
  <si>
    <t>3rd Payment final</t>
  </si>
  <si>
    <t>Stages</t>
  </si>
  <si>
    <t>Amount</t>
  </si>
  <si>
    <t xml:space="preserve">Received </t>
  </si>
  <si>
    <t>Due Date</t>
  </si>
  <si>
    <t>Mobllizatlon advance for placement of various procurement orders. (Fitting of pipings, lnsulation &amp; cladding work etc.</t>
  </si>
  <si>
    <t>Late Received</t>
  </si>
  <si>
    <t>Stage 2</t>
  </si>
  <si>
    <t>Procurement of pumps &amp; accessaries, removal of existing and placement of new chlllers, fitting of  MS pipes &amp; valves at roof top</t>
  </si>
  <si>
    <t>Stage 3</t>
  </si>
  <si>
    <t>Procurement of Electrical DBs, Cables, Citble trays, MCC Panela &amp; allied Items</t>
  </si>
  <si>
    <t>Stage 4</t>
  </si>
  <si>
    <t>Stage 5</t>
  </si>
  <si>
    <t>Commissioing  &amp; completion of project</t>
  </si>
  <si>
    <r>
      <t xml:space="preserve">Scope </t>
    </r>
    <r>
      <rPr>
        <b/>
        <i/>
        <sz val="12"/>
        <rFont val="Calibri"/>
        <family val="2"/>
        <scheme val="minor"/>
      </rPr>
      <t xml:space="preserve">of </t>
    </r>
    <r>
      <rPr>
        <b/>
        <sz val="12"/>
        <rFont val="Calibri"/>
        <family val="2"/>
        <scheme val="minor"/>
      </rPr>
      <t>work</t>
    </r>
  </si>
  <si>
    <t>Supply of New FCUs for Mall corridors &amp; installation</t>
  </si>
  <si>
    <t>Stage l</t>
  </si>
  <si>
    <t>Payment due</t>
  </si>
  <si>
    <t>4th  Payment adhoc</t>
  </si>
  <si>
    <t xml:space="preserve">Total Received </t>
  </si>
  <si>
    <t>Net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</si>
</sst>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4" fontId="0" fillId="0" borderId="1" xfId="1" applyNumberFormat="1" applyFont="1" applyBorder="1"/>
    <xf numFmtId="0" fontId="0" fillId="0" borderId="1" xfId="0" applyBorder="1"/>
    <xf numFmtId="15" fontId="4" fillId="0" borderId="1" xfId="0" applyNumberFormat="1" applyFont="1" applyFill="1" applyBorder="1" applyAlignment="1">
      <alignment vertical="center"/>
    </xf>
    <xf numFmtId="164" fontId="5" fillId="0" borderId="1" xfId="0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3" fillId="0" borderId="1" xfId="0" applyFont="1" applyBorder="1" applyAlignment="1"/>
    <xf numFmtId="164" fontId="2" fillId="0" borderId="2" xfId="1" applyNumberFormat="1" applyFont="1" applyBorder="1" applyAlignment="1"/>
    <xf numFmtId="43" fontId="0" fillId="0" borderId="1" xfId="0" applyNumberFormat="1" applyBorder="1"/>
    <xf numFmtId="164" fontId="0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2" fillId="0" borderId="3" xfId="1" applyNumberFormat="1" applyFont="1" applyBorder="1" applyAlignment="1"/>
    <xf numFmtId="164" fontId="2" fillId="0" borderId="4" xfId="1" applyNumberFormat="1" applyFont="1" applyBorder="1"/>
    <xf numFmtId="164" fontId="0" fillId="0" borderId="0" xfId="0" applyNumberFormat="1"/>
    <xf numFmtId="165" fontId="0" fillId="0" borderId="0" xfId="2" applyNumberFormat="1" applyFont="1"/>
    <xf numFmtId="0" fontId="5" fillId="0" borderId="1" xfId="0" applyFont="1" applyBorder="1" applyAlignment="1"/>
    <xf numFmtId="166" fontId="0" fillId="0" borderId="0" xfId="0" applyNumberFormat="1"/>
    <xf numFmtId="164" fontId="0" fillId="2" borderId="1" xfId="1" applyNumberFormat="1" applyFont="1" applyFill="1" applyBorder="1" applyAlignment="1">
      <alignment horizontal="right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15" fontId="8" fillId="0" borderId="1" xfId="0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4" fontId="0" fillId="0" borderId="5" xfId="1" applyNumberFormat="1" applyFont="1" applyBorder="1" applyAlignment="1">
      <alignment horizontal="center" wrapText="1"/>
    </xf>
    <xf numFmtId="164" fontId="0" fillId="0" borderId="6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4" fontId="9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right" vertical="center"/>
    </xf>
    <xf numFmtId="164" fontId="9" fillId="0" borderId="1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1"/>
  <sheetViews>
    <sheetView tabSelected="1" topLeftCell="A6" workbookViewId="0">
      <selection activeCell="F18" sqref="F18"/>
    </sheetView>
  </sheetViews>
  <sheetFormatPr defaultRowHeight="15" x14ac:dyDescent="0.25"/>
  <cols>
    <col min="1" max="1" width="26.5703125" customWidth="1"/>
    <col min="2" max="2" width="16.7109375" customWidth="1"/>
    <col min="3" max="3" width="16.42578125" customWidth="1"/>
    <col min="4" max="4" width="13.7109375" customWidth="1"/>
    <col min="5" max="5" width="18.5703125" customWidth="1"/>
    <col min="6" max="6" width="15.85546875" customWidth="1"/>
    <col min="7" max="7" width="19.140625" style="1" customWidth="1"/>
    <col min="8" max="8" width="9.140625" style="1"/>
    <col min="9" max="9" width="17.7109375" style="1" customWidth="1"/>
    <col min="10" max="10" width="14.7109375" style="1" customWidth="1"/>
    <col min="11" max="11" width="18.85546875" customWidth="1"/>
    <col min="12" max="12" width="15" customWidth="1"/>
    <col min="13" max="13" width="13" customWidth="1"/>
    <col min="14" max="14" width="12.28515625" customWidth="1"/>
    <col min="15" max="15" width="14.5703125" customWidth="1"/>
  </cols>
  <sheetData>
    <row r="3" spans="1:16" ht="23.25" x14ac:dyDescent="0.35">
      <c r="A3" s="9" t="s">
        <v>1</v>
      </c>
      <c r="B3" s="9"/>
      <c r="C3" s="9"/>
      <c r="D3" s="9"/>
      <c r="E3" s="9"/>
      <c r="F3" s="9"/>
    </row>
    <row r="4" spans="1:16" ht="15.75" x14ac:dyDescent="0.25">
      <c r="E4" s="16" t="s">
        <v>0</v>
      </c>
      <c r="F4" s="17">
        <v>21000000</v>
      </c>
      <c r="G4"/>
      <c r="I4" s="40" t="s">
        <v>0</v>
      </c>
      <c r="J4" s="39">
        <v>21000000</v>
      </c>
      <c r="K4" s="1"/>
    </row>
    <row r="5" spans="1:16" ht="15.75" x14ac:dyDescent="0.25">
      <c r="E5" s="10" t="s">
        <v>2</v>
      </c>
      <c r="F5" s="8">
        <f>F4*10%</f>
        <v>2100000</v>
      </c>
      <c r="G5"/>
      <c r="I5" s="41" t="s">
        <v>41</v>
      </c>
      <c r="J5" s="38">
        <f>E21</f>
        <v>13264500</v>
      </c>
      <c r="K5" s="1"/>
    </row>
    <row r="6" spans="1:16" ht="15.75" x14ac:dyDescent="0.25">
      <c r="E6" s="10" t="s">
        <v>3</v>
      </c>
      <c r="F6" s="8">
        <f>F4-F5</f>
        <v>18900000</v>
      </c>
      <c r="G6"/>
      <c r="I6" s="41" t="s">
        <v>42</v>
      </c>
      <c r="J6" s="38">
        <f>J4-J5</f>
        <v>7735500</v>
      </c>
      <c r="K6" s="1"/>
    </row>
    <row r="8" spans="1:16" ht="23.25" x14ac:dyDescent="0.35">
      <c r="A8" s="34" t="s">
        <v>4</v>
      </c>
      <c r="B8" s="34"/>
      <c r="C8" s="34"/>
      <c r="D8" s="34"/>
      <c r="E8" s="34"/>
      <c r="F8" s="34"/>
      <c r="K8" s="18"/>
    </row>
    <row r="9" spans="1:16" ht="31.5" x14ac:dyDescent="0.25">
      <c r="A9" s="13" t="s">
        <v>5</v>
      </c>
      <c r="B9" s="14" t="s">
        <v>9</v>
      </c>
      <c r="C9" s="14" t="s">
        <v>6</v>
      </c>
      <c r="D9" s="14" t="s">
        <v>7</v>
      </c>
      <c r="E9" s="13" t="s">
        <v>8</v>
      </c>
      <c r="F9" s="13" t="s">
        <v>14</v>
      </c>
      <c r="G9" s="13" t="s">
        <v>14</v>
      </c>
      <c r="L9">
        <f>3780000*3</f>
        <v>11340000</v>
      </c>
    </row>
    <row r="10" spans="1:16" ht="30" x14ac:dyDescent="0.25">
      <c r="A10" s="22" t="s">
        <v>17</v>
      </c>
      <c r="B10" s="5">
        <v>44217</v>
      </c>
      <c r="C10" s="12">
        <v>2500000</v>
      </c>
      <c r="D10" s="12">
        <f t="shared" ref="D10:D16" si="0">C10*7.5%</f>
        <v>187500</v>
      </c>
      <c r="E10" s="12">
        <f t="shared" ref="E10:E16" si="1">C10-D10</f>
        <v>2312500</v>
      </c>
      <c r="F10" s="15" t="s">
        <v>15</v>
      </c>
      <c r="G10" s="35" t="s">
        <v>16</v>
      </c>
      <c r="K10" s="1">
        <v>3780000</v>
      </c>
      <c r="L10">
        <f>L9*7.5%</f>
        <v>850500</v>
      </c>
      <c r="O10">
        <v>3780000</v>
      </c>
    </row>
    <row r="11" spans="1:16" ht="30" x14ac:dyDescent="0.25">
      <c r="A11" s="22" t="s">
        <v>18</v>
      </c>
      <c r="B11" s="5">
        <v>44233</v>
      </c>
      <c r="C11" s="12">
        <v>1280000</v>
      </c>
      <c r="D11" s="12">
        <f t="shared" si="0"/>
        <v>96000</v>
      </c>
      <c r="E11" s="12">
        <f t="shared" si="1"/>
        <v>1184000</v>
      </c>
      <c r="F11" s="15" t="s">
        <v>15</v>
      </c>
      <c r="G11" s="36"/>
      <c r="K11" s="1">
        <f>K10*7.5%</f>
        <v>283500</v>
      </c>
      <c r="L11">
        <f>L9-L10</f>
        <v>10489500</v>
      </c>
      <c r="O11">
        <f>O10*7.5%</f>
        <v>283500</v>
      </c>
    </row>
    <row r="12" spans="1:16" ht="30" x14ac:dyDescent="0.25">
      <c r="A12" s="23" t="s">
        <v>19</v>
      </c>
      <c r="B12" s="5">
        <v>44242</v>
      </c>
      <c r="C12" s="12">
        <v>1945946</v>
      </c>
      <c r="D12" s="12">
        <f t="shared" si="0"/>
        <v>145945.94999999998</v>
      </c>
      <c r="E12" s="12">
        <f t="shared" si="1"/>
        <v>1800000.05</v>
      </c>
      <c r="F12" s="15" t="s">
        <v>15</v>
      </c>
      <c r="K12" s="1">
        <f>K10-K11</f>
        <v>3496500</v>
      </c>
      <c r="N12" s="1"/>
      <c r="O12" s="1">
        <f>O10-O11</f>
        <v>3496500</v>
      </c>
    </row>
    <row r="13" spans="1:16" ht="30" x14ac:dyDescent="0.25">
      <c r="A13" s="23" t="s">
        <v>19</v>
      </c>
      <c r="B13" s="5">
        <v>44242</v>
      </c>
      <c r="C13" s="12">
        <v>854054</v>
      </c>
      <c r="D13" s="12">
        <f t="shared" si="0"/>
        <v>64054.049999999996</v>
      </c>
      <c r="E13" s="12">
        <f t="shared" si="1"/>
        <v>789999.95</v>
      </c>
      <c r="F13" s="15" t="s">
        <v>15</v>
      </c>
      <c r="I13" s="1">
        <v>1800000</v>
      </c>
      <c r="K13" s="1"/>
      <c r="N13" s="1"/>
      <c r="O13" s="1"/>
    </row>
    <row r="14" spans="1:16" ht="30" x14ac:dyDescent="0.25">
      <c r="A14" s="23" t="s">
        <v>20</v>
      </c>
      <c r="B14" s="5">
        <v>44249</v>
      </c>
      <c r="C14" s="12">
        <v>980000</v>
      </c>
      <c r="D14" s="12">
        <f t="shared" si="0"/>
        <v>73500</v>
      </c>
      <c r="E14" s="12">
        <f t="shared" si="1"/>
        <v>906500</v>
      </c>
      <c r="F14" s="15" t="s">
        <v>15</v>
      </c>
      <c r="I14" s="1">
        <v>790000</v>
      </c>
      <c r="K14" s="1"/>
      <c r="L14">
        <v>1800000</v>
      </c>
      <c r="N14">
        <v>1800000</v>
      </c>
      <c r="O14">
        <v>790000</v>
      </c>
      <c r="P14">
        <v>906500</v>
      </c>
    </row>
    <row r="15" spans="1:16" ht="30" x14ac:dyDescent="0.25">
      <c r="A15" s="24" t="s">
        <v>21</v>
      </c>
      <c r="B15" s="5">
        <v>44258</v>
      </c>
      <c r="C15" s="12">
        <v>2500000</v>
      </c>
      <c r="D15" s="12">
        <f t="shared" si="0"/>
        <v>187500</v>
      </c>
      <c r="E15" s="12">
        <f t="shared" si="1"/>
        <v>2312500</v>
      </c>
      <c r="F15" s="15" t="s">
        <v>15</v>
      </c>
      <c r="I15" s="1">
        <f>SUM(I13:I14)</f>
        <v>2590000</v>
      </c>
      <c r="K15" s="1"/>
      <c r="L15">
        <v>790000</v>
      </c>
      <c r="N15" s="1">
        <f>N14*7.5%</f>
        <v>135000</v>
      </c>
      <c r="O15" s="1">
        <f>O14*7.5%</f>
        <v>59250</v>
      </c>
      <c r="P15" s="1">
        <f>P14*7.5%</f>
        <v>67987.5</v>
      </c>
    </row>
    <row r="16" spans="1:16" ht="30" x14ac:dyDescent="0.25">
      <c r="A16" s="24" t="s">
        <v>22</v>
      </c>
      <c r="B16" s="5">
        <v>44268</v>
      </c>
      <c r="C16" s="12">
        <v>1280000</v>
      </c>
      <c r="D16" s="12">
        <f t="shared" si="0"/>
        <v>96000</v>
      </c>
      <c r="E16" s="12">
        <f t="shared" si="1"/>
        <v>1184000</v>
      </c>
      <c r="F16" s="15" t="s">
        <v>15</v>
      </c>
      <c r="I16" s="1">
        <v>3780000</v>
      </c>
      <c r="L16">
        <v>906500</v>
      </c>
      <c r="N16" s="18">
        <f>N15+N14</f>
        <v>1935000</v>
      </c>
      <c r="O16" s="18">
        <f>O15+O14</f>
        <v>849250</v>
      </c>
      <c r="P16" s="18">
        <f>P15+P14</f>
        <v>974487.5</v>
      </c>
    </row>
    <row r="17" spans="1:15" ht="30" x14ac:dyDescent="0.25">
      <c r="A17" s="33" t="s">
        <v>40</v>
      </c>
      <c r="B17" s="5">
        <v>44353</v>
      </c>
      <c r="C17" s="12">
        <f>E17/92.5%</f>
        <v>2000000</v>
      </c>
      <c r="D17" s="12">
        <f>C17*7.5%</f>
        <v>150000</v>
      </c>
      <c r="E17" s="12">
        <v>1850000</v>
      </c>
      <c r="F17" s="15" t="s">
        <v>15</v>
      </c>
      <c r="G17" s="1">
        <v>3780000</v>
      </c>
      <c r="I17" s="1">
        <f>I16-I15</f>
        <v>1190000</v>
      </c>
      <c r="L17">
        <f>SUM(L14:L16)</f>
        <v>3496500</v>
      </c>
    </row>
    <row r="18" spans="1:15" ht="30" x14ac:dyDescent="0.25">
      <c r="A18" s="33" t="s">
        <v>40</v>
      </c>
      <c r="B18" s="5">
        <v>44527</v>
      </c>
      <c r="C18" s="12">
        <v>1000000</v>
      </c>
      <c r="D18" s="12">
        <f>C18*7.5%</f>
        <v>75000</v>
      </c>
      <c r="E18" s="12">
        <f>C18-D18</f>
        <v>925000</v>
      </c>
      <c r="F18" s="15" t="s">
        <v>15</v>
      </c>
      <c r="G18" s="1">
        <f>G17*3</f>
        <v>11340000</v>
      </c>
    </row>
    <row r="19" spans="1:15" x14ac:dyDescent="0.25">
      <c r="A19" s="4"/>
      <c r="B19" s="4"/>
      <c r="C19" s="3"/>
      <c r="D19" s="3"/>
      <c r="E19" s="3"/>
      <c r="F19" s="4"/>
      <c r="G19" s="1">
        <f>G18*7.5%</f>
        <v>850500</v>
      </c>
      <c r="K19">
        <v>1190000</v>
      </c>
      <c r="O19" s="18">
        <f>P16+O16+N16</f>
        <v>3758737.5</v>
      </c>
    </row>
    <row r="20" spans="1:15" x14ac:dyDescent="0.25">
      <c r="A20" s="4"/>
      <c r="B20" s="4"/>
      <c r="C20" s="4"/>
      <c r="D20" s="4"/>
      <c r="E20" s="4"/>
      <c r="F20" s="4"/>
      <c r="G20" s="1">
        <f>G18-G19</f>
        <v>10489500</v>
      </c>
      <c r="K20">
        <f>K19*7.5%</f>
        <v>89250</v>
      </c>
    </row>
    <row r="21" spans="1:15" ht="15.75" x14ac:dyDescent="0.25">
      <c r="A21" s="20" t="s">
        <v>13</v>
      </c>
      <c r="B21" s="20"/>
      <c r="C21" s="6">
        <f>SUM(C10:C20)</f>
        <v>14340000</v>
      </c>
      <c r="D21" s="6">
        <f>SUM(D10:D20)</f>
        <v>1075500</v>
      </c>
      <c r="E21" s="6">
        <f>SUM(E10:E20)</f>
        <v>13264500</v>
      </c>
      <c r="F21" s="4"/>
      <c r="K21">
        <f>K19-K20</f>
        <v>1100750</v>
      </c>
    </row>
    <row r="22" spans="1:15" ht="15.75" x14ac:dyDescent="0.25">
      <c r="A22" s="20" t="s">
        <v>10</v>
      </c>
      <c r="B22" s="20"/>
      <c r="C22" s="20"/>
      <c r="D22" s="20"/>
      <c r="E22" s="7">
        <f>F6-E21</f>
        <v>5635500</v>
      </c>
      <c r="F22" s="3"/>
      <c r="G22" s="2"/>
    </row>
    <row r="23" spans="1:15" ht="15.75" x14ac:dyDescent="0.25">
      <c r="A23" s="20" t="s">
        <v>11</v>
      </c>
      <c r="B23" s="20"/>
      <c r="C23" s="20"/>
      <c r="D23" s="20"/>
      <c r="E23" s="7">
        <f>F5</f>
        <v>2100000</v>
      </c>
      <c r="F23" s="4"/>
    </row>
    <row r="24" spans="1:15" ht="15.75" x14ac:dyDescent="0.25">
      <c r="A24" s="20" t="s">
        <v>12</v>
      </c>
      <c r="B24" s="20"/>
      <c r="C24" s="20"/>
      <c r="D24" s="20"/>
      <c r="E24" s="7">
        <f>E23+E22</f>
        <v>7735500</v>
      </c>
      <c r="F24" s="11"/>
      <c r="G24" s="2"/>
      <c r="I24" s="1">
        <v>906500</v>
      </c>
    </row>
    <row r="25" spans="1:15" x14ac:dyDescent="0.25">
      <c r="C25" s="18"/>
      <c r="G25" s="1">
        <f>3780000*3</f>
        <v>11340000</v>
      </c>
      <c r="K25" s="1"/>
      <c r="M25" s="1"/>
    </row>
    <row r="26" spans="1:15" x14ac:dyDescent="0.25">
      <c r="C26" s="18">
        <f>C21/2</f>
        <v>7170000</v>
      </c>
      <c r="E26" s="18"/>
      <c r="F26" s="2"/>
      <c r="G26" s="1">
        <v>1280000</v>
      </c>
      <c r="I26" s="1">
        <f>I24*7.5%</f>
        <v>67987.5</v>
      </c>
    </row>
    <row r="27" spans="1:15" x14ac:dyDescent="0.25">
      <c r="G27" s="1">
        <f>G26+G25</f>
        <v>12620000</v>
      </c>
      <c r="K27" s="1">
        <v>1000000</v>
      </c>
      <c r="L27" s="1"/>
      <c r="M27" s="21"/>
    </row>
    <row r="28" spans="1:15" x14ac:dyDescent="0.25">
      <c r="G28" s="1">
        <f>G27*7.5%</f>
        <v>946500</v>
      </c>
      <c r="I28" s="19">
        <v>7.4999999999999997E-2</v>
      </c>
    </row>
    <row r="29" spans="1:15" x14ac:dyDescent="0.25">
      <c r="G29" s="1">
        <f>G27-G28</f>
        <v>11673500</v>
      </c>
      <c r="K29" s="1">
        <f>K27*7.5%</f>
        <v>75000</v>
      </c>
    </row>
    <row r="30" spans="1:15" x14ac:dyDescent="0.25">
      <c r="C30" s="18"/>
    </row>
    <row r="31" spans="1:15" x14ac:dyDescent="0.25">
      <c r="K31" s="18">
        <f>K27-K29</f>
        <v>925000</v>
      </c>
    </row>
    <row r="39" spans="6:6" x14ac:dyDescent="0.25">
      <c r="F39" s="1">
        <v>3780000</v>
      </c>
    </row>
    <row r="40" spans="6:6" x14ac:dyDescent="0.25">
      <c r="F40" s="21">
        <f>F39*7.5%</f>
        <v>283500</v>
      </c>
    </row>
    <row r="41" spans="6:6" x14ac:dyDescent="0.25">
      <c r="F41" s="21">
        <f>F39-F40</f>
        <v>3496500</v>
      </c>
    </row>
  </sheetData>
  <mergeCells count="2">
    <mergeCell ref="A8:F8"/>
    <mergeCell ref="G10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6" sqref="I6"/>
    </sheetView>
  </sheetViews>
  <sheetFormatPr defaultRowHeight="15.75" x14ac:dyDescent="0.25"/>
  <cols>
    <col min="1" max="1" width="12.140625" style="26" bestFit="1" customWidth="1"/>
    <col min="2" max="2" width="36.42578125" style="26" customWidth="1"/>
    <col min="3" max="4" width="11.28515625" style="26" bestFit="1" customWidth="1"/>
    <col min="5" max="5" width="10.7109375" style="26" bestFit="1" customWidth="1"/>
    <col min="6" max="6" width="11" style="26" customWidth="1"/>
    <col min="7" max="7" width="14.140625" style="26" bestFit="1" customWidth="1"/>
    <col min="8" max="8" width="1.85546875" style="26" customWidth="1"/>
    <col min="9" max="16384" width="9.140625" style="26"/>
  </cols>
  <sheetData>
    <row r="1" spans="1:8" ht="31.5" x14ac:dyDescent="0.25">
      <c r="A1" s="25" t="s">
        <v>23</v>
      </c>
      <c r="B1" s="25" t="s">
        <v>36</v>
      </c>
      <c r="C1" s="25" t="s">
        <v>24</v>
      </c>
      <c r="D1" s="25" t="s">
        <v>25</v>
      </c>
      <c r="E1" s="25" t="s">
        <v>26</v>
      </c>
      <c r="F1" s="25" t="s">
        <v>9</v>
      </c>
      <c r="G1" s="25" t="s">
        <v>14</v>
      </c>
    </row>
    <row r="2" spans="1:8" ht="63" x14ac:dyDescent="0.25">
      <c r="A2" s="27" t="s">
        <v>38</v>
      </c>
      <c r="B2" s="28" t="s">
        <v>27</v>
      </c>
      <c r="C2" s="29">
        <v>3780000</v>
      </c>
      <c r="D2" s="29">
        <v>3780000</v>
      </c>
      <c r="E2" s="30">
        <v>44217</v>
      </c>
      <c r="F2" s="30">
        <v>44233</v>
      </c>
      <c r="G2" s="27" t="s">
        <v>28</v>
      </c>
    </row>
    <row r="3" spans="1:8" ht="63" x14ac:dyDescent="0.25">
      <c r="A3" s="27" t="s">
        <v>29</v>
      </c>
      <c r="B3" s="28" t="s">
        <v>30</v>
      </c>
      <c r="C3" s="29">
        <v>3780000</v>
      </c>
      <c r="D3" s="29">
        <v>3780000</v>
      </c>
      <c r="E3" s="30">
        <v>44235</v>
      </c>
      <c r="F3" s="30">
        <v>44249</v>
      </c>
      <c r="G3" s="27" t="s">
        <v>28</v>
      </c>
    </row>
    <row r="4" spans="1:8" ht="47.25" x14ac:dyDescent="0.25">
      <c r="A4" s="27" t="s">
        <v>31</v>
      </c>
      <c r="B4" s="28" t="s">
        <v>32</v>
      </c>
      <c r="C4" s="29">
        <v>3780000</v>
      </c>
      <c r="D4" s="29">
        <v>3780000</v>
      </c>
      <c r="E4" s="30">
        <v>44250</v>
      </c>
      <c r="F4" s="30">
        <v>44268</v>
      </c>
      <c r="G4" s="27" t="s">
        <v>28</v>
      </c>
    </row>
    <row r="5" spans="1:8" ht="31.5" x14ac:dyDescent="0.25">
      <c r="A5" s="27" t="s">
        <v>33</v>
      </c>
      <c r="B5" s="28" t="s">
        <v>37</v>
      </c>
      <c r="C5" s="31">
        <v>3780000</v>
      </c>
      <c r="D5" s="29">
        <v>0</v>
      </c>
      <c r="E5" s="30">
        <v>44265</v>
      </c>
      <c r="F5" s="27"/>
      <c r="G5" s="32" t="s">
        <v>39</v>
      </c>
    </row>
    <row r="6" spans="1:8" ht="31.5" x14ac:dyDescent="0.25">
      <c r="A6" s="27" t="s">
        <v>34</v>
      </c>
      <c r="B6" s="28" t="s">
        <v>35</v>
      </c>
      <c r="C6" s="31">
        <v>3780000</v>
      </c>
      <c r="D6" s="29">
        <v>0</v>
      </c>
      <c r="E6" s="30">
        <v>44285</v>
      </c>
      <c r="F6" s="27"/>
      <c r="G6" s="32" t="s">
        <v>39</v>
      </c>
    </row>
    <row r="7" spans="1:8" x14ac:dyDescent="0.25">
      <c r="A7" s="37"/>
      <c r="B7" s="37"/>
      <c r="C7" s="37"/>
      <c r="D7" s="37"/>
      <c r="E7" s="37"/>
      <c r="F7" s="37"/>
      <c r="G7" s="37"/>
      <c r="H7" s="37"/>
    </row>
  </sheetData>
  <mergeCells count="2">
    <mergeCell ref="A7:F7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details</vt:lpstr>
      <vt:lpstr>rec details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2021-12-03T06:07:20Z</dcterms:modified>
</cp:coreProperties>
</file>