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Pioneer\Projects 2022\AIR WAR COLLEGE\Running Bill\"/>
    </mc:Choice>
  </mc:AlternateContent>
  <xr:revisionPtr revIDLastSave="0" documentId="13_ncr:1_{06A87ADA-E5A5-4080-A26A-9CB7F07D76DD}"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 name="Total" sheetId="5" r:id="rId6"/>
  </sheets>
  <definedNames>
    <definedName name="_xlnm.Print_Area" localSheetId="2">'First Duct'!$A$1:$K$27</definedName>
    <definedName name="_xlnm.Print_Area" localSheetId="1">'Ground Duct'!$A$1:$K$26</definedName>
    <definedName name="_xlnm.Print_Area" localSheetId="3">'Second Duct'!$A$1:$O$27</definedName>
    <definedName name="_xlnm.Print_Area" localSheetId="0">Summary!$A$1:$E$43</definedName>
    <definedName name="_xlnm.Print_Area" localSheetId="4">'Third Duct'!$A$1:$P$27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3" i="6" l="1"/>
  <c r="M52" i="6"/>
  <c r="M51" i="6"/>
  <c r="L46" i="6"/>
  <c r="L48" i="6" s="1"/>
  <c r="J54" i="6"/>
  <c r="E43" i="6" l="1"/>
  <c r="J37" i="6"/>
  <c r="E37" i="6"/>
  <c r="G45" i="6"/>
  <c r="G47" i="6"/>
  <c r="E36" i="6" l="1"/>
  <c r="E38" i="6" s="1"/>
  <c r="J20" i="1"/>
  <c r="J19" i="1"/>
  <c r="J21" i="1"/>
  <c r="J17" i="1"/>
  <c r="H21" i="1"/>
  <c r="H20" i="1"/>
  <c r="H19" i="1"/>
  <c r="H17" i="1"/>
  <c r="J14" i="1"/>
  <c r="H12" i="1"/>
  <c r="I12" i="1"/>
  <c r="J12" i="1" s="1"/>
  <c r="I10" i="1"/>
  <c r="J10" i="1" s="1"/>
  <c r="I9" i="1"/>
  <c r="J9" i="1" s="1"/>
  <c r="H10" i="1"/>
  <c r="H9" i="1"/>
  <c r="J25" i="1"/>
  <c r="K25" i="1" s="1"/>
  <c r="H25" i="1"/>
  <c r="I26" i="3"/>
  <c r="J26" i="3" s="1"/>
  <c r="J23" i="3"/>
  <c r="J22" i="3"/>
  <c r="J21" i="3"/>
  <c r="J19" i="3"/>
  <c r="J16" i="3"/>
  <c r="I14" i="3"/>
  <c r="J14" i="3" s="1"/>
  <c r="I12" i="3"/>
  <c r="J12" i="3" s="1"/>
  <c r="I11" i="3"/>
  <c r="J11" i="3" s="1"/>
  <c r="I10" i="3"/>
  <c r="J10" i="3" s="1"/>
  <c r="I26" i="4"/>
  <c r="J26" i="4" s="1"/>
  <c r="J22" i="4"/>
  <c r="J21" i="4"/>
  <c r="J19" i="4"/>
  <c r="J16" i="4"/>
  <c r="I13" i="4"/>
  <c r="J13" i="4" s="1"/>
  <c r="I11" i="4"/>
  <c r="J11" i="4" s="1"/>
  <c r="I10" i="4"/>
  <c r="J10" i="4" s="1"/>
  <c r="I26" i="2"/>
  <c r="J26" i="2" s="1"/>
  <c r="J23" i="2"/>
  <c r="J22" i="2"/>
  <c r="J21" i="2"/>
  <c r="J19" i="2"/>
  <c r="I13" i="2"/>
  <c r="J13" i="2" s="1"/>
  <c r="I11" i="2"/>
  <c r="J11" i="2" s="1"/>
  <c r="I10" i="2"/>
  <c r="J10" i="2" s="1"/>
  <c r="I22" i="1"/>
  <c r="J22" i="1" s="1"/>
  <c r="H26" i="3"/>
  <c r="H23" i="3"/>
  <c r="H22" i="3"/>
  <c r="H21" i="3"/>
  <c r="H19" i="3"/>
  <c r="H16" i="3"/>
  <c r="H14" i="3"/>
  <c r="H12" i="3"/>
  <c r="H11" i="3"/>
  <c r="H10" i="3"/>
  <c r="H26" i="4"/>
  <c r="J23" i="4"/>
  <c r="H23" i="4"/>
  <c r="H22" i="4"/>
  <c r="H21" i="4"/>
  <c r="H19" i="4"/>
  <c r="H16" i="4"/>
  <c r="H13" i="4"/>
  <c r="H11" i="4"/>
  <c r="H10" i="4"/>
  <c r="H26" i="2"/>
  <c r="H23" i="2"/>
  <c r="H22" i="2"/>
  <c r="H21" i="2"/>
  <c r="H19" i="2"/>
  <c r="J16" i="2"/>
  <c r="H16" i="2"/>
  <c r="H13" i="2"/>
  <c r="H11" i="2"/>
  <c r="H10" i="2"/>
  <c r="H22" i="1"/>
  <c r="H14" i="1"/>
  <c r="K10" i="3" l="1"/>
  <c r="K19" i="3"/>
  <c r="K16" i="3"/>
  <c r="K19" i="1"/>
  <c r="K26" i="3"/>
  <c r="K23" i="3"/>
  <c r="K17" i="1"/>
  <c r="K20" i="1"/>
  <c r="K12" i="1"/>
  <c r="J26" i="1"/>
  <c r="D25" i="6" s="1"/>
  <c r="K22" i="4"/>
  <c r="K10" i="2"/>
  <c r="K19" i="2"/>
  <c r="K26" i="2"/>
  <c r="K12" i="3"/>
  <c r="K10" i="4"/>
  <c r="K10" i="1"/>
  <c r="K21" i="2"/>
  <c r="K11" i="2"/>
  <c r="K14" i="3"/>
  <c r="K22" i="3"/>
  <c r="K21" i="3"/>
  <c r="K11" i="3"/>
  <c r="K23" i="2"/>
  <c r="K26" i="4"/>
  <c r="K23" i="4"/>
  <c r="K21" i="4"/>
  <c r="K19" i="4"/>
  <c r="K16" i="4"/>
  <c r="K13" i="4"/>
  <c r="K11" i="4"/>
  <c r="K22" i="2"/>
  <c r="K16" i="2"/>
  <c r="K13" i="2"/>
  <c r="K22" i="1"/>
  <c r="K21" i="1"/>
  <c r="K14" i="1"/>
  <c r="K9" i="1"/>
  <c r="L27" i="3"/>
  <c r="M27" i="3"/>
  <c r="N27" i="3"/>
  <c r="O27" i="3"/>
  <c r="P27" i="3"/>
  <c r="L27" i="2"/>
  <c r="M27" i="2"/>
  <c r="N27" i="2"/>
  <c r="O27" i="2"/>
  <c r="P27" i="2"/>
  <c r="K27" i="4" l="1"/>
  <c r="K27" i="3"/>
  <c r="K27" i="2"/>
  <c r="H27" i="3" l="1"/>
  <c r="C28" i="6" s="1"/>
  <c r="H27" i="4"/>
  <c r="C27" i="6" s="1"/>
  <c r="H26" i="1"/>
  <c r="C25" i="6" s="1"/>
  <c r="F38" i="5"/>
  <c r="J35" i="5"/>
  <c r="J32" i="5"/>
  <c r="P26" i="5"/>
  <c r="E25" i="6" l="1"/>
  <c r="J27" i="3"/>
  <c r="D28" i="6" s="1"/>
  <c r="E28" i="6" s="1"/>
  <c r="K26" i="1"/>
  <c r="Q26" i="1" s="1"/>
  <c r="J27" i="4"/>
  <c r="J27" i="2"/>
  <c r="D26" i="6" s="1"/>
  <c r="H27" i="2"/>
  <c r="C26" i="6" s="1"/>
  <c r="C30" i="6" s="1"/>
  <c r="F39" i="4"/>
  <c r="J36" i="4"/>
  <c r="E26" i="6" l="1"/>
  <c r="P27" i="4"/>
  <c r="D27" i="6"/>
  <c r="E27" i="6" s="1"/>
  <c r="J33" i="4"/>
  <c r="F39" i="3"/>
  <c r="J36" i="3"/>
  <c r="J33" i="3"/>
  <c r="E30" i="6" l="1"/>
  <c r="E31" i="6" s="1"/>
  <c r="E32" i="6" s="1"/>
  <c r="E34" i="6" s="1"/>
  <c r="D30" i="6"/>
  <c r="F39" i="2"/>
  <c r="J36" i="2"/>
  <c r="J33" i="2"/>
  <c r="K35" i="1" l="1"/>
  <c r="F38" i="1" l="1"/>
  <c r="K32" i="1" l="1"/>
</calcChain>
</file>

<file path=xl/sharedStrings.xml><?xml version="1.0" encoding="utf-8"?>
<sst xmlns="http://schemas.openxmlformats.org/spreadsheetml/2006/main" count="315" uniqueCount="113">
  <si>
    <t>PAF AIR WAR COLLEGE, KARACHI</t>
  </si>
  <si>
    <t>BILL OF QUANTITIES FOR SUPPLY &amp; INSTALLATION AIR CONDITIONING WORK (1ST FLOOR)</t>
  </si>
  <si>
    <t>ITEM NO.</t>
  </si>
  <si>
    <t>DESCRIPTION</t>
  </si>
  <si>
    <t>QTY</t>
  </si>
  <si>
    <t>UNIT</t>
  </si>
  <si>
    <t>AIR CONDITIONING WORK</t>
  </si>
  <si>
    <t>a</t>
  </si>
  <si>
    <t>b</t>
  </si>
  <si>
    <t>c</t>
  </si>
  <si>
    <t>d</t>
  </si>
  <si>
    <t>G.I. Duct  &amp; Allied Works</t>
  </si>
  <si>
    <t>Sq. Ft</t>
  </si>
  <si>
    <t>Supply &amp; Isnt: Glass Wool Insulation on Ducts</t>
  </si>
  <si>
    <r>
      <t>Supply &amp; Installation of</t>
    </r>
    <r>
      <rPr>
        <b/>
        <sz val="11"/>
        <color theme="1"/>
        <rFont val="Calibri"/>
        <family val="2"/>
      </rPr>
      <t xml:space="preserve"> Flexible duct connector</t>
    </r>
    <r>
      <rPr>
        <sz val="11"/>
        <color theme="1"/>
        <rFont val="Calibri"/>
        <family val="2"/>
      </rPr>
      <t xml:space="preserve"> minimum 3" wide as shown in the drawings and directed by the engineer in charge.</t>
    </r>
  </si>
  <si>
    <t xml:space="preserve">Flexible Duct Connector </t>
  </si>
  <si>
    <t>RFt</t>
  </si>
  <si>
    <t>Job</t>
  </si>
  <si>
    <t>Air Devices</t>
  </si>
  <si>
    <r>
      <t xml:space="preserve">Supply &amp; Installation of opposed blade </t>
    </r>
    <r>
      <rPr>
        <b/>
        <sz val="11"/>
        <color theme="1"/>
        <rFont val="Calibri"/>
        <family val="2"/>
      </rPr>
      <t>Volume Control Dampers</t>
    </r>
    <r>
      <rPr>
        <sz val="11"/>
        <color theme="1"/>
        <rFont val="Calibri"/>
        <family val="2"/>
      </rPr>
      <t xml:space="preserve"> made from 16 SWG. G.I sheets as specified in the specifications, shown on the drawings.</t>
    </r>
  </si>
  <si>
    <t>VCDs</t>
  </si>
  <si>
    <r>
      <t>Supply &amp; installation of</t>
    </r>
    <r>
      <rPr>
        <b/>
        <sz val="11"/>
        <color theme="1"/>
        <rFont val="Calibri"/>
        <family val="2"/>
      </rPr>
      <t xml:space="preserve"> Supply Air Diffusers / Return Air Grills  </t>
    </r>
    <r>
      <rPr>
        <sz val="11"/>
        <color theme="1"/>
        <rFont val="Calibri"/>
        <family val="2"/>
      </rPr>
      <t>powder coated complete as specified in the specifications, shown on the drawing.</t>
    </r>
  </si>
  <si>
    <t xml:space="preserve">Installation Total </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</si>
  <si>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</si>
  <si>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</si>
  <si>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</si>
  <si>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</si>
  <si>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</si>
  <si>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</si>
  <si>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</si>
  <si>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</si>
  <si>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</si>
  <si>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</si>
  <si>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</si>
  <si>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</si>
  <si>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</si>
  <si>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</si>
  <si>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r>
      <t xml:space="preserve">Supply and installation of 1.5” thick, 24 kg/m3 density </t>
    </r>
    <r>
      <rPr>
        <b/>
        <sz val="11"/>
        <color theme="1"/>
        <rFont val="Calibri"/>
        <family val="2"/>
      </rPr>
      <t>Glass Wool Insulation</t>
    </r>
    <r>
      <rPr>
        <sz val="11"/>
        <color theme="1"/>
        <rFont val="Calibri"/>
        <family val="2"/>
      </rPr>
      <t xml:space="preserve"> with 8 oz. Canvas cloth wrapping around duct with adhesive and anitfungal paint. All longitudinal and circumferential joints shall be sealed with 2” wide adhesive tape as specified in the specifications and shown on the drawing.</t>
    </r>
  </si>
  <si>
    <t>Supply Air Diffusers / Return Air Diffuser and Grills</t>
  </si>
  <si>
    <t xml:space="preserve">Supply, fabrication, and installation of TDF type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</si>
  <si>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Material</t>
  </si>
  <si>
    <t>Labour</t>
  </si>
  <si>
    <t>Total</t>
  </si>
  <si>
    <t>Unit</t>
  </si>
  <si>
    <t>PKR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</si>
  <si>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</si>
  <si>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</si>
  <si>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</si>
  <si>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Testing of Ducts and Air Balancing of the System with Reports</t>
  </si>
  <si>
    <t>Exhaust Air Louver (as per drawings)</t>
  </si>
  <si>
    <t>Supply &amp; Installation of Duct 20, 22, 24 swg</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</si>
  <si>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</si>
  <si>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</si>
  <si>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</si>
  <si>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</si>
  <si>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</si>
  <si>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</si>
  <si>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</si>
  <si>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</si>
  <si>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</si>
  <si>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</si>
  <si>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</si>
  <si>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</si>
  <si>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</si>
  <si>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</si>
  <si>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</si>
  <si>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</si>
  <si>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</si>
  <si>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</si>
  <si>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</si>
  <si>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</si>
  <si>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</si>
  <si>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</si>
  <si>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</si>
  <si>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</si>
  <si>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</si>
  <si>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</si>
  <si>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</si>
  <si>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</si>
  <si>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 xml:space="preserve">for PIONEER SERVICES </t>
  </si>
  <si>
    <t>RUNNING BILL NO 1</t>
  </si>
  <si>
    <t>BILL OF QUANTITIES (Ground Floor)</t>
  </si>
  <si>
    <t>BILL OF QUANTITIES (1st Floor)</t>
  </si>
  <si>
    <t>BILL OF QUANTITIES (2nd Floor)</t>
  </si>
  <si>
    <t>BILL OF QUANTITIES (3rd Floor)</t>
  </si>
  <si>
    <t>Date</t>
  </si>
  <si>
    <t>Invoice #</t>
  </si>
  <si>
    <t>M/S DWP Technologies PVT Ltd</t>
  </si>
  <si>
    <t>NTN #</t>
  </si>
  <si>
    <t>4312149-7</t>
  </si>
  <si>
    <t xml:space="preserve">Suit No. 102, First Floor, Fortune Center, </t>
  </si>
  <si>
    <t>Shahrah-e-Faisal, Karachi.</t>
  </si>
  <si>
    <t>NTN # 1547417-8</t>
  </si>
  <si>
    <t>01</t>
  </si>
  <si>
    <t>Project: PAF AIR WAR COLLEGE, KARACHI</t>
  </si>
  <si>
    <t>SUMMARY: RUNNING BILL NO 1</t>
  </si>
  <si>
    <t>Invoice</t>
  </si>
  <si>
    <t>Less Received  40% Adv (incl WHT)</t>
  </si>
  <si>
    <t>Payable Amount</t>
  </si>
  <si>
    <t>Supply Qty</t>
  </si>
  <si>
    <t>Installed Qty</t>
  </si>
  <si>
    <t>Bill Amount</t>
  </si>
  <si>
    <t>08 Mar 2023</t>
  </si>
  <si>
    <t>Rem</t>
  </si>
  <si>
    <t xml:space="preserve"> Add VO for ducting</t>
  </si>
  <si>
    <t>Add VO for fire damper</t>
  </si>
  <si>
    <t>Remaining</t>
  </si>
  <si>
    <t>Less MOB ADV</t>
  </si>
  <si>
    <t>TAX 7%</t>
  </si>
  <si>
    <t>Received</t>
  </si>
  <si>
    <t>Transfer on 13-4-23</t>
  </si>
  <si>
    <t>Transfer on 17-4-23</t>
  </si>
  <si>
    <t>Transfer on 18-4-23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</si>
</sst>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_);\(0\)"/>
    <numFmt numFmtId="166" formatCode="_(* #,##0.000_);_(* \(#,##0.000\);_(* &quot;-&quot;??_);_(@_)"/>
    <numFmt numFmtId="167" formatCode="_(* #,##0_);_(* \(#,##0\);_(* \-??_);_(@_)"/>
  </numFmts>
  <fonts count="55" x14ac:knownFonts="1">
    <font>
      <sz val="10"/>
      <color rgb="FF000000"/>
      <name val="Times New Roman"/>
      <charset val="204"/>
    </font>
    <font>
      <b/>
      <sz val="18"/>
      <name val="Calibri"/>
      <family val="2"/>
    </font>
    <font>
      <sz val="10"/>
      <color rgb="FF000000"/>
      <name val="Times New Roman"/>
      <family val="1"/>
    </font>
    <font>
      <sz val="11"/>
      <name val="Calibri"/>
      <family val="2"/>
    </font>
    <font>
      <b/>
      <sz val="11"/>
      <name val="Calibri"/>
      <family val="2"/>
    </font>
    <font>
      <sz val="11"/>
      <color rgb="FF000000"/>
      <name val="Calibri"/>
      <family val="2"/>
    </font>
    <font>
      <sz val="11"/>
      <color rgb="FF000000"/>
      <name val="Times New Roman"/>
      <family val="1"/>
    </font>
    <font>
      <b/>
      <sz val="11"/>
      <color rgb="FF000000"/>
      <name val="Calibri"/>
      <family val="2"/>
    </font>
    <font>
      <sz val="11"/>
      <color theme="1"/>
      <name val="Calibri"/>
      <family val="2"/>
    </font>
    <font>
      <b/>
      <sz val="11"/>
      <color theme="1"/>
      <name val="Calibri"/>
      <family val="2"/>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s>
  <cellStyleXfs count="3">
    <xf numFmtId="0" fontId="0" fillId="0" borderId="0"/>
    <xf numFmtId="43" fontId="2" fillId="0" borderId="0" applyFont="0" applyFill="0" applyBorder="0" applyAlignment="0" applyProtection="0"/>
    <xf numFmtId="9" fontId="53" fillId="0" borderId="0" applyFont="0" applyFill="0" applyBorder="0" applyAlignment="0" applyProtection="0"/>
  </cellStyleXfs>
  <cellXfs count="320">
    <xf numFmtId="0" fontId="0" fillId="0" borderId="0" xfId="0"/>
    <xf numFmtId="0" fontId="0" fillId="0" borderId="0" xfId="0" applyAlignment="1">
      <alignment horizontal="left" vertical="top"/>
    </xf>
    <xf numFmtId="165" fontId="5" fillId="3" borderId="10" xfId="0" applyNumberFormat="1" applyFont="1" applyFill="1" applyBorder="1" applyAlignment="1">
      <alignment horizontal="center" vertical="top" shrinkToFit="1"/>
    </xf>
    <xf numFmtId="165" fontId="5" fillId="3" borderId="11" xfId="0" applyNumberFormat="1" applyFont="1" applyFill="1" applyBorder="1" applyAlignment="1">
      <alignment horizontal="center" vertical="top" shrinkToFit="1"/>
    </xf>
    <xf numFmtId="165" fontId="5" fillId="3" borderId="11" xfId="0" applyNumberFormat="1" applyFont="1" applyFill="1" applyBorder="1" applyAlignment="1">
      <alignment horizontal="left" vertical="top" indent="1" shrinkToFit="1"/>
    </xf>
    <xf numFmtId="164" fontId="5" fillId="3" borderId="11" xfId="1" applyNumberFormat="1" applyFont="1" applyFill="1" applyBorder="1" applyAlignment="1">
      <alignment horizontal="center" vertical="top" shrinkToFit="1"/>
    </xf>
    <xf numFmtId="164" fontId="5" fillId="3" borderId="12" xfId="1" applyNumberFormat="1" applyFont="1" applyFill="1" applyBorder="1" applyAlignment="1">
      <alignment horizontal="center" vertical="top" shrinkToFit="1"/>
    </xf>
    <xf numFmtId="164" fontId="3" fillId="3" borderId="11" xfId="1" applyNumberFormat="1" applyFont="1" applyFill="1" applyBorder="1" applyAlignment="1">
      <alignment horizontal="center" vertical="top" wrapText="1"/>
    </xf>
    <xf numFmtId="164" fontId="3" fillId="3" borderId="12" xfId="1" applyNumberFormat="1" applyFont="1" applyFill="1" applyBorder="1" applyAlignment="1">
      <alignment horizontal="center" vertical="top" wrapText="1"/>
    </xf>
    <xf numFmtId="164" fontId="6" fillId="3" borderId="11" xfId="1" applyNumberFormat="1" applyFont="1" applyFill="1" applyBorder="1" applyAlignment="1">
      <alignment horizontal="left" wrapText="1"/>
    </xf>
    <xf numFmtId="0" fontId="4" fillId="3" borderId="20" xfId="0" applyFont="1" applyFill="1" applyBorder="1" applyAlignment="1">
      <alignment horizontal="left" vertical="center" wrapText="1" indent="1"/>
    </xf>
    <xf numFmtId="0" fontId="4" fillId="3" borderId="0" xfId="0" applyFont="1" applyFill="1" applyAlignment="1">
      <alignment horizontal="center" vertical="center" wrapText="1"/>
    </xf>
    <xf numFmtId="0" fontId="4" fillId="3" borderId="0" xfId="0" applyFont="1" applyFill="1" applyAlignment="1">
      <alignment horizontal="left" vertical="center" wrapText="1" indent="1"/>
    </xf>
    <xf numFmtId="164" fontId="6" fillId="3" borderId="21" xfId="1" applyNumberFormat="1" applyFont="1" applyFill="1" applyBorder="1" applyAlignment="1">
      <alignment horizontal="left" wrapText="1"/>
    </xf>
    <xf numFmtId="164" fontId="3" fillId="3" borderId="21" xfId="1" applyNumberFormat="1" applyFont="1" applyFill="1" applyBorder="1" applyAlignment="1">
      <alignment horizontal="center" vertical="top" wrapText="1"/>
    </xf>
    <xf numFmtId="164" fontId="3" fillId="3" borderId="22" xfId="1" applyNumberFormat="1" applyFont="1" applyFill="1" applyBorder="1" applyAlignment="1">
      <alignment horizontal="center" vertical="top" wrapText="1"/>
    </xf>
    <xf numFmtId="1" fontId="5" fillId="0" borderId="11" xfId="0" applyNumberFormat="1" applyFont="1" applyBorder="1" applyAlignment="1">
      <alignment horizontal="center" vertical="center" shrinkToFit="1"/>
    </xf>
    <xf numFmtId="0" fontId="3" fillId="0" borderId="11" xfId="0" applyFont="1" applyBorder="1" applyAlignment="1">
      <alignment horizontal="center" vertical="center" wrapText="1"/>
    </xf>
    <xf numFmtId="164" fontId="3" fillId="0" borderId="23" xfId="1" applyNumberFormat="1" applyFont="1" applyBorder="1" applyAlignment="1">
      <alignment horizontal="center" vertical="center" wrapText="1"/>
    </xf>
    <xf numFmtId="164" fontId="3" fillId="0" borderId="23" xfId="1" applyNumberFormat="1" applyFont="1" applyFill="1" applyBorder="1" applyAlignment="1">
      <alignment horizontal="center" vertical="center" wrapText="1"/>
    </xf>
    <xf numFmtId="164" fontId="3" fillId="0" borderId="24" xfId="1" applyNumberFormat="1" applyFont="1" applyBorder="1" applyAlignment="1">
      <alignment horizontal="center" vertical="center" wrapText="1"/>
    </xf>
    <xf numFmtId="164" fontId="0" fillId="0" borderId="0" xfId="0" applyNumberFormat="1" applyAlignment="1">
      <alignment horizontal="left" vertical="top"/>
    </xf>
    <xf numFmtId="43" fontId="0" fillId="0" borderId="0" xfId="0" applyNumberFormat="1" applyAlignment="1">
      <alignment horizontal="left" vertical="top"/>
    </xf>
    <xf numFmtId="1" fontId="7" fillId="0" borderId="10" xfId="0" applyNumberFormat="1" applyFont="1" applyBorder="1" applyAlignment="1">
      <alignment horizontal="center" vertical="top" shrinkToFit="1"/>
    </xf>
    <xf numFmtId="0" fontId="4" fillId="4" borderId="15" xfId="0" applyFont="1" applyFill="1" applyBorder="1" applyAlignment="1">
      <alignment vertical="top" wrapText="1"/>
    </xf>
    <xf numFmtId="0" fontId="4" fillId="4" borderId="8" xfId="0" applyFont="1" applyFill="1" applyBorder="1" applyAlignment="1">
      <alignment vertical="top" wrapText="1"/>
    </xf>
    <xf numFmtId="164" fontId="3" fillId="4" borderId="8" xfId="1" applyNumberFormat="1" applyFont="1" applyFill="1" applyBorder="1" applyAlignment="1">
      <alignment vertical="top" wrapText="1"/>
    </xf>
    <xf numFmtId="164" fontId="3" fillId="4" borderId="9" xfId="1" applyNumberFormat="1" applyFont="1" applyFill="1" applyBorder="1" applyAlignment="1">
      <alignment vertical="top" wrapText="1"/>
    </xf>
    <xf numFmtId="0" fontId="5" fillId="0" borderId="10" xfId="0" applyFont="1" applyBorder="1" applyAlignment="1">
      <alignment horizontal="center" vertical="center" wrapText="1"/>
    </xf>
    <xf numFmtId="0" fontId="3" fillId="5" borderId="14" xfId="0" applyFont="1" applyFill="1" applyBorder="1" applyAlignment="1">
      <alignment horizontal="left" vertical="top" wrapText="1"/>
    </xf>
    <xf numFmtId="1" fontId="7" fillId="0" borderId="14" xfId="0" applyNumberFormat="1" applyFont="1" applyBorder="1" applyAlignment="1">
      <alignment horizontal="center" vertical="top" shrinkToFit="1"/>
    </xf>
    <xf numFmtId="0" fontId="3" fillId="0" borderId="14" xfId="0" applyFont="1" applyBorder="1" applyAlignment="1">
      <alignment horizontal="left" vertical="top" wrapText="1" indent="1"/>
    </xf>
    <xf numFmtId="164" fontId="3" fillId="0" borderId="14" xfId="1" applyNumberFormat="1" applyFont="1" applyBorder="1" applyAlignment="1">
      <alignment horizontal="center" vertical="top" wrapText="1"/>
    </xf>
    <xf numFmtId="164" fontId="3" fillId="0" borderId="25" xfId="1" applyNumberFormat="1" applyFont="1" applyBorder="1" applyAlignment="1">
      <alignment horizontal="center" vertical="top" wrapText="1"/>
    </xf>
    <xf numFmtId="0" fontId="6" fillId="0" borderId="7" xfId="0" applyFont="1" applyBorder="1" applyAlignment="1">
      <alignment horizontal="center" vertical="center" wrapText="1"/>
    </xf>
    <xf numFmtId="0" fontId="8" fillId="5" borderId="23" xfId="0" applyFont="1" applyFill="1" applyBorder="1" applyAlignment="1">
      <alignment horizontal="left" vertical="center" wrapText="1"/>
    </xf>
    <xf numFmtId="1" fontId="5" fillId="0" borderId="14" xfId="1" applyNumberFormat="1" applyFont="1" applyBorder="1" applyAlignment="1">
      <alignment horizontal="center" vertical="center" shrinkToFit="1"/>
    </xf>
    <xf numFmtId="0" fontId="3" fillId="0" borderId="14" xfId="0" applyFont="1" applyBorder="1" applyAlignment="1">
      <alignment horizontal="center" vertical="center" wrapText="1"/>
    </xf>
    <xf numFmtId="164" fontId="3" fillId="0" borderId="23" xfId="1" applyNumberFormat="1" applyFont="1" applyFill="1" applyBorder="1" applyAlignment="1">
      <alignment horizontal="center" vertical="top" wrapText="1"/>
    </xf>
    <xf numFmtId="0" fontId="8" fillId="5" borderId="26" xfId="0" applyFont="1" applyFill="1" applyBorder="1" applyAlignment="1">
      <alignment horizontal="left" vertical="center" wrapText="1"/>
    </xf>
    <xf numFmtId="0" fontId="8" fillId="5" borderId="27" xfId="0" applyFont="1" applyFill="1" applyBorder="1" applyAlignment="1">
      <alignment horizontal="left" vertical="center" wrapText="1"/>
    </xf>
    <xf numFmtId="164" fontId="3" fillId="0" borderId="28" xfId="1" applyNumberFormat="1" applyFont="1" applyFill="1" applyBorder="1" applyAlignment="1">
      <alignment horizontal="center" vertical="top" wrapText="1"/>
    </xf>
    <xf numFmtId="0" fontId="3" fillId="0" borderId="23" xfId="0" applyFont="1" applyBorder="1" applyAlignment="1">
      <alignment horizontal="center" vertical="center" wrapText="1"/>
    </xf>
    <xf numFmtId="0" fontId="2" fillId="0" borderId="23" xfId="0" applyFont="1" applyBorder="1" applyAlignment="1">
      <alignment horizontal="left" vertical="top"/>
    </xf>
    <xf numFmtId="0" fontId="0" fillId="0" borderId="23" xfId="0" applyBorder="1" applyAlignment="1">
      <alignment horizontal="left" vertical="top"/>
    </xf>
    <xf numFmtId="0" fontId="7" fillId="0" borderId="29" xfId="0" applyFont="1" applyBorder="1" applyAlignment="1">
      <alignment horizontal="center" vertical="center" wrapText="1"/>
    </xf>
    <xf numFmtId="0" fontId="4" fillId="4" borderId="30" xfId="0" applyFont="1" applyFill="1" applyBorder="1" applyAlignment="1">
      <alignment vertical="top" wrapText="1"/>
    </xf>
    <xf numFmtId="0" fontId="3" fillId="4" borderId="0" xfId="0" applyFont="1" applyFill="1" applyAlignment="1">
      <alignment vertical="top" wrapText="1"/>
    </xf>
    <xf numFmtId="0" fontId="4" fillId="4" borderId="0" xfId="0" applyFont="1" applyFill="1" applyAlignment="1">
      <alignment vertical="top" wrapText="1"/>
    </xf>
    <xf numFmtId="164" fontId="3" fillId="4" borderId="5" xfId="1" applyNumberFormat="1" applyFont="1" applyFill="1" applyBorder="1" applyAlignment="1">
      <alignment vertical="top" wrapText="1"/>
    </xf>
    <xf numFmtId="164" fontId="3" fillId="4" borderId="6" xfId="1" applyNumberFormat="1" applyFont="1" applyFill="1" applyBorder="1" applyAlignment="1">
      <alignment vertical="top" wrapText="1"/>
    </xf>
    <xf numFmtId="1" fontId="5" fillId="0" borderId="31" xfId="0" applyNumberFormat="1" applyFont="1" applyBorder="1" applyAlignment="1">
      <alignment horizontal="center" vertical="center" shrinkToFit="1"/>
    </xf>
    <xf numFmtId="0" fontId="3" fillId="0" borderId="32" xfId="0" applyFont="1" applyBorder="1" applyAlignment="1">
      <alignment horizontal="center" vertical="center" wrapText="1"/>
    </xf>
    <xf numFmtId="164" fontId="3" fillId="0" borderId="23" xfId="1" applyNumberFormat="1" applyFont="1" applyBorder="1" applyAlignment="1">
      <alignment horizontal="center" vertical="top" wrapText="1"/>
    </xf>
    <xf numFmtId="1" fontId="5" fillId="0" borderId="23" xfId="0" applyNumberFormat="1" applyFont="1" applyBorder="1" applyAlignment="1">
      <alignment horizontal="center" vertical="center" shrinkToFit="1"/>
    </xf>
    <xf numFmtId="164" fontId="6" fillId="4" borderId="11" xfId="1" applyNumberFormat="1" applyFont="1" applyFill="1" applyBorder="1" applyAlignment="1">
      <alignment horizontal="left" wrapText="1"/>
    </xf>
    <xf numFmtId="164" fontId="6" fillId="4" borderId="12" xfId="1" applyNumberFormat="1" applyFont="1" applyFill="1" applyBorder="1" applyAlignment="1">
      <alignment horizontal="left" wrapText="1"/>
    </xf>
    <xf numFmtId="1" fontId="7" fillId="0" borderId="10" xfId="0" applyNumberFormat="1" applyFont="1" applyBorder="1" applyAlignment="1">
      <alignment horizontal="center" vertical="center" shrinkToFit="1"/>
    </xf>
    <xf numFmtId="0" fontId="6" fillId="4" borderId="11" xfId="0" applyFont="1" applyFill="1" applyBorder="1" applyAlignment="1">
      <alignment horizontal="left" wrapText="1"/>
    </xf>
    <xf numFmtId="164" fontId="3" fillId="0" borderId="11" xfId="1" applyNumberFormat="1" applyFont="1" applyFill="1" applyBorder="1" applyAlignment="1">
      <alignment horizontal="center" vertical="top" wrapText="1"/>
    </xf>
    <xf numFmtId="164" fontId="3" fillId="0" borderId="11" xfId="1" applyNumberFormat="1" applyFont="1" applyBorder="1" applyAlignment="1">
      <alignment horizontal="center" vertical="top" wrapText="1"/>
    </xf>
    <xf numFmtId="164" fontId="3" fillId="0" borderId="12" xfId="1" applyNumberFormat="1" applyFont="1" applyBorder="1" applyAlignment="1">
      <alignment horizontal="center" vertical="top" wrapText="1"/>
    </xf>
    <xf numFmtId="0" fontId="6" fillId="0" borderId="10" xfId="0" applyFont="1" applyBorder="1" applyAlignment="1">
      <alignment horizontal="center" vertical="center" wrapText="1"/>
    </xf>
    <xf numFmtId="164" fontId="6" fillId="0" borderId="11" xfId="1" applyNumberFormat="1" applyFont="1" applyFill="1" applyBorder="1" applyAlignment="1">
      <alignment horizontal="left" wrapText="1"/>
    </xf>
    <xf numFmtId="164" fontId="6" fillId="0" borderId="11" xfId="1" applyNumberFormat="1" applyFont="1" applyBorder="1" applyAlignment="1">
      <alignment horizontal="left" wrapText="1"/>
    </xf>
    <xf numFmtId="0" fontId="0" fillId="0" borderId="0" xfId="0" applyAlignment="1">
      <alignment horizontal="left" vertical="center"/>
    </xf>
    <xf numFmtId="164" fontId="0" fillId="0" borderId="0" xfId="0" applyNumberFormat="1" applyAlignment="1">
      <alignment horizontal="left" vertical="center"/>
    </xf>
    <xf numFmtId="0" fontId="6" fillId="6" borderId="34" xfId="0" applyFont="1" applyFill="1" applyBorder="1" applyAlignment="1">
      <alignment horizontal="left" vertical="center" wrapText="1"/>
    </xf>
    <xf numFmtId="0" fontId="4" fillId="6" borderId="35" xfId="0" applyFont="1" applyFill="1" applyBorder="1" applyAlignment="1">
      <alignment vertical="center" wrapText="1"/>
    </xf>
    <xf numFmtId="164" fontId="3" fillId="6" borderId="35" xfId="1" applyNumberFormat="1" applyFont="1" applyFill="1" applyBorder="1" applyAlignment="1">
      <alignment vertical="center" wrapText="1"/>
    </xf>
    <xf numFmtId="164" fontId="3" fillId="6" borderId="36" xfId="1" applyNumberFormat="1" applyFont="1" applyFill="1" applyBorder="1" applyAlignment="1">
      <alignment vertical="center" wrapText="1"/>
    </xf>
    <xf numFmtId="164" fontId="3" fillId="6" borderId="37" xfId="1" applyNumberFormat="1" applyFont="1" applyFill="1" applyBorder="1" applyAlignment="1">
      <alignment horizontal="center" vertical="center" wrapText="1"/>
    </xf>
    <xf numFmtId="164" fontId="2" fillId="0" borderId="0" xfId="1" applyNumberFormat="1" applyFont="1" applyAlignment="1">
      <alignment horizontal="left" vertical="top"/>
    </xf>
    <xf numFmtId="166" fontId="2" fillId="0" borderId="0" xfId="1" applyNumberFormat="1" applyFont="1" applyAlignment="1">
      <alignment horizontal="left" vertical="top"/>
    </xf>
    <xf numFmtId="164" fontId="11" fillId="5" borderId="24" xfId="1" applyNumberFormat="1" applyFont="1" applyFill="1" applyBorder="1" applyAlignment="1">
      <alignment horizontal="left" vertical="center"/>
    </xf>
    <xf numFmtId="0" fontId="5" fillId="5" borderId="10" xfId="0" applyFont="1" applyFill="1" applyBorder="1" applyAlignment="1">
      <alignment horizontal="center" vertical="center" wrapText="1"/>
    </xf>
    <xf numFmtId="164" fontId="5" fillId="0" borderId="14" xfId="1" applyNumberFormat="1" applyFont="1" applyBorder="1" applyAlignment="1">
      <alignment horizontal="center" vertical="center" shrinkToFit="1"/>
    </xf>
    <xf numFmtId="0" fontId="8" fillId="5" borderId="38" xfId="0" applyFont="1" applyFill="1" applyBorder="1" applyAlignment="1">
      <alignment horizontal="left" vertical="center" wrapText="1"/>
    </xf>
    <xf numFmtId="0" fontId="5" fillId="0" borderId="39" xfId="0" applyFont="1" applyBorder="1" applyAlignment="1">
      <alignment horizontal="center" vertical="center" wrapText="1"/>
    </xf>
    <xf numFmtId="164" fontId="5" fillId="0" borderId="23" xfId="1" applyNumberFormat="1" applyFont="1" applyBorder="1" applyAlignment="1">
      <alignment horizontal="center" vertical="center" shrinkToFit="1"/>
    </xf>
    <xf numFmtId="164" fontId="5" fillId="0" borderId="33" xfId="1" applyNumberFormat="1" applyFont="1" applyBorder="1" applyAlignment="1">
      <alignment horizontal="center" vertical="center" shrinkToFit="1"/>
    </xf>
    <xf numFmtId="0" fontId="4" fillId="4" borderId="23" xfId="0" applyFont="1" applyFill="1" applyBorder="1" applyAlignment="1">
      <alignment horizontal="left" vertical="top" wrapText="1"/>
    </xf>
    <xf numFmtId="0" fontId="3" fillId="0" borderId="23" xfId="0" applyFont="1" applyBorder="1" applyAlignment="1">
      <alignment horizontal="left" vertical="top" wrapText="1"/>
    </xf>
    <xf numFmtId="1" fontId="0" fillId="0" borderId="0" xfId="0" applyNumberFormat="1" applyAlignment="1">
      <alignment horizontal="left" vertical="top"/>
    </xf>
    <xf numFmtId="0" fontId="16" fillId="0" borderId="0" xfId="0" applyFont="1" applyAlignment="1">
      <alignment horizontal="left" vertical="center"/>
    </xf>
    <xf numFmtId="0" fontId="19" fillId="0" borderId="23" xfId="0" applyFont="1" applyBorder="1" applyAlignment="1">
      <alignment horizontal="center" vertical="center"/>
    </xf>
    <xf numFmtId="0" fontId="19" fillId="0" borderId="23" xfId="0" applyFont="1" applyBorder="1" applyAlignment="1">
      <alignment horizontal="center" vertical="center" wrapText="1"/>
    </xf>
    <xf numFmtId="0" fontId="14" fillId="0" borderId="23" xfId="0" applyFont="1" applyBorder="1" applyAlignment="1">
      <alignment horizontal="center" vertical="center" wrapText="1"/>
    </xf>
    <xf numFmtId="0" fontId="20" fillId="0" borderId="23" xfId="0" applyFont="1" applyBorder="1" applyAlignment="1">
      <alignment horizontal="left" vertical="center" wrapText="1"/>
    </xf>
    <xf numFmtId="167" fontId="20" fillId="0" borderId="23" xfId="1" applyNumberFormat="1" applyFont="1" applyBorder="1" applyAlignment="1">
      <alignment vertical="center"/>
    </xf>
    <xf numFmtId="167" fontId="0" fillId="0" borderId="0" xfId="0" applyNumberFormat="1"/>
    <xf numFmtId="0" fontId="21" fillId="0" borderId="0" xfId="0" applyFont="1"/>
    <xf numFmtId="167" fontId="21" fillId="0" borderId="0" xfId="0" applyNumberFormat="1" applyFont="1"/>
    <xf numFmtId="167" fontId="20" fillId="0" borderId="0" xfId="1" applyNumberFormat="1" applyFont="1"/>
    <xf numFmtId="164" fontId="22" fillId="0" borderId="0" xfId="1" applyNumberFormat="1" applyFont="1" applyAlignment="1">
      <alignment horizontal="left" vertical="top"/>
    </xf>
    <xf numFmtId="0" fontId="22" fillId="0" borderId="0" xfId="0" applyFont="1" applyAlignment="1">
      <alignment horizontal="left" vertical="top"/>
    </xf>
    <xf numFmtId="0" fontId="23" fillId="0" borderId="0" xfId="0" applyFont="1" applyAlignment="1">
      <alignment horizontal="left" vertical="center"/>
    </xf>
    <xf numFmtId="164" fontId="22" fillId="0" borderId="0" xfId="0" applyNumberFormat="1" applyFont="1" applyAlignment="1">
      <alignment horizontal="left" vertical="top"/>
    </xf>
    <xf numFmtId="43" fontId="22" fillId="0" borderId="0" xfId="0" applyNumberFormat="1" applyFont="1" applyAlignment="1">
      <alignment horizontal="left" vertical="top"/>
    </xf>
    <xf numFmtId="166" fontId="22" fillId="0" borderId="0" xfId="1" applyNumberFormat="1" applyFont="1" applyAlignment="1">
      <alignment horizontal="left" vertical="top"/>
    </xf>
    <xf numFmtId="164" fontId="28" fillId="5" borderId="24" xfId="1" applyNumberFormat="1" applyFont="1" applyFill="1" applyBorder="1" applyAlignment="1">
      <alignment horizontal="left" vertical="center"/>
    </xf>
    <xf numFmtId="0" fontId="28" fillId="0" borderId="0" xfId="0" applyFont="1" applyAlignment="1">
      <alignment horizontal="left" vertical="top"/>
    </xf>
    <xf numFmtId="1" fontId="28" fillId="0" borderId="0" xfId="0" applyNumberFormat="1" applyFont="1" applyAlignment="1">
      <alignment horizontal="left" vertical="top"/>
    </xf>
    <xf numFmtId="164" fontId="28" fillId="0" borderId="0" xfId="0" applyNumberFormat="1" applyFont="1" applyAlignment="1">
      <alignment horizontal="left" vertical="top"/>
    </xf>
    <xf numFmtId="43" fontId="28" fillId="0" borderId="0" xfId="0" applyNumberFormat="1" applyFont="1" applyAlignment="1">
      <alignment horizontal="left" vertical="top"/>
    </xf>
    <xf numFmtId="0" fontId="32" fillId="0" borderId="10" xfId="0" applyFont="1" applyBorder="1" applyAlignment="1">
      <alignment horizontal="center" vertical="center" wrapText="1"/>
    </xf>
    <xf numFmtId="0" fontId="30" fillId="5" borderId="14" xfId="0" applyFont="1" applyFill="1" applyBorder="1" applyAlignment="1">
      <alignment horizontal="left" vertical="top" wrapText="1"/>
    </xf>
    <xf numFmtId="1" fontId="31" fillId="0" borderId="14" xfId="0" applyNumberFormat="1" applyFont="1" applyBorder="1" applyAlignment="1">
      <alignment horizontal="center" vertical="top" shrinkToFit="1"/>
    </xf>
    <xf numFmtId="0" fontId="30" fillId="0" borderId="14" xfId="0" applyFont="1" applyBorder="1" applyAlignment="1">
      <alignment horizontal="left" vertical="top" wrapText="1" indent="1"/>
    </xf>
    <xf numFmtId="164" fontId="30" fillId="0" borderId="14" xfId="1" applyNumberFormat="1" applyFont="1" applyBorder="1" applyAlignment="1">
      <alignment horizontal="center" vertical="top" wrapText="1"/>
    </xf>
    <xf numFmtId="164" fontId="30" fillId="0" borderId="25" xfId="1" applyNumberFormat="1" applyFont="1" applyBorder="1" applyAlignment="1">
      <alignment horizontal="center" vertical="top" wrapText="1"/>
    </xf>
    <xf numFmtId="0" fontId="32" fillId="0" borderId="7" xfId="0" applyFont="1" applyBorder="1" applyAlignment="1">
      <alignment horizontal="center" vertical="center" wrapText="1"/>
    </xf>
    <xf numFmtId="0" fontId="33" fillId="5" borderId="23" xfId="0" applyFont="1" applyFill="1" applyBorder="1" applyAlignment="1">
      <alignment horizontal="left" vertical="center" wrapText="1"/>
    </xf>
    <xf numFmtId="1" fontId="32" fillId="0" borderId="14" xfId="1" applyNumberFormat="1" applyFont="1" applyBorder="1" applyAlignment="1">
      <alignment horizontal="center" vertical="center" shrinkToFit="1"/>
    </xf>
    <xf numFmtId="0" fontId="30" fillId="0" borderId="14" xfId="0" applyFont="1" applyBorder="1" applyAlignment="1">
      <alignment horizontal="center" vertical="center" wrapText="1"/>
    </xf>
    <xf numFmtId="164" fontId="30" fillId="0" borderId="23" xfId="1" applyNumberFormat="1" applyFont="1" applyFill="1" applyBorder="1" applyAlignment="1">
      <alignment horizontal="right" vertical="center" wrapText="1"/>
    </xf>
    <xf numFmtId="164" fontId="30" fillId="0" borderId="23" xfId="1" applyNumberFormat="1" applyFont="1" applyBorder="1" applyAlignment="1">
      <alignment horizontal="right" vertical="center" wrapText="1"/>
    </xf>
    <xf numFmtId="164" fontId="30" fillId="0" borderId="24" xfId="1" applyNumberFormat="1" applyFont="1" applyBorder="1" applyAlignment="1">
      <alignment horizontal="right" vertical="center" wrapText="1"/>
    </xf>
    <xf numFmtId="0" fontId="33" fillId="5" borderId="26" xfId="0" applyFont="1" applyFill="1" applyBorder="1" applyAlignment="1">
      <alignment horizontal="left" vertical="center" wrapText="1"/>
    </xf>
    <xf numFmtId="164" fontId="30" fillId="0" borderId="23" xfId="1" applyNumberFormat="1" applyFont="1" applyFill="1" applyBorder="1" applyAlignment="1">
      <alignment horizontal="center" vertical="top" wrapText="1"/>
    </xf>
    <xf numFmtId="164" fontId="30" fillId="0" borderId="23" xfId="1" applyNumberFormat="1" applyFont="1" applyBorder="1" applyAlignment="1">
      <alignment horizontal="center" vertical="center" wrapText="1"/>
    </xf>
    <xf numFmtId="164" fontId="30" fillId="0" borderId="23" xfId="1" applyNumberFormat="1" applyFont="1" applyFill="1" applyBorder="1" applyAlignment="1">
      <alignment horizontal="center" vertical="center" wrapText="1"/>
    </xf>
    <xf numFmtId="164" fontId="30" fillId="0" borderId="24" xfId="1" applyNumberFormat="1" applyFont="1" applyBorder="1" applyAlignment="1">
      <alignment horizontal="center" vertical="center" wrapText="1"/>
    </xf>
    <xf numFmtId="0" fontId="33" fillId="5" borderId="27" xfId="0" applyFont="1" applyFill="1" applyBorder="1" applyAlignment="1">
      <alignment horizontal="left" vertical="center" wrapText="1"/>
    </xf>
    <xf numFmtId="1" fontId="32" fillId="0" borderId="23" xfId="1" applyNumberFormat="1" applyFont="1" applyBorder="1" applyAlignment="1">
      <alignment horizontal="center" vertical="center" shrinkToFit="1"/>
    </xf>
    <xf numFmtId="0" fontId="30" fillId="0" borderId="23" xfId="0" applyFont="1" applyBorder="1" applyAlignment="1">
      <alignment horizontal="center" vertical="center" wrapText="1"/>
    </xf>
    <xf numFmtId="0" fontId="32" fillId="0" borderId="23" xfId="0" applyFont="1" applyBorder="1" applyAlignment="1">
      <alignment horizontal="left" vertical="top"/>
    </xf>
    <xf numFmtId="0" fontId="26" fillId="4" borderId="23" xfId="0" applyFont="1" applyFill="1" applyBorder="1" applyAlignment="1">
      <alignment vertical="top" wrapText="1"/>
    </xf>
    <xf numFmtId="0" fontId="30" fillId="4" borderId="23" xfId="0" applyFont="1" applyFill="1" applyBorder="1" applyAlignment="1">
      <alignment vertical="top" wrapText="1"/>
    </xf>
    <xf numFmtId="0" fontId="26" fillId="4" borderId="0" xfId="0" applyFont="1" applyFill="1" applyAlignment="1">
      <alignment vertical="top" wrapText="1"/>
    </xf>
    <xf numFmtId="164" fontId="30" fillId="4" borderId="23" xfId="1" applyNumberFormat="1" applyFont="1" applyFill="1" applyBorder="1" applyAlignment="1">
      <alignment vertical="top" wrapText="1"/>
    </xf>
    <xf numFmtId="164" fontId="30" fillId="4" borderId="5" xfId="1" applyNumberFormat="1" applyFont="1" applyFill="1" applyBorder="1" applyAlignment="1">
      <alignment vertical="top" wrapText="1"/>
    </xf>
    <xf numFmtId="164" fontId="30" fillId="4" borderId="6" xfId="1" applyNumberFormat="1" applyFont="1" applyFill="1" applyBorder="1" applyAlignment="1">
      <alignment vertical="top" wrapText="1"/>
    </xf>
    <xf numFmtId="0" fontId="32" fillId="5" borderId="10" xfId="0" applyFont="1" applyFill="1" applyBorder="1" applyAlignment="1">
      <alignment horizontal="center" vertical="center" wrapText="1"/>
    </xf>
    <xf numFmtId="1" fontId="32" fillId="0" borderId="31" xfId="0" applyNumberFormat="1" applyFont="1" applyBorder="1" applyAlignment="1">
      <alignment horizontal="center" vertical="center" shrinkToFit="1"/>
    </xf>
    <xf numFmtId="0" fontId="30" fillId="0" borderId="32" xfId="0" applyFont="1" applyBorder="1" applyAlignment="1">
      <alignment horizontal="center" vertical="center" wrapText="1"/>
    </xf>
    <xf numFmtId="164" fontId="30" fillId="0" borderId="23" xfId="1" applyNumberFormat="1" applyFont="1" applyBorder="1" applyAlignment="1">
      <alignment horizontal="center" vertical="top" wrapText="1"/>
    </xf>
    <xf numFmtId="1" fontId="32" fillId="0" borderId="33" xfId="0" applyNumberFormat="1" applyFont="1" applyBorder="1" applyAlignment="1">
      <alignment horizontal="center" vertical="center" shrinkToFit="1"/>
    </xf>
    <xf numFmtId="1" fontId="32" fillId="0" borderId="23" xfId="0" applyNumberFormat="1" applyFont="1" applyBorder="1" applyAlignment="1">
      <alignment horizontal="center" vertical="center" shrinkToFit="1"/>
    </xf>
    <xf numFmtId="0" fontId="32" fillId="0" borderId="0" xfId="0" applyFont="1" applyAlignment="1">
      <alignment horizontal="left" vertical="top"/>
    </xf>
    <xf numFmtId="0" fontId="26" fillId="4" borderId="23" xfId="0" applyFont="1" applyFill="1" applyBorder="1" applyAlignment="1">
      <alignment horizontal="left" vertical="top" wrapText="1"/>
    </xf>
    <xf numFmtId="0" fontId="30" fillId="0" borderId="23" xfId="0" applyFont="1" applyBorder="1" applyAlignment="1">
      <alignment horizontal="left" vertical="top" wrapText="1"/>
    </xf>
    <xf numFmtId="164" fontId="24" fillId="6" borderId="37" xfId="1" applyNumberFormat="1" applyFont="1" applyFill="1" applyBorder="1" applyAlignment="1">
      <alignment horizontal="center" vertical="center" wrapText="1"/>
    </xf>
    <xf numFmtId="0" fontId="38" fillId="0" borderId="0" xfId="0" applyFont="1" applyAlignment="1">
      <alignment horizontal="left" vertical="center"/>
    </xf>
    <xf numFmtId="164" fontId="38" fillId="0" borderId="0" xfId="0" applyNumberFormat="1" applyFont="1" applyAlignment="1">
      <alignment horizontal="left" vertical="center"/>
    </xf>
    <xf numFmtId="0" fontId="32" fillId="0" borderId="39" xfId="0" applyFont="1" applyBorder="1" applyAlignment="1">
      <alignment horizontal="center" vertical="center" wrapText="1"/>
    </xf>
    <xf numFmtId="0" fontId="33" fillId="5" borderId="38" xfId="0" applyFont="1" applyFill="1" applyBorder="1" applyAlignment="1">
      <alignment horizontal="left" vertical="center" wrapText="1"/>
    </xf>
    <xf numFmtId="0" fontId="31" fillId="0" borderId="29" xfId="0" applyFont="1" applyBorder="1" applyAlignment="1">
      <alignment horizontal="center" vertical="center" wrapText="1"/>
    </xf>
    <xf numFmtId="0" fontId="26" fillId="4" borderId="30" xfId="0" applyFont="1" applyFill="1" applyBorder="1" applyAlignment="1">
      <alignment vertical="top" wrapText="1"/>
    </xf>
    <xf numFmtId="0" fontId="30" fillId="4" borderId="0" xfId="0" applyFont="1" applyFill="1" applyAlignment="1">
      <alignment vertical="top" wrapText="1"/>
    </xf>
    <xf numFmtId="0" fontId="32" fillId="5" borderId="7" xfId="0" applyFont="1" applyFill="1" applyBorder="1" applyAlignment="1">
      <alignment horizontal="center" vertical="center" wrapText="1"/>
    </xf>
    <xf numFmtId="0" fontId="30" fillId="0" borderId="40" xfId="0" applyFont="1" applyBorder="1" applyAlignment="1">
      <alignment horizontal="center" vertical="center" wrapText="1"/>
    </xf>
    <xf numFmtId="0" fontId="32" fillId="4" borderId="23" xfId="0" applyFont="1" applyFill="1" applyBorder="1" applyAlignment="1">
      <alignment horizontal="left" wrapText="1"/>
    </xf>
    <xf numFmtId="0" fontId="39" fillId="5" borderId="23" xfId="0" applyFont="1" applyFill="1" applyBorder="1" applyAlignment="1">
      <alignment horizontal="left" vertical="center" wrapText="1"/>
    </xf>
    <xf numFmtId="164" fontId="36" fillId="0" borderId="23" xfId="1" applyNumberFormat="1" applyFont="1" applyFill="1" applyBorder="1" applyAlignment="1">
      <alignment horizontal="right" vertical="center" wrapText="1"/>
    </xf>
    <xf numFmtId="164" fontId="36" fillId="0" borderId="23" xfId="1" applyNumberFormat="1" applyFont="1" applyBorder="1" applyAlignment="1">
      <alignment horizontal="right" vertical="center" wrapText="1"/>
    </xf>
    <xf numFmtId="164" fontId="36" fillId="0" borderId="23" xfId="1" applyNumberFormat="1" applyFont="1" applyFill="1" applyBorder="1" applyAlignment="1">
      <alignment horizontal="center" vertical="top" wrapText="1"/>
    </xf>
    <xf numFmtId="164" fontId="36" fillId="0" borderId="23" xfId="1" applyNumberFormat="1" applyFont="1" applyBorder="1" applyAlignment="1">
      <alignment horizontal="center" vertical="center" wrapText="1"/>
    </xf>
    <xf numFmtId="164" fontId="36" fillId="0" borderId="23" xfId="1" applyNumberFormat="1" applyFont="1" applyFill="1" applyBorder="1" applyAlignment="1">
      <alignment horizontal="center" vertical="center" wrapText="1"/>
    </xf>
    <xf numFmtId="1" fontId="37" fillId="0" borderId="23" xfId="1" applyNumberFormat="1" applyFont="1" applyBorder="1" applyAlignment="1">
      <alignment horizontal="center" vertical="center" shrinkToFit="1"/>
    </xf>
    <xf numFmtId="0" fontId="36" fillId="0" borderId="23" xfId="0" applyFont="1" applyBorder="1" applyAlignment="1">
      <alignment horizontal="center" vertical="center" wrapText="1"/>
    </xf>
    <xf numFmtId="0" fontId="37" fillId="0" borderId="23" xfId="0" applyFont="1" applyBorder="1" applyAlignment="1">
      <alignment horizontal="center" vertical="center" wrapText="1"/>
    </xf>
    <xf numFmtId="0" fontId="15" fillId="0" borderId="23" xfId="0" applyFont="1" applyBorder="1" applyAlignment="1">
      <alignment horizontal="center" vertical="center" wrapText="1"/>
    </xf>
    <xf numFmtId="0" fontId="13" fillId="4" borderId="23" xfId="0" applyFont="1" applyFill="1" applyBorder="1" applyAlignment="1">
      <alignment vertical="top" wrapText="1"/>
    </xf>
    <xf numFmtId="0" fontId="36" fillId="4" borderId="23" xfId="0" applyFont="1" applyFill="1" applyBorder="1" applyAlignment="1">
      <alignment vertical="top" wrapText="1"/>
    </xf>
    <xf numFmtId="164" fontId="36" fillId="4" borderId="23" xfId="1" applyNumberFormat="1" applyFont="1" applyFill="1" applyBorder="1" applyAlignment="1">
      <alignment vertical="top" wrapText="1"/>
    </xf>
    <xf numFmtId="0" fontId="35" fillId="0" borderId="23" xfId="0" applyFont="1" applyBorder="1" applyAlignment="1">
      <alignment horizontal="left" vertical="top"/>
    </xf>
    <xf numFmtId="164" fontId="36" fillId="0" borderId="23" xfId="1" applyNumberFormat="1" applyFont="1" applyBorder="1" applyAlignment="1">
      <alignment horizontal="center" vertical="top" wrapText="1"/>
    </xf>
    <xf numFmtId="1" fontId="37" fillId="0" borderId="23" xfId="0" applyNumberFormat="1" applyFont="1" applyBorder="1" applyAlignment="1">
      <alignment horizontal="center" vertical="center" shrinkToFit="1"/>
    </xf>
    <xf numFmtId="0" fontId="13" fillId="4" borderId="23" xfId="0" applyFont="1" applyFill="1" applyBorder="1" applyAlignment="1">
      <alignment horizontal="left" vertical="top" wrapText="1"/>
    </xf>
    <xf numFmtId="0" fontId="35" fillId="0" borderId="0" xfId="0" applyFont="1" applyAlignment="1">
      <alignment horizontal="left" vertical="top"/>
    </xf>
    <xf numFmtId="164" fontId="35" fillId="0" borderId="0" xfId="0" applyNumberFormat="1" applyFont="1" applyAlignment="1">
      <alignment horizontal="left" vertical="top"/>
    </xf>
    <xf numFmtId="43" fontId="35" fillId="0" borderId="0" xfId="0" applyNumberFormat="1" applyFont="1" applyAlignment="1">
      <alignment horizontal="left" vertical="top"/>
    </xf>
    <xf numFmtId="0" fontId="37" fillId="5" borderId="23" xfId="0" applyFont="1" applyFill="1" applyBorder="1" applyAlignment="1">
      <alignment horizontal="center" vertical="center" wrapText="1"/>
    </xf>
    <xf numFmtId="0" fontId="41" fillId="0" borderId="0" xfId="0" applyFont="1"/>
    <xf numFmtId="167" fontId="42" fillId="0" borderId="23" xfId="1" applyNumberFormat="1" applyFont="1" applyBorder="1" applyAlignment="1">
      <alignment vertical="center"/>
    </xf>
    <xf numFmtId="164" fontId="42" fillId="0" borderId="23" xfId="1" applyNumberFormat="1" applyFont="1" applyBorder="1" applyAlignment="1">
      <alignment vertical="center"/>
    </xf>
    <xf numFmtId="0" fontId="29" fillId="6" borderId="41" xfId="0" applyFont="1" applyFill="1" applyBorder="1" applyAlignment="1">
      <alignment horizontal="right" vertical="center" wrapText="1"/>
    </xf>
    <xf numFmtId="0" fontId="43" fillId="0" borderId="0" xfId="0" applyFont="1" applyAlignment="1">
      <alignment horizontal="left" vertical="center"/>
    </xf>
    <xf numFmtId="164" fontId="28" fillId="5" borderId="0" xfId="1" applyNumberFormat="1" applyFont="1" applyFill="1" applyBorder="1" applyAlignment="1">
      <alignment horizontal="left" vertical="center"/>
    </xf>
    <xf numFmtId="1" fontId="31" fillId="0" borderId="29" xfId="0" applyNumberFormat="1" applyFont="1" applyBorder="1" applyAlignment="1">
      <alignment horizontal="center" vertical="top" shrinkToFit="1"/>
    </xf>
    <xf numFmtId="0" fontId="26" fillId="4" borderId="46" xfId="0" applyFont="1" applyFill="1" applyBorder="1" applyAlignment="1">
      <alignment vertical="top" wrapText="1"/>
    </xf>
    <xf numFmtId="0" fontId="26" fillId="4" borderId="5" xfId="0" applyFont="1" applyFill="1" applyBorder="1" applyAlignment="1">
      <alignment vertical="top" wrapText="1"/>
    </xf>
    <xf numFmtId="0" fontId="4" fillId="3" borderId="23" xfId="0" applyFont="1" applyFill="1" applyBorder="1" applyAlignment="1">
      <alignment horizontal="left" vertical="center" wrapText="1" indent="1"/>
    </xf>
    <xf numFmtId="164" fontId="6" fillId="3" borderId="23" xfId="1" applyNumberFormat="1" applyFont="1" applyFill="1" applyBorder="1" applyAlignment="1">
      <alignment horizontal="left" wrapText="1"/>
    </xf>
    <xf numFmtId="164" fontId="3" fillId="3" borderId="23" xfId="1" applyNumberFormat="1" applyFont="1" applyFill="1" applyBorder="1" applyAlignment="1">
      <alignment horizontal="center" vertical="top" wrapText="1"/>
    </xf>
    <xf numFmtId="1" fontId="31" fillId="0" borderId="23" xfId="0" applyNumberFormat="1" applyFont="1" applyBorder="1" applyAlignment="1">
      <alignment horizontal="center" vertical="top" shrinkToFit="1"/>
    </xf>
    <xf numFmtId="0" fontId="28" fillId="0" borderId="23" xfId="0" applyFont="1" applyBorder="1" applyAlignment="1">
      <alignment horizontal="left" vertical="top"/>
    </xf>
    <xf numFmtId="0" fontId="32" fillId="0" borderId="23" xfId="0" applyFont="1" applyBorder="1" applyAlignment="1">
      <alignment horizontal="center" vertical="center" wrapText="1"/>
    </xf>
    <xf numFmtId="0" fontId="30" fillId="5" borderId="23" xfId="0" applyFont="1" applyFill="1" applyBorder="1" applyAlignment="1">
      <alignment horizontal="left" vertical="top" wrapText="1"/>
    </xf>
    <xf numFmtId="0" fontId="30" fillId="0" borderId="23" xfId="0" applyFont="1" applyBorder="1" applyAlignment="1">
      <alignment horizontal="left" vertical="top" wrapText="1" indent="1"/>
    </xf>
    <xf numFmtId="0" fontId="31" fillId="0" borderId="23" xfId="0" applyFont="1" applyBorder="1" applyAlignment="1">
      <alignment horizontal="center" vertical="center" wrapText="1"/>
    </xf>
    <xf numFmtId="0" fontId="32" fillId="5" borderId="23" xfId="0" applyFont="1" applyFill="1" applyBorder="1" applyAlignment="1">
      <alignment horizontal="center" vertical="center" wrapText="1"/>
    </xf>
    <xf numFmtId="1" fontId="31" fillId="0" borderId="23" xfId="0" applyNumberFormat="1" applyFont="1" applyBorder="1" applyAlignment="1">
      <alignment horizontal="center" vertical="center" shrinkToFit="1"/>
    </xf>
    <xf numFmtId="164" fontId="32" fillId="4" borderId="23" xfId="1" applyNumberFormat="1" applyFont="1" applyFill="1" applyBorder="1" applyAlignment="1">
      <alignment horizontal="left" wrapText="1"/>
    </xf>
    <xf numFmtId="164" fontId="24" fillId="6" borderId="23" xfId="1" applyNumberFormat="1" applyFont="1" applyFill="1" applyBorder="1" applyAlignment="1">
      <alignment horizontal="center" vertical="center" wrapText="1"/>
    </xf>
    <xf numFmtId="164" fontId="44" fillId="3" borderId="23" xfId="1" applyNumberFormat="1" applyFont="1" applyFill="1" applyBorder="1" applyAlignment="1">
      <alignment horizontal="center" vertical="center" wrapText="1"/>
    </xf>
    <xf numFmtId="164" fontId="45" fillId="3" borderId="23" xfId="1" applyNumberFormat="1" applyFont="1" applyFill="1" applyBorder="1" applyAlignment="1">
      <alignment horizontal="center" vertical="center" wrapText="1"/>
    </xf>
    <xf numFmtId="1" fontId="31" fillId="0" borderId="33" xfId="0" applyNumberFormat="1" applyFont="1" applyBorder="1" applyAlignment="1">
      <alignment horizontal="center" vertical="top" shrinkToFit="1"/>
    </xf>
    <xf numFmtId="0" fontId="26" fillId="4" borderId="33" xfId="0" applyFont="1" applyFill="1" applyBorder="1" applyAlignment="1">
      <alignment vertical="top" wrapText="1"/>
    </xf>
    <xf numFmtId="164" fontId="30" fillId="4" borderId="33" xfId="1" applyNumberFormat="1" applyFont="1" applyFill="1" applyBorder="1" applyAlignment="1">
      <alignment vertical="top" wrapText="1"/>
    </xf>
    <xf numFmtId="0" fontId="4" fillId="3" borderId="34" xfId="0" applyFont="1" applyFill="1" applyBorder="1" applyAlignment="1">
      <alignment horizontal="left" vertical="center" wrapText="1" indent="1"/>
    </xf>
    <xf numFmtId="0" fontId="4" fillId="3" borderId="47" xfId="0" applyFont="1" applyFill="1" applyBorder="1" applyAlignment="1">
      <alignment horizontal="center" vertical="center" wrapText="1"/>
    </xf>
    <xf numFmtId="0" fontId="4" fillId="3" borderId="47" xfId="0" applyFont="1" applyFill="1" applyBorder="1" applyAlignment="1">
      <alignment horizontal="left" vertical="center" wrapText="1" indent="1"/>
    </xf>
    <xf numFmtId="164" fontId="6" fillId="3" borderId="47" xfId="1" applyNumberFormat="1" applyFont="1" applyFill="1" applyBorder="1" applyAlignment="1">
      <alignment horizontal="left" wrapText="1"/>
    </xf>
    <xf numFmtId="164" fontId="3" fillId="3" borderId="47" xfId="1" applyNumberFormat="1" applyFont="1" applyFill="1" applyBorder="1" applyAlignment="1">
      <alignment horizontal="center" vertical="top" wrapText="1"/>
    </xf>
    <xf numFmtId="164" fontId="3" fillId="3" borderId="48" xfId="1" applyNumberFormat="1" applyFont="1" applyFill="1" applyBorder="1" applyAlignment="1">
      <alignment horizontal="center" vertical="top" wrapText="1"/>
    </xf>
    <xf numFmtId="164" fontId="31" fillId="3" borderId="47" xfId="1" applyNumberFormat="1" applyFont="1" applyFill="1" applyBorder="1" applyAlignment="1">
      <alignment horizontal="center" vertical="center" wrapText="1"/>
    </xf>
    <xf numFmtId="164" fontId="26" fillId="3" borderId="47" xfId="1" applyNumberFormat="1" applyFont="1" applyFill="1" applyBorder="1" applyAlignment="1">
      <alignment horizontal="center" vertical="center" wrapText="1"/>
    </xf>
    <xf numFmtId="0" fontId="12" fillId="3" borderId="23" xfId="0" applyFont="1" applyFill="1" applyBorder="1" applyAlignment="1">
      <alignment horizontal="left" vertical="center" wrapText="1" indent="1"/>
    </xf>
    <xf numFmtId="0" fontId="12" fillId="3" borderId="23" xfId="0" applyFont="1" applyFill="1" applyBorder="1" applyAlignment="1">
      <alignment horizontal="center" vertical="center" wrapText="1"/>
    </xf>
    <xf numFmtId="1" fontId="15" fillId="0" borderId="23" xfId="0" applyNumberFormat="1" applyFont="1" applyBorder="1" applyAlignment="1">
      <alignment horizontal="center" vertical="top" shrinkToFit="1"/>
    </xf>
    <xf numFmtId="0" fontId="36" fillId="5" borderId="23" xfId="0" applyFont="1" applyFill="1" applyBorder="1" applyAlignment="1">
      <alignment horizontal="left" vertical="top" wrapText="1"/>
    </xf>
    <xf numFmtId="0" fontId="36" fillId="0" borderId="23" xfId="0" applyFont="1" applyBorder="1" applyAlignment="1">
      <alignment horizontal="left" vertical="top" wrapText="1" indent="1"/>
    </xf>
    <xf numFmtId="0" fontId="35" fillId="0" borderId="23" xfId="0" applyFont="1" applyBorder="1" applyAlignment="1">
      <alignment horizontal="center" vertical="center" wrapText="1"/>
    </xf>
    <xf numFmtId="1" fontId="15" fillId="0" borderId="23" xfId="0" applyNumberFormat="1" applyFont="1" applyBorder="1" applyAlignment="1">
      <alignment horizontal="center" vertical="center" shrinkToFit="1"/>
    </xf>
    <xf numFmtId="0" fontId="35" fillId="4" borderId="23" xfId="0" applyFont="1" applyFill="1" applyBorder="1" applyAlignment="1">
      <alignment horizontal="left" wrapText="1"/>
    </xf>
    <xf numFmtId="164" fontId="35" fillId="4" borderId="23" xfId="1" applyNumberFormat="1" applyFont="1" applyFill="1" applyBorder="1" applyAlignment="1">
      <alignment horizontal="left" wrapText="1"/>
    </xf>
    <xf numFmtId="164" fontId="35" fillId="0" borderId="23" xfId="1" applyNumberFormat="1" applyFont="1" applyFill="1" applyBorder="1" applyAlignment="1">
      <alignment horizontal="left" wrapText="1"/>
    </xf>
    <xf numFmtId="164" fontId="35" fillId="0" borderId="23" xfId="1" applyNumberFormat="1" applyFont="1" applyBorder="1" applyAlignment="1">
      <alignment horizontal="left" wrapText="1"/>
    </xf>
    <xf numFmtId="43" fontId="30" fillId="0" borderId="23" xfId="1" applyFont="1" applyFill="1" applyBorder="1" applyAlignment="1">
      <alignment horizontal="right" vertical="center" wrapText="1"/>
    </xf>
    <xf numFmtId="0" fontId="46" fillId="0" borderId="0" xfId="0" applyFont="1" applyAlignment="1">
      <alignment horizontal="center" vertical="top"/>
    </xf>
    <xf numFmtId="0" fontId="46" fillId="0" borderId="0" xfId="0" applyFont="1" applyAlignment="1">
      <alignment horizontal="center" vertical="center"/>
    </xf>
    <xf numFmtId="0" fontId="15" fillId="0" borderId="23" xfId="0" applyFont="1" applyBorder="1" applyAlignment="1">
      <alignment horizontal="left" vertical="center" wrapText="1"/>
    </xf>
    <xf numFmtId="0" fontId="47" fillId="0" borderId="23" xfId="0" applyFont="1" applyBorder="1" applyAlignment="1">
      <alignment horizontal="left" vertical="top"/>
    </xf>
    <xf numFmtId="0" fontId="48" fillId="0" borderId="23" xfId="0" applyFont="1" applyBorder="1" applyAlignment="1">
      <alignment horizontal="left" vertical="top"/>
    </xf>
    <xf numFmtId="0" fontId="32" fillId="5" borderId="13" xfId="0" applyFont="1" applyFill="1" applyBorder="1" applyAlignment="1">
      <alignment horizontal="center" vertical="center" wrapText="1"/>
    </xf>
    <xf numFmtId="0" fontId="32" fillId="0" borderId="28" xfId="0" applyFont="1" applyBorder="1" applyAlignment="1">
      <alignment horizontal="left" vertical="top"/>
    </xf>
    <xf numFmtId="164" fontId="30" fillId="0" borderId="28" xfId="1" applyNumberFormat="1" applyFont="1" applyBorder="1" applyAlignment="1">
      <alignment horizontal="center" vertical="top" wrapText="1"/>
    </xf>
    <xf numFmtId="164" fontId="30" fillId="0" borderId="28" xfId="1" applyNumberFormat="1" applyFont="1" applyBorder="1" applyAlignment="1">
      <alignment horizontal="center" vertical="center" wrapText="1"/>
    </xf>
    <xf numFmtId="164" fontId="30" fillId="0" borderId="28" xfId="1" applyNumberFormat="1" applyFont="1" applyFill="1" applyBorder="1" applyAlignment="1">
      <alignment horizontal="center" vertical="center" wrapText="1"/>
    </xf>
    <xf numFmtId="164" fontId="30" fillId="0" borderId="49" xfId="1" applyNumberFormat="1" applyFont="1" applyBorder="1" applyAlignment="1">
      <alignment horizontal="center" vertical="center" wrapText="1"/>
    </xf>
    <xf numFmtId="0" fontId="32" fillId="5" borderId="4" xfId="0" applyFont="1" applyFill="1" applyBorder="1" applyAlignment="1">
      <alignment horizontal="center" vertical="center" wrapText="1"/>
    </xf>
    <xf numFmtId="0" fontId="48" fillId="0" borderId="33" xfId="0" applyFont="1" applyBorder="1" applyAlignment="1">
      <alignment horizontal="left" vertical="top" wrapText="1"/>
    </xf>
    <xf numFmtId="0" fontId="30" fillId="0" borderId="50" xfId="0" applyFont="1" applyBorder="1" applyAlignment="1">
      <alignment horizontal="center" vertical="center" wrapText="1"/>
    </xf>
    <xf numFmtId="164" fontId="30" fillId="0" borderId="33" xfId="1" applyNumberFormat="1" applyFont="1" applyFill="1" applyBorder="1" applyAlignment="1">
      <alignment horizontal="right" vertical="center" wrapText="1"/>
    </xf>
    <xf numFmtId="164" fontId="30" fillId="0" borderId="33" xfId="1" applyNumberFormat="1" applyFont="1" applyBorder="1" applyAlignment="1">
      <alignment horizontal="right" vertical="center" wrapText="1"/>
    </xf>
    <xf numFmtId="0" fontId="15" fillId="0" borderId="0" xfId="0" applyFont="1" applyAlignment="1">
      <alignment horizontal="left" vertical="center"/>
    </xf>
    <xf numFmtId="0" fontId="33" fillId="0" borderId="0" xfId="0" applyFont="1" applyAlignment="1">
      <alignment horizontal="center" vertical="center"/>
    </xf>
    <xf numFmtId="14" fontId="50" fillId="0" borderId="23" xfId="1" quotePrefix="1" applyNumberFormat="1" applyFont="1" applyBorder="1" applyAlignment="1">
      <alignment horizontal="right"/>
    </xf>
    <xf numFmtId="0" fontId="33" fillId="0" borderId="0" xfId="0" applyFont="1"/>
    <xf numFmtId="164" fontId="50" fillId="0" borderId="23" xfId="1" quotePrefix="1" applyNumberFormat="1" applyFont="1" applyBorder="1" applyAlignment="1">
      <alignment horizontal="right" vertical="center"/>
    </xf>
    <xf numFmtId="0" fontId="49" fillId="0" borderId="0" xfId="0" applyFont="1" applyAlignment="1">
      <alignment horizontal="left"/>
    </xf>
    <xf numFmtId="0" fontId="50" fillId="0" borderId="23" xfId="0" applyFont="1" applyBorder="1" applyAlignment="1">
      <alignment horizontal="right"/>
    </xf>
    <xf numFmtId="0" fontId="49" fillId="0" borderId="0" xfId="0" applyFont="1" applyAlignment="1">
      <alignment horizontal="left" wrapText="1"/>
    </xf>
    <xf numFmtId="0" fontId="50" fillId="0" borderId="0" xfId="0" applyFont="1" applyAlignment="1">
      <alignment horizontal="right" vertical="center"/>
    </xf>
    <xf numFmtId="0" fontId="50" fillId="0" borderId="0" xfId="0" applyFont="1" applyAlignment="1">
      <alignment horizontal="right"/>
    </xf>
    <xf numFmtId="0" fontId="50" fillId="0" borderId="23" xfId="0" applyFont="1" applyBorder="1" applyAlignment="1">
      <alignment horizontal="right" vertical="center"/>
    </xf>
    <xf numFmtId="0" fontId="50" fillId="0" borderId="0" xfId="0" applyFont="1" applyAlignment="1">
      <alignment vertical="center"/>
    </xf>
    <xf numFmtId="164" fontId="25" fillId="3" borderId="47" xfId="1" applyNumberFormat="1" applyFont="1" applyFill="1" applyBorder="1" applyAlignment="1">
      <alignment horizontal="center" vertical="center" wrapText="1"/>
    </xf>
    <xf numFmtId="9" fontId="30" fillId="0" borderId="23" xfId="2" applyFont="1" applyBorder="1" applyAlignment="1">
      <alignment horizontal="right" vertical="center" wrapText="1"/>
    </xf>
    <xf numFmtId="164" fontId="30" fillId="0" borderId="23" xfId="2" applyNumberFormat="1" applyFont="1" applyBorder="1" applyAlignment="1">
      <alignment horizontal="right" vertical="center" wrapText="1"/>
    </xf>
    <xf numFmtId="43" fontId="0" fillId="0" borderId="0" xfId="0" applyNumberFormat="1"/>
    <xf numFmtId="0" fontId="54" fillId="0" borderId="0" xfId="0" applyFont="1"/>
    <xf numFmtId="164" fontId="0" fillId="0" borderId="0" xfId="1" applyNumberFormat="1" applyFont="1"/>
    <xf numFmtId="164" fontId="35" fillId="0" borderId="0" xfId="1" applyNumberFormat="1" applyFont="1" applyAlignment="1">
      <alignment vertical="center"/>
    </xf>
    <xf numFmtId="164" fontId="35" fillId="0" borderId="0" xfId="1" applyNumberFormat="1" applyFont="1"/>
    <xf numFmtId="0" fontId="2" fillId="0" borderId="0" xfId="0" applyFont="1"/>
    <xf numFmtId="0" fontId="49" fillId="0" borderId="0" xfId="0" applyFont="1" applyAlignment="1">
      <alignment horizontal="left" vertical="center"/>
    </xf>
    <xf numFmtId="0" fontId="51" fillId="0" borderId="0" xfId="0" applyFont="1" applyAlignment="1">
      <alignment horizontal="left"/>
    </xf>
    <xf numFmtId="0" fontId="42" fillId="0" borderId="23" xfId="0" applyFont="1" applyBorder="1" applyAlignment="1">
      <alignment horizontal="right" vertical="center"/>
    </xf>
    <xf numFmtId="0" fontId="49" fillId="0" borderId="0" xfId="0" applyFont="1" applyAlignment="1">
      <alignment horizontal="left" wrapText="1"/>
    </xf>
    <xf numFmtId="0" fontId="50" fillId="0" borderId="0" xfId="0" applyFont="1" applyAlignment="1">
      <alignment horizontal="right" vertical="center"/>
    </xf>
    <xf numFmtId="0" fontId="18" fillId="0" borderId="0" xfId="0" applyFont="1" applyAlignment="1">
      <alignment horizontal="center" vertical="center"/>
    </xf>
    <xf numFmtId="0" fontId="17" fillId="0" borderId="0" xfId="0" applyFont="1" applyAlignment="1">
      <alignment horizontal="center"/>
    </xf>
    <xf numFmtId="0" fontId="52" fillId="0" borderId="0" xfId="0" applyFont="1" applyAlignment="1">
      <alignment horizontal="center" vertical="center"/>
    </xf>
    <xf numFmtId="0" fontId="24" fillId="2" borderId="20" xfId="0" applyFont="1" applyFill="1" applyBorder="1" applyAlignment="1">
      <alignment horizontal="center" vertical="center" wrapText="1"/>
    </xf>
    <xf numFmtId="0" fontId="24" fillId="2" borderId="23"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45"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44" xfId="0" applyFont="1" applyFill="1" applyBorder="1" applyAlignment="1">
      <alignment horizontal="center" vertical="center" wrapText="1"/>
    </xf>
    <xf numFmtId="0" fontId="27" fillId="0" borderId="0" xfId="0" applyFont="1" applyAlignment="1">
      <alignment horizontal="left" vertical="top" wrapText="1"/>
    </xf>
    <xf numFmtId="0" fontId="27" fillId="0" borderId="0" xfId="0" applyFont="1" applyAlignment="1">
      <alignment horizontal="left" vertical="top"/>
    </xf>
    <xf numFmtId="0" fontId="25" fillId="3" borderId="20" xfId="0" applyFont="1" applyFill="1" applyBorder="1" applyAlignment="1">
      <alignment horizontal="center" vertical="center" wrapText="1"/>
    </xf>
    <xf numFmtId="0" fontId="25" fillId="3" borderId="34"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47" xfId="0" applyFont="1" applyFill="1" applyBorder="1" applyAlignment="1">
      <alignment horizontal="center" vertical="center" wrapText="1"/>
    </xf>
    <xf numFmtId="164" fontId="26" fillId="3" borderId="23" xfId="1" applyNumberFormat="1" applyFont="1" applyFill="1" applyBorder="1" applyAlignment="1">
      <alignment horizontal="center" vertical="center" wrapText="1"/>
    </xf>
    <xf numFmtId="0" fontId="29" fillId="6" borderId="42" xfId="0" applyFont="1" applyFill="1" applyBorder="1" applyAlignment="1">
      <alignment horizontal="right" vertical="center" wrapText="1"/>
    </xf>
    <xf numFmtId="0" fontId="29" fillId="6" borderId="41" xfId="0" applyFont="1" applyFill="1" applyBorder="1" applyAlignment="1">
      <alignment horizontal="right" vertical="center" wrapText="1"/>
    </xf>
    <xf numFmtId="0" fontId="29" fillId="6" borderId="43" xfId="0" applyFont="1" applyFill="1" applyBorder="1" applyAlignment="1">
      <alignment horizontal="right" vertical="center" wrapText="1"/>
    </xf>
    <xf numFmtId="164" fontId="26" fillId="3" borderId="24" xfId="1" applyNumberFormat="1" applyFont="1" applyFill="1" applyBorder="1" applyAlignment="1">
      <alignment horizontal="center" vertical="center" wrapText="1"/>
    </xf>
    <xf numFmtId="164" fontId="26" fillId="3" borderId="48" xfId="1" applyNumberFormat="1" applyFont="1" applyFill="1" applyBorder="1" applyAlignment="1">
      <alignment horizontal="center" vertical="center" wrapText="1"/>
    </xf>
    <xf numFmtId="0" fontId="44" fillId="3" borderId="20" xfId="0" applyFont="1" applyFill="1" applyBorder="1" applyAlignment="1">
      <alignment horizontal="center" vertical="center" wrapText="1"/>
    </xf>
    <xf numFmtId="0" fontId="44" fillId="3" borderId="23" xfId="0" applyFont="1" applyFill="1" applyBorder="1" applyAlignment="1">
      <alignment horizontal="center" vertical="center" wrapText="1"/>
    </xf>
    <xf numFmtId="164" fontId="44" fillId="3" borderId="23" xfId="1" applyNumberFormat="1" applyFont="1" applyFill="1" applyBorder="1" applyAlignment="1">
      <alignment horizontal="center" vertical="center" wrapText="1"/>
    </xf>
    <xf numFmtId="0" fontId="29" fillId="6" borderId="23" xfId="0" applyFont="1" applyFill="1" applyBorder="1" applyAlignment="1">
      <alignment horizontal="right" vertical="center" wrapText="1"/>
    </xf>
    <xf numFmtId="0" fontId="10" fillId="0" borderId="0" xfId="0" applyFont="1" applyAlignment="1">
      <alignment horizontal="left" vertical="top" wrapText="1"/>
    </xf>
    <xf numFmtId="164" fontId="44" fillId="3" borderId="24" xfId="1" applyNumberFormat="1" applyFont="1" applyFill="1" applyBorder="1" applyAlignment="1">
      <alignment horizontal="center" vertical="center" wrapText="1"/>
    </xf>
    <xf numFmtId="0" fontId="10" fillId="0" borderId="0" xfId="0" applyFont="1" applyAlignment="1">
      <alignment horizontal="left" vertical="top"/>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3" fillId="2" borderId="2" xfId="1" applyNumberFormat="1" applyFont="1" applyFill="1" applyBorder="1" applyAlignment="1">
      <alignment horizontal="right" vertical="center" wrapText="1"/>
    </xf>
    <xf numFmtId="164" fontId="3" fillId="2" borderId="3" xfId="1" applyNumberFormat="1" applyFont="1" applyFill="1" applyBorder="1" applyAlignment="1">
      <alignment horizontal="right" vertical="center" wrapText="1"/>
    </xf>
    <xf numFmtId="164" fontId="3" fillId="2" borderId="5" xfId="1" applyNumberFormat="1" applyFont="1" applyFill="1" applyBorder="1" applyAlignment="1">
      <alignment horizontal="right" vertical="center" wrapText="1"/>
    </xf>
    <xf numFmtId="164" fontId="3" fillId="2" borderId="6" xfId="1" applyNumberFormat="1" applyFont="1" applyFill="1" applyBorder="1" applyAlignment="1">
      <alignment horizontal="righ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3" borderId="13" xfId="0" applyFont="1" applyFill="1" applyBorder="1" applyAlignment="1">
      <alignment horizontal="left" vertical="center" wrapText="1" indent="1"/>
    </xf>
    <xf numFmtId="0" fontId="4" fillId="3" borderId="17" xfId="0" applyFont="1" applyFill="1" applyBorder="1" applyAlignment="1">
      <alignment horizontal="left" vertical="center" wrapText="1" indent="1"/>
    </xf>
    <xf numFmtId="0" fontId="4" fillId="3" borderId="14"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4" xfId="0" applyFont="1" applyFill="1" applyBorder="1" applyAlignment="1">
      <alignment horizontal="left" vertical="center" wrapText="1" indent="1"/>
    </xf>
    <xf numFmtId="0" fontId="4" fillId="3" borderId="18" xfId="0" applyFont="1" applyFill="1" applyBorder="1" applyAlignment="1">
      <alignment horizontal="left" vertical="center" wrapText="1" indent="1"/>
    </xf>
    <xf numFmtId="0" fontId="4" fillId="3" borderId="19" xfId="0" applyFont="1" applyFill="1" applyBorder="1" applyAlignment="1">
      <alignment horizontal="left" vertical="center" wrapText="1" indent="1"/>
    </xf>
    <xf numFmtId="164" fontId="3" fillId="3" borderId="15" xfId="1" applyNumberFormat="1" applyFont="1" applyFill="1" applyBorder="1" applyAlignment="1">
      <alignment horizontal="center" vertical="top" wrapText="1"/>
    </xf>
    <xf numFmtId="164" fontId="3" fillId="3" borderId="16" xfId="1" applyNumberFormat="1" applyFont="1" applyFill="1" applyBorder="1" applyAlignment="1">
      <alignment horizontal="center" vertical="top" wrapText="1"/>
    </xf>
    <xf numFmtId="164" fontId="3" fillId="3" borderId="9" xfId="1" applyNumberFormat="1" applyFont="1" applyFill="1" applyBorder="1" applyAlignment="1">
      <alignment horizontal="center" vertical="top" wrapText="1"/>
    </xf>
    <xf numFmtId="164" fontId="33" fillId="0" borderId="0" xfId="1" applyNumberFormat="1" applyFont="1"/>
    <xf numFmtId="164" fontId="21" fillId="0" borderId="0" xfId="1" applyNumberFormat="1" applyFont="1"/>
    <xf numFmtId="164"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474662</xdr:colOff>
      <xdr:row>16</xdr:row>
      <xdr:rowOff>144461</xdr:rowOff>
    </xdr:from>
    <xdr:to>
      <xdr:col>8</xdr:col>
      <xdr:colOff>351105</xdr:colOff>
      <xdr:row>19</xdr:row>
      <xdr:rowOff>80961</xdr:rowOff>
    </xdr:to>
    <xdr:pic>
      <xdr:nvPicPr>
        <xdr:cNvPr id="2" name="Picture 68">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475662" y="2792411"/>
          <a:ext cx="1028968" cy="746125"/>
        </a:xfrm>
        <a:prstGeom prst="rect">
          <a:avLst/>
        </a:prstGeom>
        <a:noFill/>
        <a:ln w="9525">
          <a:noFill/>
          <a:miter lim="800000"/>
          <a:headEnd/>
          <a:tailEnd/>
        </a:ln>
      </xdr:spPr>
    </xdr:pic>
    <xdr:clientData/>
  </xdr:twoCellAnchor>
  <xdr:twoCellAnchor>
    <xdr:from>
      <xdr:col>8</xdr:col>
      <xdr:colOff>292380</xdr:colOff>
      <xdr:row>17</xdr:row>
      <xdr:rowOff>49208</xdr:rowOff>
    </xdr:from>
    <xdr:to>
      <xdr:col>16</xdr:col>
      <xdr:colOff>525462</xdr:colOff>
      <xdr:row>19</xdr:row>
      <xdr:rowOff>68258</xdr:rowOff>
    </xdr:to>
    <xdr:sp macro="" textlink="">
      <xdr:nvSpPr>
        <xdr:cNvPr id="3" name="Text Box 69">
          <a:extLst>
            <a:ext uri="{FF2B5EF4-FFF2-40B4-BE49-F238E27FC236}">
              <a16:creationId xmlns:a16="http://schemas.microsoft.com/office/drawing/2014/main" id="{00000000-0008-0000-0000-000003000000}"/>
            </a:ext>
          </a:extLst>
        </xdr:cNvPr>
        <xdr:cNvSpPr txBox="1">
          <a:spLocks noChangeArrowheads="1"/>
        </xdr:cNvSpPr>
      </xdr:nvSpPr>
      <xdr:spPr bwMode="auto">
        <a:xfrm>
          <a:off x="9445905" y="2935283"/>
          <a:ext cx="4805082" cy="5905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8</xdr:col>
      <xdr:colOff>142874</xdr:colOff>
      <xdr:row>42</xdr:row>
      <xdr:rowOff>76200</xdr:rowOff>
    </xdr:from>
    <xdr:to>
      <xdr:col>8</xdr:col>
      <xdr:colOff>1066799</xdr:colOff>
      <xdr:row>46</xdr:row>
      <xdr:rowOff>15875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96399" y="8515350"/>
          <a:ext cx="923925" cy="815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irsierra@proton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O54"/>
  <sheetViews>
    <sheetView tabSelected="1" topLeftCell="A23" zoomScaleNormal="100" zoomScaleSheetLayoutView="100" workbookViewId="0">
      <selection activeCell="M54" sqref="M54"/>
    </sheetView>
  </sheetViews>
  <sheetFormatPr defaultColWidth="10" defaultRowHeight="12.75" x14ac:dyDescent="0.2"/>
  <cols>
    <col min="1" max="1" width="5.5" customWidth="1"/>
    <col min="2" max="2" width="46.1640625" customWidth="1"/>
    <col min="3" max="3" width="18.33203125" customWidth="1"/>
    <col min="4" max="4" width="18.5" customWidth="1"/>
    <col min="5" max="5" width="21.33203125" customWidth="1"/>
    <col min="7" max="7" width="21.33203125" bestFit="1" customWidth="1"/>
    <col min="8" max="8" width="20.1640625" bestFit="1" customWidth="1"/>
    <col min="9" max="9" width="25.33203125" customWidth="1"/>
    <col min="10" max="10" width="19.6640625" customWidth="1"/>
    <col min="12" max="12" width="14.1640625" style="254" bestFit="1" customWidth="1"/>
    <col min="13" max="13" width="14.1640625" bestFit="1" customWidth="1"/>
    <col min="15" max="15" width="10.5" bestFit="1" customWidth="1"/>
  </cols>
  <sheetData>
    <row r="12" spans="1:12" s="240" customFormat="1" ht="18.75" x14ac:dyDescent="0.3">
      <c r="A12" s="258"/>
      <c r="B12" s="258"/>
      <c r="C12" s="248"/>
      <c r="D12" s="247" t="s">
        <v>85</v>
      </c>
      <c r="E12" s="239" t="s">
        <v>102</v>
      </c>
      <c r="L12" s="317"/>
    </row>
    <row r="13" spans="1:12" s="240" customFormat="1" ht="18.75" x14ac:dyDescent="0.3">
      <c r="A13" s="259"/>
      <c r="B13" s="259"/>
      <c r="C13" s="248"/>
      <c r="D13" s="247" t="s">
        <v>86</v>
      </c>
      <c r="E13" s="241" t="s">
        <v>93</v>
      </c>
      <c r="L13" s="317"/>
    </row>
    <row r="14" spans="1:12" s="240" customFormat="1" ht="18.75" x14ac:dyDescent="0.3">
      <c r="A14" s="242" t="s">
        <v>87</v>
      </c>
      <c r="B14" s="242"/>
      <c r="C14" s="248"/>
      <c r="D14" s="247" t="s">
        <v>88</v>
      </c>
      <c r="E14" s="243" t="s">
        <v>89</v>
      </c>
      <c r="L14" s="317"/>
    </row>
    <row r="15" spans="1:12" s="240" customFormat="1" ht="18.75" customHeight="1" x14ac:dyDescent="0.3">
      <c r="A15" s="261" t="s">
        <v>90</v>
      </c>
      <c r="B15" s="261"/>
      <c r="C15" s="261"/>
      <c r="D15" s="245"/>
      <c r="E15" s="245"/>
      <c r="F15" s="246"/>
      <c r="L15" s="317"/>
    </row>
    <row r="16" spans="1:12" s="240" customFormat="1" ht="18.75" x14ac:dyDescent="0.3">
      <c r="A16" s="261" t="s">
        <v>91</v>
      </c>
      <c r="B16" s="261"/>
      <c r="C16" s="244"/>
      <c r="D16" s="245"/>
      <c r="E16" s="245"/>
      <c r="F16" s="246"/>
      <c r="L16" s="317"/>
    </row>
    <row r="17" spans="1:12" s="240" customFormat="1" ht="18.75" x14ac:dyDescent="0.3">
      <c r="A17" s="242" t="s">
        <v>92</v>
      </c>
      <c r="B17" s="242"/>
      <c r="C17" s="238"/>
      <c r="D17" s="262"/>
      <c r="E17" s="262"/>
      <c r="F17" s="246"/>
      <c r="L17" s="317"/>
    </row>
    <row r="18" spans="1:12" ht="18.75" x14ac:dyDescent="0.2">
      <c r="A18" s="237" t="s">
        <v>94</v>
      </c>
      <c r="B18" s="84"/>
      <c r="C18" s="84"/>
      <c r="D18" s="84"/>
      <c r="E18" s="84"/>
    </row>
    <row r="19" spans="1:12" ht="26.25" x14ac:dyDescent="0.4">
      <c r="A19" s="264"/>
      <c r="B19" s="264"/>
      <c r="C19" s="264"/>
      <c r="D19" s="264"/>
      <c r="E19" s="264"/>
    </row>
    <row r="20" spans="1:12" ht="28.5" x14ac:dyDescent="0.2">
      <c r="A20" s="265" t="s">
        <v>96</v>
      </c>
      <c r="B20" s="265"/>
      <c r="C20" s="265"/>
      <c r="D20" s="265"/>
      <c r="E20" s="265"/>
    </row>
    <row r="21" spans="1:12" ht="15" x14ac:dyDescent="0.2">
      <c r="A21" s="84"/>
      <c r="B21" s="84"/>
      <c r="C21" s="84"/>
      <c r="D21" s="84"/>
      <c r="E21" s="84"/>
    </row>
    <row r="22" spans="1:12" ht="21" x14ac:dyDescent="0.2">
      <c r="A22" s="263" t="s">
        <v>95</v>
      </c>
      <c r="B22" s="263"/>
      <c r="C22" s="263"/>
      <c r="D22" s="263"/>
      <c r="E22" s="263"/>
    </row>
    <row r="24" spans="1:12" ht="31.5" x14ac:dyDescent="0.2">
      <c r="A24" s="85" t="s">
        <v>55</v>
      </c>
      <c r="B24" s="86" t="s">
        <v>56</v>
      </c>
      <c r="C24" s="86" t="s">
        <v>57</v>
      </c>
      <c r="D24" s="86" t="s">
        <v>58</v>
      </c>
      <c r="E24" s="86" t="s">
        <v>59</v>
      </c>
    </row>
    <row r="25" spans="1:12" ht="18.75" x14ac:dyDescent="0.2">
      <c r="A25" s="87">
        <v>1</v>
      </c>
      <c r="B25" s="88" t="s">
        <v>60</v>
      </c>
      <c r="C25" s="89">
        <f>'Ground Duct'!H26</f>
        <v>1540954</v>
      </c>
      <c r="D25" s="89">
        <f>'Ground Duct'!J26</f>
        <v>341550</v>
      </c>
      <c r="E25" s="89">
        <f>D25+C25</f>
        <v>1882504</v>
      </c>
    </row>
    <row r="26" spans="1:12" ht="18.75" x14ac:dyDescent="0.2">
      <c r="A26" s="87">
        <v>2</v>
      </c>
      <c r="B26" s="88" t="s">
        <v>61</v>
      </c>
      <c r="C26" s="89">
        <f>'First Duct'!H27</f>
        <v>2994869</v>
      </c>
      <c r="D26" s="89">
        <f>'First Duct'!J27</f>
        <v>633355</v>
      </c>
      <c r="E26" s="89">
        <f>D26+C26</f>
        <v>3628224</v>
      </c>
    </row>
    <row r="27" spans="1:12" ht="18.75" x14ac:dyDescent="0.2">
      <c r="A27" s="87">
        <v>3</v>
      </c>
      <c r="B27" s="88" t="s">
        <v>62</v>
      </c>
      <c r="C27" s="89">
        <f>'Second Duct'!H27</f>
        <v>5455465</v>
      </c>
      <c r="D27" s="89">
        <f>'Second Duct'!J27</f>
        <v>1194075</v>
      </c>
      <c r="E27" s="89">
        <f>D27+C27</f>
        <v>6649540</v>
      </c>
    </row>
    <row r="28" spans="1:12" ht="18.75" x14ac:dyDescent="0.2">
      <c r="A28" s="87">
        <v>4</v>
      </c>
      <c r="B28" s="88" t="s">
        <v>63</v>
      </c>
      <c r="C28" s="89">
        <f>'Third Duct'!H27</f>
        <v>4596735</v>
      </c>
      <c r="D28" s="89">
        <f>'Third Duct'!J27</f>
        <v>1282635</v>
      </c>
      <c r="E28" s="89">
        <f>D28+C28</f>
        <v>5879370</v>
      </c>
      <c r="G28" s="90"/>
    </row>
    <row r="29" spans="1:12" ht="18.75" x14ac:dyDescent="0.2">
      <c r="A29" s="87"/>
      <c r="B29" s="223"/>
      <c r="C29" s="89"/>
      <c r="D29" s="89"/>
      <c r="E29" s="89"/>
      <c r="G29" s="90"/>
    </row>
    <row r="30" spans="1:12" s="91" customFormat="1" ht="21" x14ac:dyDescent="0.35">
      <c r="A30" s="260" t="s">
        <v>64</v>
      </c>
      <c r="B30" s="260"/>
      <c r="C30" s="175">
        <f>SUM(C25:C28)</f>
        <v>14588023</v>
      </c>
      <c r="D30" s="175">
        <f>SUM(D25:D28)</f>
        <v>3451615</v>
      </c>
      <c r="E30" s="175">
        <f>SUM(E25:E28)</f>
        <v>18039638</v>
      </c>
      <c r="G30" s="92"/>
      <c r="H30" s="92"/>
      <c r="L30" s="318"/>
    </row>
    <row r="31" spans="1:12" s="91" customFormat="1" ht="21" x14ac:dyDescent="0.35">
      <c r="A31" s="260" t="s">
        <v>77</v>
      </c>
      <c r="B31" s="260"/>
      <c r="C31" s="175">
        <v>0</v>
      </c>
      <c r="D31" s="175">
        <v>0</v>
      </c>
      <c r="E31" s="176">
        <f>E30*13%</f>
        <v>2345152.94</v>
      </c>
      <c r="G31" s="92"/>
      <c r="H31" s="92"/>
      <c r="L31" s="318"/>
    </row>
    <row r="32" spans="1:12" s="91" customFormat="1" ht="21" x14ac:dyDescent="0.35">
      <c r="A32" s="260" t="s">
        <v>78</v>
      </c>
      <c r="B32" s="260"/>
      <c r="C32" s="175">
        <v>0</v>
      </c>
      <c r="D32" s="175">
        <v>0</v>
      </c>
      <c r="E32" s="175">
        <f>E31+E30</f>
        <v>20384790.940000001</v>
      </c>
      <c r="G32" s="92"/>
      <c r="L32" s="318"/>
    </row>
    <row r="33" spans="1:12" s="91" customFormat="1" ht="21" hidden="1" x14ac:dyDescent="0.35">
      <c r="A33" s="260" t="s">
        <v>97</v>
      </c>
      <c r="B33" s="260"/>
      <c r="C33" s="175">
        <v>0</v>
      </c>
      <c r="D33" s="175">
        <v>0</v>
      </c>
      <c r="E33" s="175">
        <v>9063626</v>
      </c>
      <c r="G33" s="92"/>
      <c r="L33" s="318"/>
    </row>
    <row r="34" spans="1:12" s="91" customFormat="1" ht="21" hidden="1" x14ac:dyDescent="0.35">
      <c r="A34" s="260" t="s">
        <v>98</v>
      </c>
      <c r="B34" s="260"/>
      <c r="C34" s="175">
        <v>0</v>
      </c>
      <c r="D34" s="175">
        <v>0</v>
      </c>
      <c r="E34" s="175">
        <f>E32-E33</f>
        <v>11321164.940000001</v>
      </c>
      <c r="G34" s="92"/>
      <c r="H34" s="92"/>
      <c r="L34" s="318"/>
    </row>
    <row r="35" spans="1:12" ht="18.75" x14ac:dyDescent="0.3">
      <c r="A35" s="174"/>
      <c r="D35" s="253" t="s">
        <v>107</v>
      </c>
      <c r="E35" s="93">
        <v>9063626.2207999993</v>
      </c>
      <c r="I35" s="253" t="s">
        <v>104</v>
      </c>
      <c r="J35" s="93">
        <v>5238906</v>
      </c>
    </row>
    <row r="36" spans="1:12" ht="18.75" x14ac:dyDescent="0.3">
      <c r="A36" s="174"/>
      <c r="D36" s="253" t="s">
        <v>103</v>
      </c>
      <c r="E36" s="93">
        <f>E32-E35</f>
        <v>11321164.719200002</v>
      </c>
      <c r="H36" s="252"/>
      <c r="I36" s="253" t="s">
        <v>105</v>
      </c>
      <c r="J36" s="93">
        <v>503867</v>
      </c>
    </row>
    <row r="37" spans="1:12" ht="18.75" x14ac:dyDescent="0.3">
      <c r="A37" s="65"/>
      <c r="B37" s="65"/>
      <c r="C37" s="257" t="s">
        <v>108</v>
      </c>
      <c r="D37" s="257" t="s">
        <v>108</v>
      </c>
      <c r="E37" s="93">
        <f>E36*7%</f>
        <v>792481.5303440002</v>
      </c>
      <c r="I37" s="253" t="s">
        <v>106</v>
      </c>
      <c r="J37" s="93">
        <f>SUM(J35:J36)</f>
        <v>5742773</v>
      </c>
    </row>
    <row r="38" spans="1:12" ht="18.75" x14ac:dyDescent="0.3">
      <c r="A38" s="65"/>
      <c r="B38" s="65"/>
      <c r="D38" s="253" t="s">
        <v>103</v>
      </c>
      <c r="E38" s="93">
        <f>E36-E37</f>
        <v>10528683.188856002</v>
      </c>
      <c r="H38" s="90"/>
      <c r="I38" s="255"/>
    </row>
    <row r="39" spans="1:12" ht="18.75" x14ac:dyDescent="0.3">
      <c r="A39" s="178" t="s">
        <v>79</v>
      </c>
      <c r="B39" s="96"/>
      <c r="D39" s="253"/>
      <c r="E39" s="93"/>
      <c r="I39" s="254"/>
    </row>
    <row r="40" spans="1:12" ht="18.75" x14ac:dyDescent="0.3">
      <c r="A40" s="84"/>
      <c r="B40" s="84"/>
      <c r="D40" s="253" t="s">
        <v>110</v>
      </c>
      <c r="E40" s="93">
        <v>3509561</v>
      </c>
      <c r="H40" s="90"/>
      <c r="I40" s="254"/>
    </row>
    <row r="41" spans="1:12" ht="18.75" x14ac:dyDescent="0.3">
      <c r="D41" s="253" t="s">
        <v>111</v>
      </c>
      <c r="E41" s="93">
        <v>3509561</v>
      </c>
    </row>
    <row r="42" spans="1:12" ht="18.75" x14ac:dyDescent="0.3">
      <c r="D42" s="253" t="s">
        <v>112</v>
      </c>
      <c r="E42" s="93">
        <v>3509561</v>
      </c>
      <c r="H42" s="90"/>
      <c r="L42" s="254">
        <v>18039791</v>
      </c>
    </row>
    <row r="43" spans="1:12" ht="18.75" x14ac:dyDescent="0.3">
      <c r="D43" s="253" t="s">
        <v>109</v>
      </c>
      <c r="E43" s="93">
        <f>SUM(E40:E42)</f>
        <v>10528683</v>
      </c>
      <c r="L43" s="254">
        <v>6295000</v>
      </c>
    </row>
    <row r="44" spans="1:12" x14ac:dyDescent="0.2">
      <c r="L44" s="254">
        <v>2729510</v>
      </c>
    </row>
    <row r="45" spans="1:12" ht="18.75" x14ac:dyDescent="0.3">
      <c r="G45" s="256">
        <f>E36*7%</f>
        <v>792481.5303440002</v>
      </c>
      <c r="L45" s="254">
        <v>446867</v>
      </c>
    </row>
    <row r="46" spans="1:12" ht="18.75" x14ac:dyDescent="0.3">
      <c r="G46" s="256"/>
      <c r="L46" s="254">
        <f>SUM(L42:L45)</f>
        <v>27511168</v>
      </c>
    </row>
    <row r="47" spans="1:12" ht="18.75" x14ac:dyDescent="0.3">
      <c r="G47" s="256">
        <f>E36-G45</f>
        <v>10528683.188856002</v>
      </c>
      <c r="L47" s="254">
        <v>24000000</v>
      </c>
    </row>
    <row r="48" spans="1:12" x14ac:dyDescent="0.2">
      <c r="L48" s="254">
        <f>L46-L47</f>
        <v>3511168</v>
      </c>
    </row>
    <row r="50" spans="10:15" x14ac:dyDescent="0.2">
      <c r="J50">
        <v>2345000</v>
      </c>
    </row>
    <row r="51" spans="10:15" x14ac:dyDescent="0.2">
      <c r="J51">
        <v>818000</v>
      </c>
      <c r="M51" s="319">
        <f>L42+J50</f>
        <v>20384791</v>
      </c>
    </row>
    <row r="52" spans="10:15" x14ac:dyDescent="0.2">
      <c r="J52">
        <v>354000</v>
      </c>
      <c r="M52" s="252">
        <f>M51*13%</f>
        <v>2650022.83</v>
      </c>
    </row>
    <row r="53" spans="10:15" x14ac:dyDescent="0.2">
      <c r="J53">
        <v>57000</v>
      </c>
      <c r="M53" s="252">
        <f>M52+M51</f>
        <v>23034813.829999998</v>
      </c>
      <c r="O53" s="319"/>
    </row>
    <row r="54" spans="10:15" x14ac:dyDescent="0.2">
      <c r="J54">
        <f>SUM(J50:J53)</f>
        <v>3574000</v>
      </c>
    </row>
  </sheetData>
  <mergeCells count="13">
    <mergeCell ref="A33:B33"/>
    <mergeCell ref="A34:B34"/>
    <mergeCell ref="A15:C15"/>
    <mergeCell ref="A16:B16"/>
    <mergeCell ref="D17:E17"/>
    <mergeCell ref="A22:E22"/>
    <mergeCell ref="A19:E19"/>
    <mergeCell ref="A20:E20"/>
    <mergeCell ref="A12:B12"/>
    <mergeCell ref="A13:B13"/>
    <mergeCell ref="A32:B32"/>
    <mergeCell ref="A30:B30"/>
    <mergeCell ref="A31:B31"/>
  </mergeCells>
  <printOptions horizontalCentered="1"/>
  <pageMargins left="0" right="0" top="0.5" bottom="0.25" header="0.3" footer="0.3"/>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70"/>
  <sheetViews>
    <sheetView topLeftCell="A13" zoomScale="90" zoomScaleNormal="90" workbookViewId="0">
      <selection activeCell="G17" sqref="G17:G22"/>
    </sheetView>
  </sheetViews>
  <sheetFormatPr defaultRowHeight="26.25" x14ac:dyDescent="0.2"/>
  <cols>
    <col min="1" max="1" width="7.5" style="95" customWidth="1"/>
    <col min="2" max="2" width="94.5" style="95" customWidth="1"/>
    <col min="3" max="4" width="9.33203125" style="95" customWidth="1"/>
    <col min="5" max="5" width="13.83203125" style="94" bestFit="1" customWidth="1"/>
    <col min="6" max="6" width="15" style="94" bestFit="1" customWidth="1"/>
    <col min="7" max="7" width="15" style="94" customWidth="1"/>
    <col min="8" max="8" width="20.33203125" style="94" bestFit="1" customWidth="1"/>
    <col min="9" max="9" width="17" style="94" bestFit="1" customWidth="1"/>
    <col min="10" max="10" width="18.1640625" style="94" customWidth="1"/>
    <col min="11" max="11" width="20.33203125" style="94" bestFit="1" customWidth="1"/>
    <col min="12" max="12" width="9.33203125" style="95"/>
    <col min="13" max="14" width="0" style="95" hidden="1" customWidth="1"/>
    <col min="15" max="15" width="11.1640625" style="95" hidden="1" customWidth="1"/>
    <col min="16" max="16" width="14.33203125" style="95" hidden="1" customWidth="1"/>
    <col min="17" max="17" width="11.33203125" style="95" hidden="1" customWidth="1"/>
    <col min="18" max="18" width="10" style="95" bestFit="1" customWidth="1"/>
    <col min="19" max="19" width="9.33203125" style="95"/>
    <col min="20" max="20" width="12" style="95" hidden="1" customWidth="1"/>
    <col min="21" max="21" width="11.5" style="95" bestFit="1" customWidth="1"/>
    <col min="22" max="22" width="21.83203125" style="221" customWidth="1"/>
    <col min="23" max="23" width="9.33203125" style="95"/>
    <col min="24" max="24" width="16.1640625" style="95" customWidth="1"/>
    <col min="25" max="25" width="16" style="95" customWidth="1"/>
    <col min="26" max="16384" width="9.33203125" style="95"/>
  </cols>
  <sheetData>
    <row r="1" spans="1:22" ht="20.45" customHeight="1" x14ac:dyDescent="0.2">
      <c r="A1" s="272" t="s">
        <v>0</v>
      </c>
      <c r="B1" s="273"/>
      <c r="C1" s="273"/>
      <c r="D1" s="273"/>
      <c r="E1" s="273"/>
      <c r="F1" s="273"/>
      <c r="G1" s="273"/>
      <c r="H1" s="273"/>
      <c r="I1" s="273"/>
      <c r="J1" s="273"/>
      <c r="K1" s="274"/>
    </row>
    <row r="2" spans="1:22" ht="20.100000000000001" customHeight="1" x14ac:dyDescent="0.2">
      <c r="A2" s="275"/>
      <c r="B2" s="270"/>
      <c r="C2" s="270"/>
      <c r="D2" s="270"/>
      <c r="E2" s="270"/>
      <c r="F2" s="270"/>
      <c r="G2" s="270"/>
      <c r="H2" s="270"/>
      <c r="I2" s="270"/>
      <c r="J2" s="270"/>
      <c r="K2" s="271"/>
    </row>
    <row r="3" spans="1:22" ht="20.100000000000001" customHeight="1" x14ac:dyDescent="0.2">
      <c r="A3" s="266" t="s">
        <v>81</v>
      </c>
      <c r="B3" s="267"/>
      <c r="C3" s="267"/>
      <c r="D3" s="267"/>
      <c r="E3" s="267"/>
      <c r="F3" s="267"/>
      <c r="G3" s="268" t="s">
        <v>80</v>
      </c>
      <c r="H3" s="268"/>
      <c r="I3" s="268"/>
      <c r="J3" s="268"/>
      <c r="K3" s="269"/>
    </row>
    <row r="4" spans="1:22" ht="12.75" customHeight="1" x14ac:dyDescent="0.2">
      <c r="A4" s="266"/>
      <c r="B4" s="267"/>
      <c r="C4" s="267"/>
      <c r="D4" s="267"/>
      <c r="E4" s="267"/>
      <c r="F4" s="267"/>
      <c r="G4" s="270"/>
      <c r="H4" s="270"/>
      <c r="I4" s="270"/>
      <c r="J4" s="270"/>
      <c r="K4" s="271"/>
    </row>
    <row r="5" spans="1:22" x14ac:dyDescent="0.2">
      <c r="A5" s="278" t="s">
        <v>2</v>
      </c>
      <c r="B5" s="280" t="s">
        <v>3</v>
      </c>
      <c r="C5" s="280" t="s">
        <v>4</v>
      </c>
      <c r="D5" s="280" t="s">
        <v>5</v>
      </c>
      <c r="E5" s="282" t="s">
        <v>51</v>
      </c>
      <c r="F5" s="282"/>
      <c r="G5" s="282" t="s">
        <v>40</v>
      </c>
      <c r="H5" s="282"/>
      <c r="I5" s="282" t="s">
        <v>41</v>
      </c>
      <c r="J5" s="282"/>
      <c r="K5" s="286" t="s">
        <v>101</v>
      </c>
    </row>
    <row r="6" spans="1:22" ht="27" thickBot="1" x14ac:dyDescent="0.25">
      <c r="A6" s="279"/>
      <c r="B6" s="281"/>
      <c r="C6" s="281"/>
      <c r="D6" s="281"/>
      <c r="E6" s="207" t="s">
        <v>52</v>
      </c>
      <c r="F6" s="208" t="s">
        <v>41</v>
      </c>
      <c r="G6" s="249" t="s">
        <v>99</v>
      </c>
      <c r="H6" s="207" t="s">
        <v>53</v>
      </c>
      <c r="I6" s="249" t="s">
        <v>100</v>
      </c>
      <c r="J6" s="207" t="s">
        <v>53</v>
      </c>
      <c r="K6" s="287"/>
    </row>
    <row r="7" spans="1:22" x14ac:dyDescent="0.2">
      <c r="A7" s="180">
        <v>2</v>
      </c>
      <c r="B7" s="181" t="s">
        <v>11</v>
      </c>
      <c r="C7" s="182"/>
      <c r="D7" s="182"/>
      <c r="E7" s="131"/>
      <c r="F7" s="131"/>
      <c r="G7" s="131"/>
      <c r="H7" s="131"/>
      <c r="I7" s="131"/>
      <c r="J7" s="131"/>
      <c r="K7" s="132"/>
    </row>
    <row r="8" spans="1:22" ht="121.5" customHeight="1" x14ac:dyDescent="0.2">
      <c r="A8" s="105">
        <v>2.1</v>
      </c>
      <c r="B8" s="106" t="s">
        <v>45</v>
      </c>
      <c r="C8" s="107"/>
      <c r="D8" s="108"/>
      <c r="E8" s="109"/>
      <c r="F8" s="109"/>
      <c r="G8" s="109"/>
      <c r="H8" s="109"/>
      <c r="I8" s="109"/>
      <c r="J8" s="109"/>
      <c r="K8" s="110"/>
    </row>
    <row r="9" spans="1:22" x14ac:dyDescent="0.2">
      <c r="A9" s="111" t="s">
        <v>7</v>
      </c>
      <c r="B9" s="112" t="s">
        <v>35</v>
      </c>
      <c r="C9" s="113">
        <v>1830</v>
      </c>
      <c r="D9" s="114" t="s">
        <v>12</v>
      </c>
      <c r="E9" s="115">
        <v>270</v>
      </c>
      <c r="F9" s="116">
        <v>70</v>
      </c>
      <c r="G9" s="116">
        <v>1830</v>
      </c>
      <c r="H9" s="115">
        <f>G9*E9</f>
        <v>494100</v>
      </c>
      <c r="I9" s="116">
        <f>G9</f>
        <v>1830</v>
      </c>
      <c r="J9" s="116">
        <f>I9*F9</f>
        <v>128100</v>
      </c>
      <c r="K9" s="117">
        <f>J9+H9</f>
        <v>622200</v>
      </c>
      <c r="M9" s="95">
        <v>1.2689999999999999</v>
      </c>
      <c r="N9" s="97">
        <v>543.7352245862885</v>
      </c>
      <c r="O9" s="98">
        <v>141.84397163120568</v>
      </c>
      <c r="R9" s="97"/>
      <c r="V9" s="221">
        <v>423900</v>
      </c>
    </row>
    <row r="10" spans="1:22" x14ac:dyDescent="0.2">
      <c r="A10" s="111" t="s">
        <v>8</v>
      </c>
      <c r="B10" s="112" t="s">
        <v>36</v>
      </c>
      <c r="C10" s="113">
        <v>700</v>
      </c>
      <c r="D10" s="114" t="s">
        <v>12</v>
      </c>
      <c r="E10" s="115">
        <v>270</v>
      </c>
      <c r="F10" s="116">
        <v>70</v>
      </c>
      <c r="G10" s="116">
        <v>700</v>
      </c>
      <c r="H10" s="115">
        <f>G10*E10</f>
        <v>189000</v>
      </c>
      <c r="I10" s="116">
        <f>G10</f>
        <v>700</v>
      </c>
      <c r="J10" s="116">
        <f>I10*F10</f>
        <v>49000</v>
      </c>
      <c r="K10" s="117">
        <f>J10+H10</f>
        <v>238000</v>
      </c>
      <c r="N10" s="97"/>
      <c r="O10" s="98"/>
      <c r="U10" s="97"/>
      <c r="V10" s="221">
        <v>207900</v>
      </c>
    </row>
    <row r="11" spans="1:22" ht="97.5" customHeight="1" x14ac:dyDescent="0.2">
      <c r="A11" s="105">
        <v>2.2000000000000002</v>
      </c>
      <c r="B11" s="118" t="s">
        <v>65</v>
      </c>
      <c r="C11" s="113"/>
      <c r="D11" s="114"/>
      <c r="E11" s="119"/>
      <c r="F11" s="120"/>
      <c r="G11" s="116"/>
      <c r="H11" s="121"/>
      <c r="I11" s="116"/>
      <c r="J11" s="120"/>
      <c r="K11" s="122"/>
    </row>
    <row r="12" spans="1:22" x14ac:dyDescent="0.2">
      <c r="A12" s="105" t="s">
        <v>7</v>
      </c>
      <c r="B12" s="123" t="s">
        <v>13</v>
      </c>
      <c r="C12" s="113">
        <v>2530</v>
      </c>
      <c r="D12" s="114" t="s">
        <v>12</v>
      </c>
      <c r="E12" s="115">
        <v>127</v>
      </c>
      <c r="F12" s="116">
        <v>65</v>
      </c>
      <c r="G12" s="116">
        <v>2530</v>
      </c>
      <c r="H12" s="115">
        <f>G12*E12</f>
        <v>321310</v>
      </c>
      <c r="I12" s="116">
        <f>G12</f>
        <v>2530</v>
      </c>
      <c r="J12" s="116">
        <f>I12*F12</f>
        <v>164450</v>
      </c>
      <c r="K12" s="117">
        <f>J12+H12</f>
        <v>485760</v>
      </c>
      <c r="M12" s="95">
        <v>1.2689999999999999</v>
      </c>
      <c r="N12" s="97">
        <v>189.12529550827423</v>
      </c>
      <c r="O12" s="98">
        <v>89.834515366430267</v>
      </c>
      <c r="R12" s="97"/>
    </row>
    <row r="13" spans="1:22" ht="37.5" x14ac:dyDescent="0.2">
      <c r="A13" s="105">
        <v>2.4</v>
      </c>
      <c r="B13" s="112" t="s">
        <v>67</v>
      </c>
      <c r="C13" s="126"/>
      <c r="D13" s="126"/>
      <c r="E13" s="119"/>
      <c r="F13" s="120"/>
      <c r="G13" s="116"/>
      <c r="H13" s="121"/>
      <c r="I13" s="116"/>
      <c r="J13" s="120"/>
      <c r="K13" s="122"/>
    </row>
    <row r="14" spans="1:22" x14ac:dyDescent="0.2">
      <c r="A14" s="145" t="s">
        <v>7</v>
      </c>
      <c r="B14" s="146" t="s">
        <v>15</v>
      </c>
      <c r="C14" s="124">
        <v>100</v>
      </c>
      <c r="D14" s="125" t="s">
        <v>16</v>
      </c>
      <c r="E14" s="115">
        <v>480</v>
      </c>
      <c r="F14" s="116">
        <v>40</v>
      </c>
      <c r="G14" s="116">
        <v>0</v>
      </c>
      <c r="H14" s="115">
        <f>E14*G14</f>
        <v>0</v>
      </c>
      <c r="I14" s="116">
        <v>0</v>
      </c>
      <c r="J14" s="116">
        <f>I14*F14</f>
        <v>0</v>
      </c>
      <c r="K14" s="117">
        <f>J14+H14</f>
        <v>0</v>
      </c>
      <c r="M14" s="95">
        <v>1.2689999999999999</v>
      </c>
      <c r="N14" s="97">
        <v>1576.0441292356188</v>
      </c>
      <c r="O14" s="98">
        <v>472.81323877068559</v>
      </c>
    </row>
    <row r="15" spans="1:22" x14ac:dyDescent="0.2">
      <c r="A15" s="147">
        <v>3</v>
      </c>
      <c r="B15" s="148" t="s">
        <v>18</v>
      </c>
      <c r="C15" s="149"/>
      <c r="D15" s="129"/>
      <c r="E15" s="131"/>
      <c r="F15" s="131"/>
      <c r="G15" s="131"/>
      <c r="H15" s="131"/>
      <c r="I15" s="131"/>
      <c r="J15" s="131"/>
      <c r="K15" s="132"/>
    </row>
    <row r="16" spans="1:22" ht="56.25" x14ac:dyDescent="0.2">
      <c r="A16" s="133">
        <v>3.1</v>
      </c>
      <c r="B16" s="112" t="s">
        <v>68</v>
      </c>
      <c r="C16" s="126"/>
      <c r="D16" s="126"/>
      <c r="E16" s="119"/>
      <c r="F16" s="120"/>
      <c r="G16" s="120"/>
      <c r="H16" s="121"/>
      <c r="I16" s="121"/>
      <c r="J16" s="120"/>
      <c r="K16" s="122"/>
    </row>
    <row r="17" spans="1:22" x14ac:dyDescent="0.2">
      <c r="A17" s="133" t="s">
        <v>7</v>
      </c>
      <c r="B17" s="112" t="s">
        <v>20</v>
      </c>
      <c r="C17" s="134">
        <v>25</v>
      </c>
      <c r="D17" s="135" t="s">
        <v>12</v>
      </c>
      <c r="E17" s="115">
        <v>3132</v>
      </c>
      <c r="F17" s="116">
        <v>162</v>
      </c>
      <c r="G17" s="116">
        <v>0</v>
      </c>
      <c r="H17" s="115">
        <f>E17*G17</f>
        <v>0</v>
      </c>
      <c r="I17" s="116">
        <v>0</v>
      </c>
      <c r="J17" s="116">
        <f>I17*F17</f>
        <v>0</v>
      </c>
      <c r="K17" s="117">
        <f>J17+H17</f>
        <v>0</v>
      </c>
      <c r="M17" s="95">
        <v>1.2689999999999999</v>
      </c>
      <c r="N17" s="97">
        <v>5200.9456264775417</v>
      </c>
      <c r="O17" s="98">
        <v>1134.7517730496454</v>
      </c>
    </row>
    <row r="18" spans="1:22" ht="56.25" x14ac:dyDescent="0.2">
      <c r="A18" s="133">
        <v>3.2</v>
      </c>
      <c r="B18" s="118" t="s">
        <v>69</v>
      </c>
      <c r="C18" s="126"/>
      <c r="D18" s="126"/>
      <c r="E18" s="136"/>
      <c r="F18" s="120"/>
      <c r="G18" s="120"/>
      <c r="H18" s="121"/>
      <c r="I18" s="121"/>
      <c r="J18" s="120"/>
      <c r="K18" s="122"/>
    </row>
    <row r="19" spans="1:22" x14ac:dyDescent="0.2">
      <c r="A19" s="133" t="s">
        <v>7</v>
      </c>
      <c r="B19" s="118" t="s">
        <v>24</v>
      </c>
      <c r="C19" s="137">
        <v>66</v>
      </c>
      <c r="D19" s="125" t="s">
        <v>12</v>
      </c>
      <c r="E19" s="115">
        <v>3888</v>
      </c>
      <c r="F19" s="116">
        <v>162</v>
      </c>
      <c r="G19" s="116">
        <v>66</v>
      </c>
      <c r="H19" s="115">
        <f t="shared" ref="H19:H21" si="0">E19*G19</f>
        <v>256608</v>
      </c>
      <c r="I19" s="251">
        <v>0</v>
      </c>
      <c r="J19" s="116">
        <f t="shared" ref="J19:J22" si="1">I19*F19</f>
        <v>0</v>
      </c>
      <c r="K19" s="117">
        <f>J19+H19</f>
        <v>256608</v>
      </c>
      <c r="M19" s="95">
        <v>1.2689999999999999</v>
      </c>
      <c r="N19" s="97">
        <v>5910.1654846335705</v>
      </c>
      <c r="O19" s="98">
        <v>945.62647754137117</v>
      </c>
    </row>
    <row r="20" spans="1:22" x14ac:dyDescent="0.2">
      <c r="A20" s="133" t="s">
        <v>8</v>
      </c>
      <c r="B20" s="118" t="s">
        <v>25</v>
      </c>
      <c r="C20" s="138">
        <v>60</v>
      </c>
      <c r="D20" s="125" t="s">
        <v>12</v>
      </c>
      <c r="E20" s="115">
        <v>3888</v>
      </c>
      <c r="F20" s="116">
        <v>162</v>
      </c>
      <c r="G20" s="116">
        <v>60</v>
      </c>
      <c r="H20" s="115">
        <f t="shared" si="0"/>
        <v>233280</v>
      </c>
      <c r="I20" s="251">
        <v>0</v>
      </c>
      <c r="J20" s="116">
        <f t="shared" si="1"/>
        <v>0</v>
      </c>
      <c r="K20" s="117">
        <f>J20+H20</f>
        <v>233280</v>
      </c>
      <c r="M20" s="95">
        <v>1.2689999999999999</v>
      </c>
      <c r="N20" s="97">
        <v>6698.1875492513791</v>
      </c>
      <c r="O20" s="98">
        <v>945.62647754137117</v>
      </c>
    </row>
    <row r="21" spans="1:22" x14ac:dyDescent="0.2">
      <c r="A21" s="150" t="s">
        <v>9</v>
      </c>
      <c r="B21" s="112" t="s">
        <v>46</v>
      </c>
      <c r="C21" s="138">
        <v>12</v>
      </c>
      <c r="D21" s="151" t="s">
        <v>12</v>
      </c>
      <c r="E21" s="115">
        <v>3888</v>
      </c>
      <c r="F21" s="116">
        <v>162</v>
      </c>
      <c r="G21" s="116">
        <v>12</v>
      </c>
      <c r="H21" s="115">
        <f t="shared" si="0"/>
        <v>46656</v>
      </c>
      <c r="I21" s="251">
        <v>0</v>
      </c>
      <c r="J21" s="116">
        <f t="shared" si="1"/>
        <v>0</v>
      </c>
      <c r="K21" s="117">
        <f t="shared" ref="K21" si="2">J21+H21</f>
        <v>46656</v>
      </c>
      <c r="M21" s="95">
        <v>1.2689999999999999</v>
      </c>
      <c r="N21" s="97">
        <v>5910.1654846335705</v>
      </c>
      <c r="O21" s="98">
        <v>945.62647754137117</v>
      </c>
    </row>
    <row r="22" spans="1:22" x14ac:dyDescent="0.2">
      <c r="A22" s="150" t="s">
        <v>10</v>
      </c>
      <c r="B22" s="112" t="s">
        <v>49</v>
      </c>
      <c r="C22" s="138">
        <v>1</v>
      </c>
      <c r="D22" s="151" t="s">
        <v>17</v>
      </c>
      <c r="E22" s="115"/>
      <c r="F22" s="116"/>
      <c r="G22" s="116">
        <v>0</v>
      </c>
      <c r="H22" s="115">
        <f>E22*G22</f>
        <v>0</v>
      </c>
      <c r="I22" s="220">
        <f t="shared" ref="I22" si="3">G22</f>
        <v>0</v>
      </c>
      <c r="J22" s="116">
        <f t="shared" si="1"/>
        <v>0</v>
      </c>
      <c r="K22" s="117">
        <f>J22+H22</f>
        <v>0</v>
      </c>
      <c r="M22" s="95">
        <v>1.2689999999999999</v>
      </c>
      <c r="N22" s="97">
        <v>5910.1654846335705</v>
      </c>
      <c r="O22" s="98">
        <v>945.62647754137117</v>
      </c>
    </row>
    <row r="23" spans="1:22" x14ac:dyDescent="0.2">
      <c r="A23" s="226" t="s">
        <v>8</v>
      </c>
      <c r="B23" s="227"/>
      <c r="C23" s="227"/>
      <c r="D23" s="139"/>
      <c r="E23" s="228"/>
      <c r="F23" s="229"/>
      <c r="G23" s="229"/>
      <c r="H23" s="230"/>
      <c r="I23" s="230"/>
      <c r="J23" s="229"/>
      <c r="K23" s="231"/>
      <c r="N23" s="97"/>
      <c r="O23" s="98"/>
    </row>
    <row r="24" spans="1:22" x14ac:dyDescent="0.2">
      <c r="A24" s="191"/>
      <c r="B24" s="127" t="s">
        <v>47</v>
      </c>
      <c r="C24" s="128"/>
      <c r="D24" s="127"/>
      <c r="E24" s="130"/>
      <c r="F24" s="130"/>
      <c r="G24" s="130"/>
      <c r="H24" s="130"/>
      <c r="I24" s="130"/>
      <c r="J24" s="130"/>
      <c r="K24" s="130"/>
    </row>
    <row r="25" spans="1:22" x14ac:dyDescent="0.2">
      <c r="A25" s="232" t="s">
        <v>9</v>
      </c>
      <c r="B25" s="233" t="s">
        <v>75</v>
      </c>
      <c r="C25" s="137">
        <v>1</v>
      </c>
      <c r="D25" s="234">
        <v>0</v>
      </c>
      <c r="E25" s="235">
        <v>0</v>
      </c>
      <c r="F25" s="236">
        <v>15000</v>
      </c>
      <c r="G25" s="250"/>
      <c r="H25" s="115">
        <f>E25*G25*C25</f>
        <v>0</v>
      </c>
      <c r="I25" s="250"/>
      <c r="J25" s="116">
        <f>I25*F25*C25</f>
        <v>0</v>
      </c>
      <c r="K25" s="117">
        <f>J25+H25</f>
        <v>0</v>
      </c>
      <c r="M25" s="95">
        <v>1.2689999999999999</v>
      </c>
      <c r="N25" s="97">
        <v>0</v>
      </c>
      <c r="O25" s="98">
        <v>51221.434200157608</v>
      </c>
    </row>
    <row r="26" spans="1:22" s="143" customFormat="1" ht="26.25" customHeight="1" thickBot="1" x14ac:dyDescent="0.25">
      <c r="A26" s="283" t="s">
        <v>54</v>
      </c>
      <c r="B26" s="284"/>
      <c r="C26" s="284"/>
      <c r="D26" s="284"/>
      <c r="E26" s="284"/>
      <c r="F26" s="285"/>
      <c r="G26" s="177"/>
      <c r="H26" s="142">
        <f>SUM(H7:H25)</f>
        <v>1540954</v>
      </c>
      <c r="I26" s="142"/>
      <c r="J26" s="142">
        <f>SUM(J7:J25)</f>
        <v>341550</v>
      </c>
      <c r="K26" s="142">
        <f>SUM(K7:K25)</f>
        <v>1882504</v>
      </c>
      <c r="P26" s="143">
        <v>36374947.870764397</v>
      </c>
      <c r="Q26" s="144">
        <f>K26-P26</f>
        <v>-34492443.870764397</v>
      </c>
      <c r="V26" s="222"/>
    </row>
    <row r="27" spans="1:22" x14ac:dyDescent="0.2">
      <c r="A27" s="276"/>
      <c r="B27" s="277"/>
      <c r="C27" s="277"/>
      <c r="D27" s="277"/>
      <c r="E27" s="277"/>
      <c r="F27" s="277"/>
      <c r="G27" s="277"/>
      <c r="H27" s="277"/>
      <c r="I27" s="277"/>
      <c r="J27" s="277"/>
      <c r="K27" s="277"/>
    </row>
    <row r="28" spans="1:22" x14ac:dyDescent="0.2">
      <c r="A28" s="277"/>
      <c r="B28" s="277"/>
      <c r="C28" s="277"/>
      <c r="D28" s="277"/>
      <c r="E28" s="277"/>
      <c r="F28" s="277"/>
      <c r="G28" s="277"/>
      <c r="H28" s="277"/>
      <c r="I28" s="277"/>
      <c r="J28" s="277"/>
      <c r="K28" s="277"/>
    </row>
    <row r="29" spans="1:22" x14ac:dyDescent="0.2">
      <c r="A29" s="277"/>
      <c r="B29" s="277"/>
      <c r="C29" s="277"/>
      <c r="D29" s="277"/>
      <c r="E29" s="277"/>
      <c r="F29" s="277"/>
      <c r="G29" s="277"/>
      <c r="H29" s="277"/>
      <c r="I29" s="277"/>
      <c r="J29" s="277"/>
      <c r="K29" s="277"/>
    </row>
    <row r="30" spans="1:22" x14ac:dyDescent="0.2">
      <c r="A30" s="277"/>
      <c r="B30" s="277"/>
      <c r="C30" s="277"/>
      <c r="D30" s="277"/>
      <c r="E30" s="277"/>
      <c r="F30" s="277"/>
      <c r="G30" s="277"/>
      <c r="H30" s="277"/>
      <c r="I30" s="277"/>
      <c r="J30" s="277"/>
      <c r="K30" s="277"/>
    </row>
    <row r="31" spans="1:22" ht="27.75" customHeight="1" x14ac:dyDescent="0.2">
      <c r="A31" s="277"/>
      <c r="B31" s="277"/>
      <c r="C31" s="277"/>
      <c r="D31" s="277"/>
      <c r="E31" s="277"/>
      <c r="F31" s="277"/>
      <c r="G31" s="277"/>
      <c r="H31" s="277"/>
      <c r="I31" s="277"/>
      <c r="J31" s="277"/>
      <c r="K31" s="277"/>
    </row>
    <row r="32" spans="1:22" hidden="1" x14ac:dyDescent="0.2">
      <c r="K32" s="99">
        <f>K26/F35</f>
        <v>8.3292951639307999E-2</v>
      </c>
    </row>
    <row r="33" spans="6:11" hidden="1" x14ac:dyDescent="0.2"/>
    <row r="34" spans="6:11" hidden="1" x14ac:dyDescent="0.2"/>
    <row r="35" spans="6:11" hidden="1" x14ac:dyDescent="0.2">
      <c r="F35" s="100">
        <v>22601000</v>
      </c>
      <c r="G35" s="179"/>
      <c r="K35" s="94" t="e">
        <f>#REF!</f>
        <v>#REF!</v>
      </c>
    </row>
    <row r="36" spans="6:11" hidden="1" x14ac:dyDescent="0.2"/>
    <row r="37" spans="6:11" hidden="1" x14ac:dyDescent="0.2"/>
    <row r="38" spans="6:11" x14ac:dyDescent="0.2">
      <c r="F38" s="99">
        <f>F26/F35</f>
        <v>0</v>
      </c>
      <c r="G38" s="99"/>
    </row>
    <row r="64" spans="25:25" x14ac:dyDescent="0.2">
      <c r="Y64" s="221"/>
    </row>
    <row r="65" spans="24:25" x14ac:dyDescent="0.2">
      <c r="Y65" s="221"/>
    </row>
    <row r="66" spans="24:25" x14ac:dyDescent="0.2">
      <c r="Y66" s="221"/>
    </row>
    <row r="67" spans="24:25" x14ac:dyDescent="0.2">
      <c r="Y67" s="139"/>
    </row>
    <row r="70" spans="24:25" x14ac:dyDescent="0.2">
      <c r="X70" s="139"/>
    </row>
  </sheetData>
  <mergeCells count="13">
    <mergeCell ref="A3:F4"/>
    <mergeCell ref="G3:K4"/>
    <mergeCell ref="A1:K2"/>
    <mergeCell ref="A27:K31"/>
    <mergeCell ref="A5:A6"/>
    <mergeCell ref="B5:B6"/>
    <mergeCell ref="C5:C6"/>
    <mergeCell ref="D5:D6"/>
    <mergeCell ref="E5:F5"/>
    <mergeCell ref="A26:F26"/>
    <mergeCell ref="G5:H5"/>
    <mergeCell ref="I5:J5"/>
    <mergeCell ref="K5:K6"/>
  </mergeCells>
  <printOptions horizontalCentered="1"/>
  <pageMargins left="0.5" right="0.5" top="0.25" bottom="0.25" header="0.3" footer="0.3"/>
  <pageSetup paperSize="9" scale="63"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
  <sheetViews>
    <sheetView topLeftCell="A11" zoomScale="90" zoomScaleNormal="90" zoomScaleSheetLayoutView="80" workbookViewId="0">
      <selection activeCell="G19" sqref="G19"/>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72" bestFit="1" customWidth="1"/>
    <col min="6" max="6" width="15.33203125" style="72" bestFit="1" customWidth="1"/>
    <col min="7" max="7" width="20.33203125" style="72" bestFit="1" customWidth="1"/>
    <col min="8" max="8" width="20.5" style="72" customWidth="1"/>
    <col min="9" max="9" width="13.83203125" style="72" bestFit="1" customWidth="1"/>
    <col min="10" max="10" width="21.1640625" style="72" customWidth="1"/>
    <col min="11" max="11" width="21.1640625" style="1" customWidth="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7" s="95" customFormat="1" ht="20.45" customHeight="1" x14ac:dyDescent="0.2">
      <c r="A1" s="272" t="s">
        <v>0</v>
      </c>
      <c r="B1" s="273"/>
      <c r="C1" s="273"/>
      <c r="D1" s="273"/>
      <c r="E1" s="273"/>
      <c r="F1" s="273"/>
      <c r="G1" s="273"/>
      <c r="H1" s="273"/>
      <c r="I1" s="273"/>
      <c r="J1" s="273"/>
      <c r="K1" s="274"/>
    </row>
    <row r="2" spans="1:17" s="95" customFormat="1" ht="20.100000000000001" customHeight="1" x14ac:dyDescent="0.2">
      <c r="A2" s="275"/>
      <c r="B2" s="270"/>
      <c r="C2" s="270"/>
      <c r="D2" s="270"/>
      <c r="E2" s="270"/>
      <c r="F2" s="270"/>
      <c r="G2" s="270"/>
      <c r="H2" s="270"/>
      <c r="I2" s="270"/>
      <c r="J2" s="270"/>
      <c r="K2" s="271"/>
    </row>
    <row r="3" spans="1:17" s="95" customFormat="1" ht="20.100000000000001" customHeight="1" x14ac:dyDescent="0.2">
      <c r="A3" s="266" t="s">
        <v>82</v>
      </c>
      <c r="B3" s="267"/>
      <c r="C3" s="267"/>
      <c r="D3" s="267"/>
      <c r="E3" s="267"/>
      <c r="F3" s="267"/>
      <c r="G3" s="268" t="s">
        <v>80</v>
      </c>
      <c r="H3" s="268"/>
      <c r="I3" s="268"/>
      <c r="J3" s="268"/>
      <c r="K3" s="269"/>
    </row>
    <row r="4" spans="1:17" s="95" customFormat="1" x14ac:dyDescent="0.2">
      <c r="A4" s="266"/>
      <c r="B4" s="267"/>
      <c r="C4" s="267"/>
      <c r="D4" s="267"/>
      <c r="E4" s="267"/>
      <c r="F4" s="267"/>
      <c r="G4" s="270"/>
      <c r="H4" s="270"/>
      <c r="I4" s="270"/>
      <c r="J4" s="270"/>
      <c r="K4" s="271"/>
    </row>
    <row r="5" spans="1:17" s="95" customFormat="1" ht="19.5" x14ac:dyDescent="0.2">
      <c r="A5" s="288" t="s">
        <v>2</v>
      </c>
      <c r="B5" s="289" t="s">
        <v>3</v>
      </c>
      <c r="C5" s="289" t="s">
        <v>4</v>
      </c>
      <c r="D5" s="289" t="s">
        <v>5</v>
      </c>
      <c r="E5" s="290" t="s">
        <v>51</v>
      </c>
      <c r="F5" s="290"/>
      <c r="G5" s="290" t="s">
        <v>40</v>
      </c>
      <c r="H5" s="290"/>
      <c r="I5" s="290" t="s">
        <v>41</v>
      </c>
      <c r="J5" s="290"/>
      <c r="K5" s="293" t="s">
        <v>59</v>
      </c>
    </row>
    <row r="6" spans="1:17" s="95" customFormat="1" ht="32.25" thickBot="1" x14ac:dyDescent="0.25">
      <c r="A6" s="288"/>
      <c r="B6" s="289"/>
      <c r="C6" s="289"/>
      <c r="D6" s="289"/>
      <c r="E6" s="197" t="s">
        <v>52</v>
      </c>
      <c r="F6" s="196" t="s">
        <v>41</v>
      </c>
      <c r="G6" s="249" t="s">
        <v>99</v>
      </c>
      <c r="H6" s="207" t="s">
        <v>53</v>
      </c>
      <c r="I6" s="249" t="s">
        <v>100</v>
      </c>
      <c r="J6" s="207" t="s">
        <v>53</v>
      </c>
      <c r="K6" s="293"/>
    </row>
    <row r="7" spans="1:17" ht="15.75" thickBot="1" x14ac:dyDescent="0.3">
      <c r="A7" s="201"/>
      <c r="B7" s="202" t="s">
        <v>6</v>
      </c>
      <c r="C7" s="203"/>
      <c r="D7" s="203"/>
      <c r="E7" s="204"/>
      <c r="F7" s="205"/>
      <c r="G7" s="204"/>
      <c r="H7" s="205"/>
      <c r="I7" s="205"/>
      <c r="J7" s="205"/>
      <c r="K7" s="206"/>
    </row>
    <row r="8" spans="1:17" s="101" customFormat="1" ht="18.75" x14ac:dyDescent="0.2">
      <c r="A8" s="198">
        <v>2</v>
      </c>
      <c r="B8" s="199" t="s">
        <v>11</v>
      </c>
      <c r="C8" s="199"/>
      <c r="D8" s="199"/>
      <c r="E8" s="200"/>
      <c r="F8" s="200"/>
      <c r="G8" s="200"/>
      <c r="H8" s="200"/>
      <c r="I8" s="200"/>
      <c r="J8" s="200"/>
      <c r="K8" s="200"/>
    </row>
    <row r="9" spans="1:17" s="101" customFormat="1" ht="95.25" customHeight="1" x14ac:dyDescent="0.2">
      <c r="A9" s="188">
        <v>2.1</v>
      </c>
      <c r="B9" s="189" t="s">
        <v>45</v>
      </c>
      <c r="C9" s="186"/>
      <c r="D9" s="190"/>
      <c r="E9" s="136"/>
      <c r="F9" s="136"/>
      <c r="G9" s="136"/>
      <c r="H9" s="136"/>
      <c r="I9" s="136"/>
      <c r="J9" s="136"/>
      <c r="K9" s="187"/>
      <c r="Q9" s="102"/>
    </row>
    <row r="10" spans="1:17" s="101" customFormat="1" ht="18.75" x14ac:dyDescent="0.2">
      <c r="A10" s="188" t="s">
        <v>7</v>
      </c>
      <c r="B10" s="112" t="s">
        <v>35</v>
      </c>
      <c r="C10" s="124">
        <v>1893.76</v>
      </c>
      <c r="D10" s="125" t="s">
        <v>12</v>
      </c>
      <c r="E10" s="115">
        <v>270</v>
      </c>
      <c r="F10" s="116">
        <v>70</v>
      </c>
      <c r="G10" s="116">
        <v>1894</v>
      </c>
      <c r="H10" s="115">
        <f>E10*G10</f>
        <v>511380</v>
      </c>
      <c r="I10" s="115">
        <f t="shared" ref="I10:I11" si="0">G10</f>
        <v>1894</v>
      </c>
      <c r="J10" s="116">
        <f>I10*F10</f>
        <v>132580</v>
      </c>
      <c r="K10" s="117">
        <f>J10+H10</f>
        <v>643960</v>
      </c>
      <c r="L10" s="101">
        <v>1.2689999999999999</v>
      </c>
      <c r="M10" s="103">
        <v>543.7352245862885</v>
      </c>
      <c r="N10" s="104">
        <v>141.84397163120568</v>
      </c>
    </row>
    <row r="11" spans="1:17" s="101" customFormat="1" ht="18.75" x14ac:dyDescent="0.2">
      <c r="A11" s="188" t="s">
        <v>8</v>
      </c>
      <c r="B11" s="112" t="s">
        <v>36</v>
      </c>
      <c r="C11" s="124">
        <v>2797.6</v>
      </c>
      <c r="D11" s="125" t="s">
        <v>12</v>
      </c>
      <c r="E11" s="115">
        <v>270</v>
      </c>
      <c r="F11" s="116">
        <v>70</v>
      </c>
      <c r="G11" s="116">
        <v>2798</v>
      </c>
      <c r="H11" s="115">
        <f>E11*G11</f>
        <v>755460</v>
      </c>
      <c r="I11" s="115">
        <f t="shared" si="0"/>
        <v>2798</v>
      </c>
      <c r="J11" s="116">
        <f>I11*F11</f>
        <v>195860</v>
      </c>
      <c r="K11" s="117">
        <f>J11+H11</f>
        <v>951320</v>
      </c>
      <c r="M11" s="103"/>
      <c r="N11" s="104"/>
    </row>
    <row r="12" spans="1:17" s="101" customFormat="1" ht="75" x14ac:dyDescent="0.2">
      <c r="A12" s="188">
        <v>2.2000000000000002</v>
      </c>
      <c r="B12" s="112" t="s">
        <v>65</v>
      </c>
      <c r="C12" s="124"/>
      <c r="D12" s="125"/>
      <c r="E12" s="119"/>
      <c r="F12" s="120"/>
      <c r="G12" s="121"/>
      <c r="H12" s="121"/>
      <c r="I12" s="120"/>
      <c r="J12" s="120"/>
      <c r="K12" s="187"/>
    </row>
    <row r="13" spans="1:17" s="101" customFormat="1" ht="18.75" x14ac:dyDescent="0.2">
      <c r="A13" s="188" t="s">
        <v>7</v>
      </c>
      <c r="B13" s="112" t="s">
        <v>13</v>
      </c>
      <c r="C13" s="124">
        <v>4691</v>
      </c>
      <c r="D13" s="125" t="s">
        <v>12</v>
      </c>
      <c r="E13" s="115">
        <v>127</v>
      </c>
      <c r="F13" s="116">
        <v>65</v>
      </c>
      <c r="G13" s="116">
        <v>4691</v>
      </c>
      <c r="H13" s="115">
        <f>E13*G13</f>
        <v>595757</v>
      </c>
      <c r="I13" s="115">
        <f t="shared" ref="I13" si="1">G13</f>
        <v>4691</v>
      </c>
      <c r="J13" s="116">
        <f>I13*F13</f>
        <v>304915</v>
      </c>
      <c r="K13" s="117">
        <f>J13+H13</f>
        <v>900672</v>
      </c>
      <c r="L13" s="101">
        <v>1.2689999999999999</v>
      </c>
      <c r="M13" s="103">
        <v>189.12529550827423</v>
      </c>
      <c r="N13" s="104">
        <v>89.834515366430267</v>
      </c>
    </row>
    <row r="14" spans="1:17" s="101" customFormat="1" ht="75" x14ac:dyDescent="0.2">
      <c r="A14" s="188">
        <v>2.2999999999999998</v>
      </c>
      <c r="B14" s="112" t="s">
        <v>66</v>
      </c>
      <c r="C14" s="124"/>
      <c r="D14" s="125"/>
      <c r="E14" s="119"/>
      <c r="F14" s="120"/>
      <c r="G14" s="121"/>
      <c r="H14" s="121"/>
      <c r="I14" s="120"/>
      <c r="J14" s="120"/>
      <c r="K14" s="187"/>
    </row>
    <row r="15" spans="1:17" s="101" customFormat="1" ht="37.5" x14ac:dyDescent="0.2">
      <c r="A15" s="188">
        <v>2.4</v>
      </c>
      <c r="B15" s="112" t="s">
        <v>67</v>
      </c>
      <c r="C15" s="126"/>
      <c r="D15" s="126"/>
      <c r="E15" s="115"/>
      <c r="F15" s="116"/>
      <c r="G15" s="115"/>
      <c r="H15" s="115"/>
      <c r="I15" s="116"/>
      <c r="J15" s="116"/>
      <c r="K15" s="187"/>
    </row>
    <row r="16" spans="1:17" s="101" customFormat="1" ht="18.75" x14ac:dyDescent="0.2">
      <c r="A16" s="188" t="s">
        <v>7</v>
      </c>
      <c r="B16" s="112" t="s">
        <v>15</v>
      </c>
      <c r="C16" s="124">
        <v>250</v>
      </c>
      <c r="D16" s="125" t="s">
        <v>16</v>
      </c>
      <c r="E16" s="115">
        <v>480</v>
      </c>
      <c r="F16" s="116">
        <v>40</v>
      </c>
      <c r="G16" s="116">
        <v>0</v>
      </c>
      <c r="H16" s="115">
        <f>E16*G16</f>
        <v>0</v>
      </c>
      <c r="I16" s="115">
        <v>0</v>
      </c>
      <c r="J16" s="116">
        <f>I16*F16</f>
        <v>0</v>
      </c>
      <c r="K16" s="117">
        <f>J16+H16</f>
        <v>0</v>
      </c>
      <c r="L16" s="101">
        <v>1.2689999999999999</v>
      </c>
      <c r="M16" s="103">
        <v>1576.0441292356188</v>
      </c>
      <c r="N16" s="104">
        <v>472.81323877068559</v>
      </c>
    </row>
    <row r="17" spans="1:16" s="101" customFormat="1" ht="18.75" x14ac:dyDescent="0.2">
      <c r="A17" s="191">
        <v>3</v>
      </c>
      <c r="B17" s="127" t="s">
        <v>18</v>
      </c>
      <c r="C17" s="128"/>
      <c r="D17" s="127"/>
      <c r="E17" s="130"/>
      <c r="F17" s="130"/>
      <c r="G17" s="130"/>
      <c r="H17" s="130"/>
      <c r="I17" s="130"/>
      <c r="J17" s="130"/>
      <c r="K17" s="130"/>
    </row>
    <row r="18" spans="1:16" s="101" customFormat="1" ht="48" customHeight="1" x14ac:dyDescent="0.2">
      <c r="A18" s="192">
        <v>3.1</v>
      </c>
      <c r="B18" s="112" t="s">
        <v>68</v>
      </c>
      <c r="C18" s="126"/>
      <c r="D18" s="126"/>
      <c r="E18" s="119"/>
      <c r="F18" s="120"/>
      <c r="G18" s="121"/>
      <c r="H18" s="121"/>
      <c r="I18" s="120"/>
      <c r="J18" s="120"/>
      <c r="K18" s="187"/>
    </row>
    <row r="19" spans="1:16" s="101" customFormat="1" ht="18.75" x14ac:dyDescent="0.2">
      <c r="A19" s="192" t="s">
        <v>7</v>
      </c>
      <c r="B19" s="112" t="s">
        <v>20</v>
      </c>
      <c r="C19" s="138">
        <v>40</v>
      </c>
      <c r="D19" s="125" t="s">
        <v>12</v>
      </c>
      <c r="E19" s="115">
        <v>3132</v>
      </c>
      <c r="F19" s="116">
        <v>162</v>
      </c>
      <c r="G19" s="116">
        <v>40</v>
      </c>
      <c r="H19" s="115">
        <f>E19*G19</f>
        <v>125280</v>
      </c>
      <c r="I19" s="115"/>
      <c r="J19" s="116">
        <f>I19*F19</f>
        <v>0</v>
      </c>
      <c r="K19" s="117">
        <f>J19+H19</f>
        <v>125280</v>
      </c>
      <c r="L19" s="101">
        <v>1.2689999999999999</v>
      </c>
      <c r="M19" s="103">
        <v>5200.9456264775417</v>
      </c>
      <c r="N19" s="104">
        <v>1134.7517730496454</v>
      </c>
    </row>
    <row r="20" spans="1:16" s="101" customFormat="1" ht="60" customHeight="1" x14ac:dyDescent="0.2">
      <c r="A20" s="192">
        <v>3.2</v>
      </c>
      <c r="B20" s="112" t="s">
        <v>69</v>
      </c>
      <c r="C20" s="126"/>
      <c r="D20" s="126"/>
      <c r="E20" s="136"/>
      <c r="F20" s="120"/>
      <c r="G20" s="121"/>
      <c r="H20" s="121"/>
      <c r="I20" s="120"/>
      <c r="J20" s="120"/>
      <c r="K20" s="187"/>
    </row>
    <row r="21" spans="1:16" s="101" customFormat="1" ht="18.75" x14ac:dyDescent="0.2">
      <c r="A21" s="192" t="s">
        <v>7</v>
      </c>
      <c r="B21" s="112" t="s">
        <v>26</v>
      </c>
      <c r="C21" s="138">
        <v>97.8</v>
      </c>
      <c r="D21" s="125" t="s">
        <v>12</v>
      </c>
      <c r="E21" s="115">
        <v>3888</v>
      </c>
      <c r="F21" s="116">
        <v>162</v>
      </c>
      <c r="G21" s="116">
        <v>98</v>
      </c>
      <c r="H21" s="115">
        <f>E21*G21</f>
        <v>381024</v>
      </c>
      <c r="I21" s="115">
        <v>0</v>
      </c>
      <c r="J21" s="116">
        <f>I21*F21</f>
        <v>0</v>
      </c>
      <c r="K21" s="117">
        <f>J21+H21</f>
        <v>381024</v>
      </c>
      <c r="L21" s="101">
        <v>1.2689999999999999</v>
      </c>
      <c r="M21" s="103">
        <v>5910.1654846335705</v>
      </c>
      <c r="N21" s="104">
        <v>945.62647754137117</v>
      </c>
    </row>
    <row r="22" spans="1:16" s="101" customFormat="1" ht="18.75" x14ac:dyDescent="0.2">
      <c r="A22" s="192" t="s">
        <v>8</v>
      </c>
      <c r="B22" s="112" t="s">
        <v>27</v>
      </c>
      <c r="C22" s="138">
        <v>76.069999999999993</v>
      </c>
      <c r="D22" s="125" t="s">
        <v>12</v>
      </c>
      <c r="E22" s="115">
        <v>3888</v>
      </c>
      <c r="F22" s="116">
        <v>162</v>
      </c>
      <c r="G22" s="116">
        <v>76</v>
      </c>
      <c r="H22" s="115">
        <f>E22*G22</f>
        <v>295488</v>
      </c>
      <c r="I22" s="115">
        <v>0</v>
      </c>
      <c r="J22" s="116">
        <f>I22*F22</f>
        <v>0</v>
      </c>
      <c r="K22" s="117">
        <f>J22+H22</f>
        <v>295488</v>
      </c>
      <c r="L22" s="101">
        <v>1.2689999999999999</v>
      </c>
      <c r="M22" s="103">
        <v>6698.1875492513791</v>
      </c>
      <c r="N22" s="104">
        <v>945.62647754137117</v>
      </c>
    </row>
    <row r="23" spans="1:16" s="101" customFormat="1" ht="18.75" x14ac:dyDescent="0.2">
      <c r="A23" s="192">
        <v>4.2</v>
      </c>
      <c r="B23" s="112" t="s">
        <v>28</v>
      </c>
      <c r="C23" s="138">
        <v>84.68</v>
      </c>
      <c r="D23" s="125" t="s">
        <v>12</v>
      </c>
      <c r="E23" s="115">
        <v>3888</v>
      </c>
      <c r="F23" s="116">
        <v>162</v>
      </c>
      <c r="G23" s="116">
        <v>85</v>
      </c>
      <c r="H23" s="115">
        <f>E23*G23</f>
        <v>330480</v>
      </c>
      <c r="I23" s="115">
        <v>0</v>
      </c>
      <c r="J23" s="116">
        <f>I23*F23</f>
        <v>0</v>
      </c>
      <c r="K23" s="117">
        <f>J23+H23</f>
        <v>330480</v>
      </c>
      <c r="L23" s="101">
        <v>1.2689999999999999</v>
      </c>
      <c r="M23" s="103">
        <v>5910.1654846335705</v>
      </c>
      <c r="N23" s="104">
        <v>945.62647754137117</v>
      </c>
    </row>
    <row r="24" spans="1:16" s="101" customFormat="1" ht="18.75" x14ac:dyDescent="0.2">
      <c r="A24" s="192" t="s">
        <v>7</v>
      </c>
      <c r="B24" s="225"/>
      <c r="C24" s="126"/>
      <c r="D24" s="126"/>
      <c r="E24" s="136"/>
      <c r="F24" s="120"/>
      <c r="G24" s="121"/>
      <c r="H24" s="121"/>
      <c r="I24" s="120"/>
      <c r="J24" s="120"/>
      <c r="K24" s="187"/>
      <c r="M24" s="103"/>
      <c r="N24" s="104"/>
    </row>
    <row r="25" spans="1:16" s="101" customFormat="1" ht="18.75" x14ac:dyDescent="0.3">
      <c r="A25" s="193">
        <v>9</v>
      </c>
      <c r="B25" s="140" t="s">
        <v>47</v>
      </c>
      <c r="C25" s="152"/>
      <c r="D25" s="152"/>
      <c r="E25" s="194"/>
      <c r="F25" s="194"/>
      <c r="G25" s="194"/>
      <c r="H25" s="194"/>
      <c r="I25" s="194"/>
      <c r="J25" s="194"/>
      <c r="K25" s="194"/>
    </row>
    <row r="26" spans="1:16" s="101" customFormat="1" ht="18.75" x14ac:dyDescent="0.2">
      <c r="A26" s="188"/>
      <c r="B26" s="141" t="s">
        <v>75</v>
      </c>
      <c r="C26" s="138">
        <v>1</v>
      </c>
      <c r="D26" s="125" t="s">
        <v>17</v>
      </c>
      <c r="E26" s="115"/>
      <c r="F26" s="116">
        <v>20000</v>
      </c>
      <c r="G26" s="116"/>
      <c r="H26" s="115">
        <f>E26*G26</f>
        <v>0</v>
      </c>
      <c r="I26" s="115">
        <f t="shared" ref="I26" si="2">G26</f>
        <v>0</v>
      </c>
      <c r="J26" s="116">
        <f>I26*F26</f>
        <v>0</v>
      </c>
      <c r="K26" s="117">
        <f>J26+H26</f>
        <v>0</v>
      </c>
      <c r="L26" s="101">
        <v>1.2689999999999999</v>
      </c>
      <c r="M26" s="103">
        <v>0</v>
      </c>
      <c r="N26" s="104">
        <v>51221.434200157608</v>
      </c>
    </row>
    <row r="27" spans="1:16" s="143" customFormat="1" ht="26.25" customHeight="1" x14ac:dyDescent="0.2">
      <c r="A27" s="291" t="s">
        <v>54</v>
      </c>
      <c r="B27" s="291"/>
      <c r="C27" s="291"/>
      <c r="D27" s="291"/>
      <c r="E27" s="291"/>
      <c r="F27" s="291"/>
      <c r="G27" s="195"/>
      <c r="H27" s="195">
        <f>SUM(H9:H26)</f>
        <v>2994869</v>
      </c>
      <c r="I27" s="195"/>
      <c r="J27" s="195">
        <f>SUM(J9:J26)</f>
        <v>633355</v>
      </c>
      <c r="K27" s="195">
        <f t="shared" ref="K27:P27" si="3">SUM(K9:K26)</f>
        <v>3628224</v>
      </c>
      <c r="L27" s="195">
        <f t="shared" si="3"/>
        <v>10.151999999999999</v>
      </c>
      <c r="M27" s="195">
        <f t="shared" si="3"/>
        <v>26028.368794326241</v>
      </c>
      <c r="N27" s="195">
        <f t="shared" si="3"/>
        <v>55897.557131599686</v>
      </c>
      <c r="O27" s="195">
        <f t="shared" si="3"/>
        <v>0</v>
      </c>
      <c r="P27" s="195">
        <f t="shared" si="3"/>
        <v>0</v>
      </c>
    </row>
    <row r="28" spans="1:16" ht="12.75" customHeight="1" x14ac:dyDescent="0.2">
      <c r="A28" s="292" t="s">
        <v>23</v>
      </c>
      <c r="B28" s="292"/>
      <c r="C28" s="292"/>
      <c r="D28" s="292"/>
      <c r="E28" s="292"/>
      <c r="F28" s="292"/>
      <c r="G28" s="292"/>
      <c r="H28" s="292"/>
      <c r="I28" s="292"/>
      <c r="J28" s="292"/>
    </row>
    <row r="29" spans="1:16" x14ac:dyDescent="0.2">
      <c r="A29" s="292"/>
      <c r="B29" s="292"/>
      <c r="C29" s="292"/>
      <c r="D29" s="292"/>
      <c r="E29" s="292"/>
      <c r="F29" s="292"/>
      <c r="G29" s="292"/>
      <c r="H29" s="292"/>
      <c r="I29" s="292"/>
      <c r="J29" s="292"/>
    </row>
    <row r="30" spans="1:16" x14ac:dyDescent="0.2">
      <c r="A30" s="292"/>
      <c r="B30" s="292"/>
      <c r="C30" s="292"/>
      <c r="D30" s="292"/>
      <c r="E30" s="292"/>
      <c r="F30" s="292"/>
      <c r="G30" s="292"/>
      <c r="H30" s="292"/>
      <c r="I30" s="292"/>
      <c r="J30" s="292"/>
    </row>
    <row r="31" spans="1:16" x14ac:dyDescent="0.2">
      <c r="A31" s="292"/>
      <c r="B31" s="292"/>
      <c r="C31" s="292"/>
      <c r="D31" s="292"/>
      <c r="E31" s="292"/>
      <c r="F31" s="292"/>
      <c r="G31" s="292"/>
      <c r="H31" s="292"/>
      <c r="I31" s="292"/>
      <c r="J31" s="292"/>
    </row>
    <row r="32" spans="1:16" ht="27.75" customHeight="1" x14ac:dyDescent="0.2">
      <c r="A32" s="292"/>
      <c r="B32" s="292"/>
      <c r="C32" s="292"/>
      <c r="D32" s="292"/>
      <c r="E32" s="292"/>
      <c r="F32" s="292"/>
      <c r="G32" s="292"/>
      <c r="H32" s="292"/>
      <c r="I32" s="292"/>
      <c r="J32" s="292"/>
    </row>
    <row r="33" spans="6:10" ht="12.75" hidden="1" customHeight="1" x14ac:dyDescent="0.2">
      <c r="J33" s="73">
        <f>J27/F36</f>
        <v>2.8023317552320695E-2</v>
      </c>
    </row>
    <row r="34" spans="6:10" ht="12.75" hidden="1" customHeight="1" x14ac:dyDescent="0.2"/>
    <row r="35" spans="6:10" ht="12.75" hidden="1" customHeight="1" x14ac:dyDescent="0.2"/>
    <row r="36" spans="6:10" ht="15.75" hidden="1" customHeight="1" x14ac:dyDescent="0.2">
      <c r="F36" s="74">
        <v>22601000</v>
      </c>
      <c r="J36" s="72" t="e">
        <f>#REF!</f>
        <v>#REF!</v>
      </c>
    </row>
    <row r="37" spans="6:10" ht="12.75" hidden="1" customHeight="1" x14ac:dyDescent="0.2"/>
    <row r="38" spans="6:10" ht="12.75" hidden="1" customHeight="1" x14ac:dyDescent="0.2"/>
    <row r="39" spans="6:10" x14ac:dyDescent="0.2">
      <c r="F39" s="73">
        <f>F27/F36</f>
        <v>0</v>
      </c>
    </row>
  </sheetData>
  <mergeCells count="13">
    <mergeCell ref="A27:F27"/>
    <mergeCell ref="A28:J32"/>
    <mergeCell ref="A3:F4"/>
    <mergeCell ref="G3:K4"/>
    <mergeCell ref="G5:H5"/>
    <mergeCell ref="I5:J5"/>
    <mergeCell ref="K5:K6"/>
    <mergeCell ref="A1:K2"/>
    <mergeCell ref="A5:A6"/>
    <mergeCell ref="B5:B6"/>
    <mergeCell ref="C5:C6"/>
    <mergeCell ref="D5:D6"/>
    <mergeCell ref="E5:F5"/>
  </mergeCells>
  <printOptions horizontalCentered="1"/>
  <pageMargins left="0.2" right="0.2" top="0.5" bottom="0.5" header="0.3" footer="0.3"/>
  <pageSetup paperSize="9" scale="57"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9"/>
  <sheetViews>
    <sheetView topLeftCell="A10" zoomScale="90" zoomScaleNormal="90" zoomScaleSheetLayoutView="80" workbookViewId="0">
      <selection activeCell="G19" sqref="G19"/>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0" width="21.1640625" style="72" customWidth="1"/>
    <col min="11" max="11" width="20" style="1" customWidth="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7" s="95" customFormat="1" ht="20.45" customHeight="1" x14ac:dyDescent="0.2">
      <c r="A1" s="272" t="s">
        <v>0</v>
      </c>
      <c r="B1" s="273"/>
      <c r="C1" s="273"/>
      <c r="D1" s="273"/>
      <c r="E1" s="273"/>
      <c r="F1" s="273"/>
      <c r="G1" s="273"/>
      <c r="H1" s="273"/>
      <c r="I1" s="273"/>
      <c r="J1" s="273"/>
      <c r="K1" s="274"/>
    </row>
    <row r="2" spans="1:17" s="95" customFormat="1" ht="20.100000000000001" customHeight="1" x14ac:dyDescent="0.2">
      <c r="A2" s="275"/>
      <c r="B2" s="270"/>
      <c r="C2" s="270"/>
      <c r="D2" s="270"/>
      <c r="E2" s="270"/>
      <c r="F2" s="270"/>
      <c r="G2" s="270"/>
      <c r="H2" s="270"/>
      <c r="I2" s="270"/>
      <c r="J2" s="270"/>
      <c r="K2" s="271"/>
    </row>
    <row r="3" spans="1:17" s="95" customFormat="1" ht="20.100000000000001" customHeight="1" x14ac:dyDescent="0.2">
      <c r="A3" s="266" t="s">
        <v>83</v>
      </c>
      <c r="B3" s="267"/>
      <c r="C3" s="267"/>
      <c r="D3" s="267"/>
      <c r="E3" s="267"/>
      <c r="F3" s="267"/>
      <c r="G3" s="268" t="s">
        <v>80</v>
      </c>
      <c r="H3" s="268"/>
      <c r="I3" s="268"/>
      <c r="J3" s="268"/>
      <c r="K3" s="269"/>
    </row>
    <row r="4" spans="1:17" s="95" customFormat="1" x14ac:dyDescent="0.2">
      <c r="A4" s="266"/>
      <c r="B4" s="267"/>
      <c r="C4" s="267"/>
      <c r="D4" s="267"/>
      <c r="E4" s="267"/>
      <c r="F4" s="267"/>
      <c r="G4" s="270"/>
      <c r="H4" s="270"/>
      <c r="I4" s="270"/>
      <c r="J4" s="270"/>
      <c r="K4" s="271"/>
    </row>
    <row r="5" spans="1:17" s="95" customFormat="1" ht="19.5" x14ac:dyDescent="0.2">
      <c r="A5" s="288" t="s">
        <v>2</v>
      </c>
      <c r="B5" s="289" t="s">
        <v>3</v>
      </c>
      <c r="C5" s="289" t="s">
        <v>4</v>
      </c>
      <c r="D5" s="289" t="s">
        <v>5</v>
      </c>
      <c r="E5" s="290" t="s">
        <v>51</v>
      </c>
      <c r="F5" s="290"/>
      <c r="G5" s="290" t="s">
        <v>40</v>
      </c>
      <c r="H5" s="290"/>
      <c r="I5" s="290" t="s">
        <v>41</v>
      </c>
      <c r="J5" s="290"/>
      <c r="K5" s="293" t="s">
        <v>59</v>
      </c>
    </row>
    <row r="6" spans="1:17" s="95" customFormat="1" ht="20.25" thickBot="1" x14ac:dyDescent="0.25">
      <c r="A6" s="288"/>
      <c r="B6" s="289"/>
      <c r="C6" s="289"/>
      <c r="D6" s="289"/>
      <c r="E6" s="197" t="s">
        <v>52</v>
      </c>
      <c r="F6" s="196" t="s">
        <v>41</v>
      </c>
      <c r="G6" s="249" t="s">
        <v>99</v>
      </c>
      <c r="H6" s="207" t="s">
        <v>53</v>
      </c>
      <c r="I6" s="249" t="s">
        <v>100</v>
      </c>
      <c r="J6" s="207" t="s">
        <v>53</v>
      </c>
      <c r="K6" s="293"/>
    </row>
    <row r="7" spans="1:17" ht="15.75" x14ac:dyDescent="0.25">
      <c r="A7" s="209"/>
      <c r="B7" s="210" t="s">
        <v>6</v>
      </c>
      <c r="C7" s="183"/>
      <c r="D7" s="183"/>
      <c r="E7" s="184"/>
      <c r="F7" s="185"/>
      <c r="G7" s="184"/>
      <c r="H7" s="185"/>
      <c r="I7" s="185"/>
      <c r="J7" s="185"/>
      <c r="K7" s="185"/>
    </row>
    <row r="8" spans="1:17" ht="18.75" x14ac:dyDescent="0.2">
      <c r="A8" s="211">
        <v>2</v>
      </c>
      <c r="B8" s="163" t="s">
        <v>11</v>
      </c>
      <c r="C8" s="163"/>
      <c r="D8" s="163"/>
      <c r="E8" s="165"/>
      <c r="F8" s="165"/>
      <c r="G8" s="165"/>
      <c r="H8" s="165"/>
      <c r="I8" s="165"/>
      <c r="J8" s="165"/>
      <c r="K8" s="165"/>
    </row>
    <row r="9" spans="1:17" ht="100.5" customHeight="1" x14ac:dyDescent="0.2">
      <c r="A9" s="161">
        <v>2.1</v>
      </c>
      <c r="B9" s="212" t="s">
        <v>45</v>
      </c>
      <c r="C9" s="211"/>
      <c r="D9" s="213"/>
      <c r="E9" s="167"/>
      <c r="F9" s="167"/>
      <c r="G9" s="167"/>
      <c r="H9" s="167"/>
      <c r="I9" s="167"/>
      <c r="J9" s="167"/>
      <c r="K9" s="44"/>
      <c r="Q9" s="83"/>
    </row>
    <row r="10" spans="1:17" ht="18.75" x14ac:dyDescent="0.2">
      <c r="A10" s="214" t="s">
        <v>7</v>
      </c>
      <c r="B10" s="153" t="s">
        <v>35</v>
      </c>
      <c r="C10" s="159">
        <v>1205.1199999999999</v>
      </c>
      <c r="D10" s="160" t="s">
        <v>12</v>
      </c>
      <c r="E10" s="154">
        <v>270</v>
      </c>
      <c r="F10" s="155">
        <v>70</v>
      </c>
      <c r="G10" s="116">
        <v>1205</v>
      </c>
      <c r="H10" s="115">
        <f>E10*G10</f>
        <v>325350</v>
      </c>
      <c r="I10" s="115">
        <f t="shared" ref="I10:I11" si="0">G10</f>
        <v>1205</v>
      </c>
      <c r="J10" s="116">
        <f>I10*F10</f>
        <v>84350</v>
      </c>
      <c r="K10" s="117">
        <f>J10+H10</f>
        <v>409700</v>
      </c>
      <c r="L10" s="1">
        <v>1.2689999999999999</v>
      </c>
      <c r="M10" s="21">
        <v>543.7352245862885</v>
      </c>
      <c r="N10" s="22">
        <v>141.84397163120568</v>
      </c>
    </row>
    <row r="11" spans="1:17" ht="18.75" x14ac:dyDescent="0.2">
      <c r="A11" s="214" t="s">
        <v>8</v>
      </c>
      <c r="B11" s="153" t="s">
        <v>36</v>
      </c>
      <c r="C11" s="159">
        <v>7639.6</v>
      </c>
      <c r="D11" s="160" t="s">
        <v>12</v>
      </c>
      <c r="E11" s="154">
        <v>270</v>
      </c>
      <c r="F11" s="155">
        <v>70</v>
      </c>
      <c r="G11" s="116">
        <v>7640</v>
      </c>
      <c r="H11" s="115">
        <f>E11*G11</f>
        <v>2062800</v>
      </c>
      <c r="I11" s="115">
        <f t="shared" si="0"/>
        <v>7640</v>
      </c>
      <c r="J11" s="116">
        <f>I11*F11</f>
        <v>534800</v>
      </c>
      <c r="K11" s="117">
        <f>J11+H11</f>
        <v>2597600</v>
      </c>
      <c r="M11" s="21"/>
      <c r="N11" s="22"/>
    </row>
    <row r="12" spans="1:17" ht="75" x14ac:dyDescent="0.2">
      <c r="A12" s="161">
        <v>2.2000000000000002</v>
      </c>
      <c r="B12" s="153" t="s">
        <v>70</v>
      </c>
      <c r="C12" s="159"/>
      <c r="D12" s="160"/>
      <c r="E12" s="156"/>
      <c r="F12" s="157"/>
      <c r="G12" s="158"/>
      <c r="H12" s="158"/>
      <c r="I12" s="157"/>
      <c r="J12" s="157"/>
      <c r="K12" s="44"/>
    </row>
    <row r="13" spans="1:17" ht="18.75" x14ac:dyDescent="0.2">
      <c r="A13" s="161" t="s">
        <v>7</v>
      </c>
      <c r="B13" s="153" t="s">
        <v>13</v>
      </c>
      <c r="C13" s="159">
        <v>8845</v>
      </c>
      <c r="D13" s="160" t="s">
        <v>12</v>
      </c>
      <c r="E13" s="154">
        <v>127</v>
      </c>
      <c r="F13" s="155">
        <v>65</v>
      </c>
      <c r="G13" s="116">
        <v>8845</v>
      </c>
      <c r="H13" s="115">
        <f>E13*G13</f>
        <v>1123315</v>
      </c>
      <c r="I13" s="115">
        <f t="shared" ref="I13" si="1">G13</f>
        <v>8845</v>
      </c>
      <c r="J13" s="116">
        <f>I13*F13</f>
        <v>574925</v>
      </c>
      <c r="K13" s="117">
        <f>J13+H13</f>
        <v>1698240</v>
      </c>
      <c r="L13" s="1">
        <v>1.2689999999999999</v>
      </c>
      <c r="M13" s="21">
        <v>189.12529550827423</v>
      </c>
      <c r="N13" s="22">
        <v>89.834515366430267</v>
      </c>
    </row>
    <row r="14" spans="1:17" ht="75" x14ac:dyDescent="0.2">
      <c r="A14" s="161">
        <v>2.2999999999999998</v>
      </c>
      <c r="B14" s="153" t="s">
        <v>71</v>
      </c>
      <c r="C14" s="159"/>
      <c r="D14" s="160"/>
      <c r="E14" s="156"/>
      <c r="F14" s="157"/>
      <c r="G14" s="158"/>
      <c r="H14" s="158"/>
      <c r="I14" s="157"/>
      <c r="J14" s="157"/>
      <c r="K14" s="44"/>
    </row>
    <row r="15" spans="1:17" ht="51.75" customHeight="1" x14ac:dyDescent="0.2">
      <c r="A15" s="161">
        <v>2.4</v>
      </c>
      <c r="B15" s="153" t="s">
        <v>72</v>
      </c>
      <c r="C15" s="166"/>
      <c r="D15" s="166"/>
      <c r="E15" s="156"/>
      <c r="F15" s="157"/>
      <c r="G15" s="158"/>
      <c r="H15" s="158"/>
      <c r="I15" s="157"/>
      <c r="J15" s="157"/>
      <c r="K15" s="44"/>
    </row>
    <row r="16" spans="1:17" ht="18.75" x14ac:dyDescent="0.2">
      <c r="A16" s="161" t="s">
        <v>7</v>
      </c>
      <c r="B16" s="153" t="s">
        <v>15</v>
      </c>
      <c r="C16" s="159">
        <v>700</v>
      </c>
      <c r="D16" s="160" t="s">
        <v>16</v>
      </c>
      <c r="E16" s="154">
        <v>480</v>
      </c>
      <c r="F16" s="155">
        <v>40</v>
      </c>
      <c r="G16" s="116">
        <v>0</v>
      </c>
      <c r="H16" s="115">
        <f>E16*G16</f>
        <v>0</v>
      </c>
      <c r="I16" s="115">
        <v>0</v>
      </c>
      <c r="J16" s="116">
        <f>I16*F16</f>
        <v>0</v>
      </c>
      <c r="K16" s="117">
        <f>J16+H16</f>
        <v>0</v>
      </c>
      <c r="L16" s="1">
        <v>1.2689999999999999</v>
      </c>
      <c r="M16" s="21">
        <v>1576.0441292356188</v>
      </c>
      <c r="N16" s="22">
        <v>472.81323877068559</v>
      </c>
    </row>
    <row r="17" spans="1:16" ht="18.75" x14ac:dyDescent="0.2">
      <c r="A17" s="162">
        <v>3</v>
      </c>
      <c r="B17" s="163" t="s">
        <v>18</v>
      </c>
      <c r="C17" s="164"/>
      <c r="D17" s="163"/>
      <c r="E17" s="165"/>
      <c r="F17" s="165"/>
      <c r="G17" s="165"/>
      <c r="H17" s="165"/>
      <c r="I17" s="165"/>
      <c r="J17" s="165"/>
      <c r="K17" s="165"/>
    </row>
    <row r="18" spans="1:16" ht="48.75" customHeight="1" x14ac:dyDescent="0.2">
      <c r="A18" s="173">
        <v>3.1</v>
      </c>
      <c r="B18" s="153" t="s">
        <v>73</v>
      </c>
      <c r="C18" s="166"/>
      <c r="D18" s="166"/>
      <c r="E18" s="156"/>
      <c r="F18" s="157"/>
      <c r="G18" s="158"/>
      <c r="H18" s="158"/>
      <c r="I18" s="157"/>
      <c r="J18" s="157"/>
      <c r="K18" s="44"/>
    </row>
    <row r="19" spans="1:16" ht="18.75" x14ac:dyDescent="0.2">
      <c r="A19" s="173" t="s">
        <v>7</v>
      </c>
      <c r="B19" s="153" t="s">
        <v>20</v>
      </c>
      <c r="C19" s="168">
        <v>75</v>
      </c>
      <c r="D19" s="160" t="s">
        <v>12</v>
      </c>
      <c r="E19" s="154">
        <v>3132</v>
      </c>
      <c r="F19" s="155">
        <v>162</v>
      </c>
      <c r="G19" s="116">
        <v>0</v>
      </c>
      <c r="H19" s="115">
        <f>E19*G19</f>
        <v>0</v>
      </c>
      <c r="I19" s="115">
        <v>0</v>
      </c>
      <c r="J19" s="116">
        <f>I19*F19</f>
        <v>0</v>
      </c>
      <c r="K19" s="117">
        <f>J19+H19</f>
        <v>0</v>
      </c>
      <c r="L19" s="1">
        <v>1.2689999999999999</v>
      </c>
      <c r="M19" s="21">
        <v>5200.9456264775417</v>
      </c>
      <c r="N19" s="22">
        <v>1134.7517730496454</v>
      </c>
    </row>
    <row r="20" spans="1:16" ht="37.5" x14ac:dyDescent="0.2">
      <c r="A20" s="173">
        <v>3.2</v>
      </c>
      <c r="B20" s="153" t="s">
        <v>74</v>
      </c>
      <c r="C20" s="166"/>
      <c r="D20" s="166"/>
      <c r="E20" s="167"/>
      <c r="F20" s="157"/>
      <c r="G20" s="158"/>
      <c r="H20" s="158"/>
      <c r="I20" s="157"/>
      <c r="J20" s="157"/>
      <c r="K20" s="44"/>
    </row>
    <row r="21" spans="1:16" ht="18.75" x14ac:dyDescent="0.2">
      <c r="A21" s="173" t="s">
        <v>7</v>
      </c>
      <c r="B21" s="153" t="s">
        <v>32</v>
      </c>
      <c r="C21" s="168">
        <v>272.98</v>
      </c>
      <c r="D21" s="160" t="s">
        <v>12</v>
      </c>
      <c r="E21" s="154">
        <v>3888</v>
      </c>
      <c r="F21" s="155">
        <v>162</v>
      </c>
      <c r="G21" s="116">
        <v>273</v>
      </c>
      <c r="H21" s="115">
        <f>E21*G21</f>
        <v>1061424</v>
      </c>
      <c r="I21" s="115">
        <v>0</v>
      </c>
      <c r="J21" s="116">
        <f>I21*F21</f>
        <v>0</v>
      </c>
      <c r="K21" s="117">
        <f>J21+H21</f>
        <v>1061424</v>
      </c>
      <c r="L21" s="1">
        <v>1.2689999999999999</v>
      </c>
      <c r="M21" s="21">
        <v>5910.1654846335705</v>
      </c>
      <c r="N21" s="22">
        <v>945.62647754137117</v>
      </c>
    </row>
    <row r="22" spans="1:16" ht="18.75" x14ac:dyDescent="0.2">
      <c r="A22" s="173" t="s">
        <v>8</v>
      </c>
      <c r="B22" s="153" t="s">
        <v>33</v>
      </c>
      <c r="C22" s="168">
        <v>215.2</v>
      </c>
      <c r="D22" s="160" t="s">
        <v>12</v>
      </c>
      <c r="E22" s="154">
        <v>3888</v>
      </c>
      <c r="F22" s="155">
        <v>162</v>
      </c>
      <c r="G22" s="116">
        <v>215</v>
      </c>
      <c r="H22" s="115">
        <f>E22*G22</f>
        <v>835920</v>
      </c>
      <c r="I22" s="115">
        <v>0</v>
      </c>
      <c r="J22" s="116">
        <f>I22*F22</f>
        <v>0</v>
      </c>
      <c r="K22" s="117">
        <f>J22+H22</f>
        <v>835920</v>
      </c>
      <c r="L22" s="1">
        <v>1.2689999999999999</v>
      </c>
      <c r="M22" s="21">
        <v>6698.1875492513791</v>
      </c>
      <c r="N22" s="22">
        <v>945.62647754137117</v>
      </c>
    </row>
    <row r="23" spans="1:16" ht="18.75" x14ac:dyDescent="0.2">
      <c r="A23" s="173">
        <v>4.2</v>
      </c>
      <c r="B23" s="153" t="s">
        <v>34</v>
      </c>
      <c r="C23" s="168">
        <v>12.37</v>
      </c>
      <c r="D23" s="160" t="s">
        <v>12</v>
      </c>
      <c r="E23" s="154">
        <v>3888</v>
      </c>
      <c r="F23" s="155">
        <v>162</v>
      </c>
      <c r="G23" s="116">
        <v>12</v>
      </c>
      <c r="H23" s="115">
        <f>E23*G23</f>
        <v>46656</v>
      </c>
      <c r="I23" s="115">
        <v>0</v>
      </c>
      <c r="J23" s="116">
        <f>I23*F23</f>
        <v>0</v>
      </c>
      <c r="K23" s="117">
        <f>J23+H23</f>
        <v>46656</v>
      </c>
      <c r="L23" s="1">
        <v>1.2689999999999999</v>
      </c>
      <c r="M23" s="21">
        <v>5910.1654846335705</v>
      </c>
      <c r="N23" s="22">
        <v>945.62647754137117</v>
      </c>
    </row>
    <row r="24" spans="1:16" ht="18.75" x14ac:dyDescent="0.2">
      <c r="A24" s="173" t="s">
        <v>7</v>
      </c>
      <c r="B24" s="224"/>
      <c r="C24" s="166"/>
      <c r="D24" s="166"/>
      <c r="E24" s="167"/>
      <c r="F24" s="157"/>
      <c r="G24" s="158"/>
      <c r="H24" s="158"/>
      <c r="I24" s="157"/>
      <c r="J24" s="157"/>
      <c r="K24" s="44"/>
      <c r="M24" s="21"/>
      <c r="N24" s="22"/>
    </row>
    <row r="25" spans="1:16" ht="18.75" x14ac:dyDescent="0.3">
      <c r="A25" s="215">
        <v>9</v>
      </c>
      <c r="B25" s="169" t="s">
        <v>47</v>
      </c>
      <c r="C25" s="216"/>
      <c r="D25" s="216"/>
      <c r="E25" s="217"/>
      <c r="F25" s="217"/>
      <c r="G25" s="217"/>
      <c r="H25" s="217"/>
      <c r="I25" s="217"/>
      <c r="J25" s="217"/>
      <c r="K25" s="217"/>
    </row>
    <row r="26" spans="1:16" ht="18.75" x14ac:dyDescent="0.2">
      <c r="A26" s="214"/>
      <c r="B26" s="141" t="s">
        <v>75</v>
      </c>
      <c r="C26" s="168">
        <v>1</v>
      </c>
      <c r="D26" s="160" t="s">
        <v>17</v>
      </c>
      <c r="E26" s="154"/>
      <c r="F26" s="155">
        <v>30000</v>
      </c>
      <c r="G26" s="116"/>
      <c r="H26" s="115">
        <f>E26*G26</f>
        <v>0</v>
      </c>
      <c r="I26" s="115">
        <f t="shared" ref="I26" si="2">G26</f>
        <v>0</v>
      </c>
      <c r="J26" s="116">
        <f>I26*F26</f>
        <v>0</v>
      </c>
      <c r="K26" s="117">
        <f>J26+H26</f>
        <v>0</v>
      </c>
      <c r="L26" s="1">
        <v>1.2689999999999999</v>
      </c>
      <c r="M26" s="21">
        <v>0</v>
      </c>
      <c r="N26" s="22">
        <v>51221.434200157608</v>
      </c>
    </row>
    <row r="27" spans="1:16" s="143" customFormat="1" ht="26.25" customHeight="1" x14ac:dyDescent="0.2">
      <c r="A27" s="291" t="s">
        <v>54</v>
      </c>
      <c r="B27" s="291"/>
      <c r="C27" s="291"/>
      <c r="D27" s="291"/>
      <c r="E27" s="291"/>
      <c r="F27" s="291"/>
      <c r="G27" s="195"/>
      <c r="H27" s="195">
        <f>SUM(H9:H26)</f>
        <v>5455465</v>
      </c>
      <c r="I27" s="195"/>
      <c r="J27" s="195">
        <f>SUM(J9:J26)</f>
        <v>1194075</v>
      </c>
      <c r="K27" s="195">
        <f>SUM(K9:K26)</f>
        <v>6649540</v>
      </c>
      <c r="O27" s="143">
        <v>36374947.870764397</v>
      </c>
      <c r="P27" s="144">
        <f>J27-O27</f>
        <v>-35180872.870764397</v>
      </c>
    </row>
    <row r="28" spans="1:16" x14ac:dyDescent="0.2">
      <c r="A28" s="292" t="s">
        <v>23</v>
      </c>
      <c r="B28" s="294"/>
      <c r="C28" s="294"/>
      <c r="D28" s="294"/>
      <c r="E28" s="294"/>
      <c r="F28" s="294"/>
      <c r="G28" s="294"/>
      <c r="H28" s="294"/>
      <c r="I28" s="294"/>
      <c r="J28" s="294"/>
    </row>
    <row r="29" spans="1:16" x14ac:dyDescent="0.2">
      <c r="A29" s="294"/>
      <c r="B29" s="294"/>
      <c r="C29" s="294"/>
      <c r="D29" s="294"/>
      <c r="E29" s="294"/>
      <c r="F29" s="294"/>
      <c r="G29" s="294"/>
      <c r="H29" s="294"/>
      <c r="I29" s="294"/>
      <c r="J29" s="294"/>
    </row>
    <row r="30" spans="1:16" x14ac:dyDescent="0.2">
      <c r="A30" s="294"/>
      <c r="B30" s="294"/>
      <c r="C30" s="294"/>
      <c r="D30" s="294"/>
      <c r="E30" s="294"/>
      <c r="F30" s="294"/>
      <c r="G30" s="294"/>
      <c r="H30" s="294"/>
      <c r="I30" s="294"/>
      <c r="J30" s="294"/>
    </row>
    <row r="31" spans="1:16" x14ac:dyDescent="0.2">
      <c r="A31" s="294"/>
      <c r="B31" s="294"/>
      <c r="C31" s="294"/>
      <c r="D31" s="294"/>
      <c r="E31" s="294"/>
      <c r="F31" s="294"/>
      <c r="G31" s="294"/>
      <c r="H31" s="294"/>
      <c r="I31" s="294"/>
      <c r="J31" s="294"/>
    </row>
    <row r="32" spans="1:16" ht="27.75" customHeight="1" x14ac:dyDescent="0.2">
      <c r="A32" s="294"/>
      <c r="B32" s="294"/>
      <c r="C32" s="294"/>
      <c r="D32" s="294"/>
      <c r="E32" s="294"/>
      <c r="F32" s="294"/>
      <c r="G32" s="294"/>
      <c r="H32" s="294"/>
      <c r="I32" s="294"/>
      <c r="J32" s="294"/>
    </row>
    <row r="33" spans="6:10" hidden="1" x14ac:dyDescent="0.2">
      <c r="J33" s="73">
        <f>J27/F36</f>
        <v>5.2832839254900225E-2</v>
      </c>
    </row>
    <row r="34" spans="6:10" hidden="1" x14ac:dyDescent="0.2"/>
    <row r="35" spans="6:10" hidden="1" x14ac:dyDescent="0.2"/>
    <row r="36" spans="6:10" ht="15.75" hidden="1" x14ac:dyDescent="0.2">
      <c r="F36" s="74">
        <v>22601000</v>
      </c>
      <c r="J36" s="72" t="e">
        <f>#REF!</f>
        <v>#REF!</v>
      </c>
    </row>
    <row r="37" spans="6:10" hidden="1" x14ac:dyDescent="0.2"/>
    <row r="38" spans="6:10" hidden="1" x14ac:dyDescent="0.2"/>
    <row r="39" spans="6:10" x14ac:dyDescent="0.2">
      <c r="F39" s="73">
        <f>F27/F36</f>
        <v>0</v>
      </c>
    </row>
  </sheetData>
  <mergeCells count="13">
    <mergeCell ref="A27:F27"/>
    <mergeCell ref="A28:J32"/>
    <mergeCell ref="A1:K2"/>
    <mergeCell ref="A3:F4"/>
    <mergeCell ref="G3:K4"/>
    <mergeCell ref="A5:A6"/>
    <mergeCell ref="I5:J5"/>
    <mergeCell ref="K5:K6"/>
    <mergeCell ref="B5:B6"/>
    <mergeCell ref="C5:C6"/>
    <mergeCell ref="D5:D6"/>
    <mergeCell ref="E5:F5"/>
    <mergeCell ref="G5:H5"/>
  </mergeCells>
  <printOptions horizontalCentered="1"/>
  <pageMargins left="0.2" right="0.2" top="0.75" bottom="0.75" header="0.3" footer="0.3"/>
  <pageSetup paperSize="9" scale="56"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9"/>
  <sheetViews>
    <sheetView view="pageBreakPreview" topLeftCell="A10" zoomScale="84" zoomScaleNormal="90" zoomScaleSheetLayoutView="84" workbookViewId="0">
      <selection activeCell="G19" sqref="G19"/>
    </sheetView>
  </sheetViews>
  <sheetFormatPr defaultRowHeight="12.75" x14ac:dyDescent="0.2"/>
  <cols>
    <col min="1" max="1" width="7.5" style="1" customWidth="1"/>
    <col min="2" max="2" width="107.1640625" style="1" customWidth="1"/>
    <col min="3" max="4" width="9.33203125" style="1" customWidth="1"/>
    <col min="5" max="5" width="14.6640625" style="72" customWidth="1"/>
    <col min="6" max="6" width="15" style="72" bestFit="1" customWidth="1"/>
    <col min="7" max="8" width="19.83203125" style="72" bestFit="1" customWidth="1"/>
    <col min="9" max="9" width="13.83203125" style="72" bestFit="1" customWidth="1"/>
    <col min="10" max="10" width="19.83203125" style="72" bestFit="1" customWidth="1"/>
    <col min="11" max="11" width="19.1640625" style="1" customWidth="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customWidth="1"/>
    <col min="21" max="16384" width="9.33203125" style="1"/>
  </cols>
  <sheetData>
    <row r="1" spans="1:14" s="95" customFormat="1" ht="20.45" customHeight="1" x14ac:dyDescent="0.2">
      <c r="A1" s="272" t="s">
        <v>0</v>
      </c>
      <c r="B1" s="273"/>
      <c r="C1" s="273"/>
      <c r="D1" s="273"/>
      <c r="E1" s="273"/>
      <c r="F1" s="273"/>
      <c r="G1" s="273"/>
      <c r="H1" s="273"/>
      <c r="I1" s="273"/>
      <c r="J1" s="273"/>
      <c r="K1" s="274"/>
    </row>
    <row r="2" spans="1:14" s="95" customFormat="1" ht="20.100000000000001" customHeight="1" x14ac:dyDescent="0.2">
      <c r="A2" s="275"/>
      <c r="B2" s="270"/>
      <c r="C2" s="270"/>
      <c r="D2" s="270"/>
      <c r="E2" s="270"/>
      <c r="F2" s="270"/>
      <c r="G2" s="270"/>
      <c r="H2" s="270"/>
      <c r="I2" s="270"/>
      <c r="J2" s="270"/>
      <c r="K2" s="271"/>
    </row>
    <row r="3" spans="1:14" s="95" customFormat="1" ht="20.100000000000001" customHeight="1" x14ac:dyDescent="0.2">
      <c r="A3" s="266" t="s">
        <v>84</v>
      </c>
      <c r="B3" s="267"/>
      <c r="C3" s="267"/>
      <c r="D3" s="267"/>
      <c r="E3" s="267"/>
      <c r="F3" s="267"/>
      <c r="G3" s="268" t="s">
        <v>80</v>
      </c>
      <c r="H3" s="268"/>
      <c r="I3" s="268"/>
      <c r="J3" s="268"/>
      <c r="K3" s="269"/>
    </row>
    <row r="4" spans="1:14" s="95" customFormat="1" x14ac:dyDescent="0.2">
      <c r="A4" s="266"/>
      <c r="B4" s="267"/>
      <c r="C4" s="267"/>
      <c r="D4" s="267"/>
      <c r="E4" s="267"/>
      <c r="F4" s="267"/>
      <c r="G4" s="270"/>
      <c r="H4" s="270"/>
      <c r="I4" s="270"/>
      <c r="J4" s="270"/>
      <c r="K4" s="271"/>
    </row>
    <row r="5" spans="1:14" s="95" customFormat="1" ht="19.5" x14ac:dyDescent="0.2">
      <c r="A5" s="288" t="s">
        <v>2</v>
      </c>
      <c r="B5" s="289" t="s">
        <v>3</v>
      </c>
      <c r="C5" s="289" t="s">
        <v>4</v>
      </c>
      <c r="D5" s="289" t="s">
        <v>5</v>
      </c>
      <c r="E5" s="290" t="s">
        <v>51</v>
      </c>
      <c r="F5" s="290"/>
      <c r="G5" s="290" t="s">
        <v>40</v>
      </c>
      <c r="H5" s="290"/>
      <c r="I5" s="290" t="s">
        <v>41</v>
      </c>
      <c r="J5" s="290"/>
      <c r="K5" s="293" t="s">
        <v>59</v>
      </c>
    </row>
    <row r="6" spans="1:14" s="95" customFormat="1" ht="32.25" thickBot="1" x14ac:dyDescent="0.25">
      <c r="A6" s="288"/>
      <c r="B6" s="289"/>
      <c r="C6" s="289"/>
      <c r="D6" s="289"/>
      <c r="E6" s="197" t="s">
        <v>52</v>
      </c>
      <c r="F6" s="196" t="s">
        <v>41</v>
      </c>
      <c r="G6" s="249" t="s">
        <v>99</v>
      </c>
      <c r="H6" s="207" t="s">
        <v>53</v>
      </c>
      <c r="I6" s="249" t="s">
        <v>100</v>
      </c>
      <c r="J6" s="207" t="s">
        <v>53</v>
      </c>
      <c r="K6" s="293"/>
    </row>
    <row r="7" spans="1:14" ht="15.75" x14ac:dyDescent="0.25">
      <c r="A7" s="183"/>
      <c r="B7" s="210" t="s">
        <v>6</v>
      </c>
      <c r="C7" s="183"/>
      <c r="D7" s="183"/>
      <c r="E7" s="184"/>
      <c r="F7" s="185"/>
      <c r="G7" s="184"/>
      <c r="H7" s="185"/>
      <c r="I7" s="185"/>
      <c r="J7" s="185"/>
      <c r="K7" s="185"/>
    </row>
    <row r="8" spans="1:14" s="170" customFormat="1" ht="18.75" x14ac:dyDescent="0.2">
      <c r="A8" s="211">
        <v>2</v>
      </c>
      <c r="B8" s="163" t="s">
        <v>11</v>
      </c>
      <c r="C8" s="163"/>
      <c r="D8" s="163"/>
      <c r="E8" s="165"/>
      <c r="F8" s="165"/>
      <c r="G8" s="165"/>
      <c r="H8" s="165"/>
      <c r="I8" s="165"/>
      <c r="J8" s="165"/>
      <c r="K8" s="165"/>
    </row>
    <row r="9" spans="1:14" s="170" customFormat="1" ht="117" customHeight="1" x14ac:dyDescent="0.2">
      <c r="A9" s="161">
        <v>2.1</v>
      </c>
      <c r="B9" s="212" t="s">
        <v>45</v>
      </c>
      <c r="C9" s="211"/>
      <c r="D9" s="213"/>
      <c r="E9" s="167"/>
      <c r="F9" s="167"/>
      <c r="G9" s="167"/>
      <c r="H9" s="167"/>
      <c r="I9" s="167"/>
      <c r="J9" s="167"/>
      <c r="K9" s="166"/>
    </row>
    <row r="10" spans="1:14" s="170" customFormat="1" ht="18.75" x14ac:dyDescent="0.2">
      <c r="A10" s="214" t="s">
        <v>7</v>
      </c>
      <c r="B10" s="153" t="s">
        <v>35</v>
      </c>
      <c r="C10" s="159">
        <v>2603.92</v>
      </c>
      <c r="D10" s="160" t="s">
        <v>12</v>
      </c>
      <c r="E10" s="154">
        <v>270</v>
      </c>
      <c r="F10" s="155">
        <v>70</v>
      </c>
      <c r="G10" s="116">
        <v>2604</v>
      </c>
      <c r="H10" s="115">
        <f>E10*G10</f>
        <v>703080</v>
      </c>
      <c r="I10" s="115">
        <f t="shared" ref="I10:I12" si="0">G10</f>
        <v>2604</v>
      </c>
      <c r="J10" s="116">
        <f>I10*F10</f>
        <v>182280</v>
      </c>
      <c r="K10" s="117">
        <f>J10+H10</f>
        <v>885360</v>
      </c>
      <c r="L10" s="170">
        <v>1.2689999999999999</v>
      </c>
      <c r="M10" s="171">
        <v>543.7352245862885</v>
      </c>
      <c r="N10" s="172">
        <v>141.84397163120568</v>
      </c>
    </row>
    <row r="11" spans="1:14" s="170" customFormat="1" ht="18.75" x14ac:dyDescent="0.2">
      <c r="A11" s="214" t="s">
        <v>8</v>
      </c>
      <c r="B11" s="153" t="s">
        <v>36</v>
      </c>
      <c r="C11" s="159">
        <v>3507.76</v>
      </c>
      <c r="D11" s="160" t="s">
        <v>12</v>
      </c>
      <c r="E11" s="154">
        <v>270</v>
      </c>
      <c r="F11" s="155">
        <v>70</v>
      </c>
      <c r="G11" s="116">
        <v>3508</v>
      </c>
      <c r="H11" s="115">
        <f>E11*G11</f>
        <v>947160</v>
      </c>
      <c r="I11" s="115">
        <f t="shared" si="0"/>
        <v>3508</v>
      </c>
      <c r="J11" s="116">
        <f>I11*F11</f>
        <v>245560</v>
      </c>
      <c r="K11" s="117">
        <f>J11+H11</f>
        <v>1192720</v>
      </c>
      <c r="M11" s="171"/>
      <c r="N11" s="172"/>
    </row>
    <row r="12" spans="1:14" s="170" customFormat="1" ht="18.75" x14ac:dyDescent="0.2">
      <c r="A12" s="214" t="s">
        <v>9</v>
      </c>
      <c r="B12" s="153" t="s">
        <v>76</v>
      </c>
      <c r="C12" s="159">
        <v>3389.4</v>
      </c>
      <c r="D12" s="160" t="s">
        <v>12</v>
      </c>
      <c r="E12" s="154">
        <v>300</v>
      </c>
      <c r="F12" s="155">
        <v>70</v>
      </c>
      <c r="G12" s="116">
        <v>3389</v>
      </c>
      <c r="H12" s="115">
        <f>E12*G12</f>
        <v>1016700</v>
      </c>
      <c r="I12" s="115">
        <f t="shared" si="0"/>
        <v>3389</v>
      </c>
      <c r="J12" s="116">
        <f>I12*F12</f>
        <v>237230</v>
      </c>
      <c r="K12" s="117">
        <f>J12+H12</f>
        <v>1253930</v>
      </c>
      <c r="M12" s="171"/>
      <c r="N12" s="172"/>
    </row>
    <row r="13" spans="1:14" s="170" customFormat="1" ht="75" x14ac:dyDescent="0.2">
      <c r="A13" s="161">
        <v>2.2000000000000002</v>
      </c>
      <c r="B13" s="153" t="s">
        <v>70</v>
      </c>
      <c r="C13" s="159"/>
      <c r="D13" s="160"/>
      <c r="E13" s="154"/>
      <c r="F13" s="155"/>
      <c r="G13" s="154"/>
      <c r="H13" s="154"/>
      <c r="I13" s="155"/>
      <c r="J13" s="155"/>
      <c r="K13" s="166"/>
    </row>
    <row r="14" spans="1:14" s="170" customFormat="1" ht="18.75" x14ac:dyDescent="0.2">
      <c r="A14" s="161" t="s">
        <v>7</v>
      </c>
      <c r="B14" s="153" t="s">
        <v>13</v>
      </c>
      <c r="C14" s="159">
        <v>9501</v>
      </c>
      <c r="D14" s="160" t="s">
        <v>12</v>
      </c>
      <c r="E14" s="154">
        <v>127</v>
      </c>
      <c r="F14" s="155">
        <v>65</v>
      </c>
      <c r="G14" s="116">
        <v>9501</v>
      </c>
      <c r="H14" s="115">
        <f>E14*G14</f>
        <v>1206627</v>
      </c>
      <c r="I14" s="115">
        <f t="shared" ref="I14" si="1">G14</f>
        <v>9501</v>
      </c>
      <c r="J14" s="116">
        <f>I14*F14</f>
        <v>617565</v>
      </c>
      <c r="K14" s="117">
        <f>J14+H14</f>
        <v>1824192</v>
      </c>
      <c r="L14" s="170">
        <v>1.2689999999999999</v>
      </c>
      <c r="M14" s="171">
        <v>189.12529550827423</v>
      </c>
      <c r="N14" s="172">
        <v>89.834515366430267</v>
      </c>
    </row>
    <row r="15" spans="1:14" s="170" customFormat="1" ht="37.5" x14ac:dyDescent="0.2">
      <c r="A15" s="161">
        <v>2.4</v>
      </c>
      <c r="B15" s="153" t="s">
        <v>72</v>
      </c>
      <c r="C15" s="166"/>
      <c r="D15" s="166"/>
      <c r="E15" s="156"/>
      <c r="F15" s="157"/>
      <c r="G15" s="158"/>
      <c r="H15" s="158"/>
      <c r="I15" s="157"/>
      <c r="J15" s="157"/>
      <c r="K15" s="166"/>
    </row>
    <row r="16" spans="1:14" s="170" customFormat="1" ht="18.75" x14ac:dyDescent="0.2">
      <c r="A16" s="161" t="s">
        <v>7</v>
      </c>
      <c r="B16" s="153" t="s">
        <v>15</v>
      </c>
      <c r="C16" s="159">
        <v>50</v>
      </c>
      <c r="D16" s="160" t="s">
        <v>16</v>
      </c>
      <c r="E16" s="154">
        <v>480</v>
      </c>
      <c r="F16" s="155">
        <v>40</v>
      </c>
      <c r="G16" s="116">
        <v>0</v>
      </c>
      <c r="H16" s="115">
        <f>E16*G16</f>
        <v>0</v>
      </c>
      <c r="I16" s="115">
        <v>0</v>
      </c>
      <c r="J16" s="116">
        <f>I16*F16</f>
        <v>0</v>
      </c>
      <c r="K16" s="117">
        <f>J16+H16</f>
        <v>0</v>
      </c>
      <c r="L16" s="170">
        <v>1.2689999999999999</v>
      </c>
      <c r="M16" s="171">
        <v>1576.0441292356188</v>
      </c>
      <c r="N16" s="172">
        <v>472.81323877068559</v>
      </c>
    </row>
    <row r="17" spans="1:16" s="170" customFormat="1" ht="18.75" x14ac:dyDescent="0.2">
      <c r="A17" s="162">
        <v>3</v>
      </c>
      <c r="B17" s="163" t="s">
        <v>18</v>
      </c>
      <c r="C17" s="164"/>
      <c r="D17" s="163"/>
      <c r="E17" s="165"/>
      <c r="F17" s="165"/>
      <c r="G17" s="165"/>
      <c r="H17" s="165"/>
      <c r="I17" s="165"/>
      <c r="J17" s="165"/>
      <c r="K17" s="165"/>
    </row>
    <row r="18" spans="1:16" s="170" customFormat="1" ht="57.75" customHeight="1" x14ac:dyDescent="0.2">
      <c r="A18" s="173">
        <v>3.1</v>
      </c>
      <c r="B18" s="153" t="s">
        <v>73</v>
      </c>
      <c r="C18" s="166"/>
      <c r="D18" s="166"/>
      <c r="E18" s="156"/>
      <c r="F18" s="157"/>
      <c r="G18" s="158"/>
      <c r="H18" s="158"/>
      <c r="I18" s="157"/>
      <c r="J18" s="157"/>
      <c r="K18" s="166"/>
    </row>
    <row r="19" spans="1:16" s="170" customFormat="1" ht="18.75" x14ac:dyDescent="0.2">
      <c r="A19" s="173" t="s">
        <v>7</v>
      </c>
      <c r="B19" s="153" t="s">
        <v>20</v>
      </c>
      <c r="C19" s="168">
        <v>75</v>
      </c>
      <c r="D19" s="160" t="s">
        <v>12</v>
      </c>
      <c r="E19" s="154">
        <v>3132</v>
      </c>
      <c r="F19" s="155">
        <v>162</v>
      </c>
      <c r="G19" s="116">
        <v>0</v>
      </c>
      <c r="H19" s="115">
        <f>E19*G19</f>
        <v>0</v>
      </c>
      <c r="I19" s="115">
        <v>0</v>
      </c>
      <c r="J19" s="116">
        <f>I19*F19</f>
        <v>0</v>
      </c>
      <c r="K19" s="117">
        <f>J19+H19</f>
        <v>0</v>
      </c>
      <c r="L19" s="170">
        <v>1.2689999999999999</v>
      </c>
      <c r="M19" s="171">
        <v>5200.9456264775417</v>
      </c>
      <c r="N19" s="172">
        <v>1134.7517730496454</v>
      </c>
    </row>
    <row r="20" spans="1:16" s="170" customFormat="1" ht="37.5" x14ac:dyDescent="0.2">
      <c r="A20" s="173">
        <v>3.2</v>
      </c>
      <c r="B20" s="153" t="s">
        <v>74</v>
      </c>
      <c r="C20" s="166"/>
      <c r="D20" s="166"/>
      <c r="E20" s="167"/>
      <c r="F20" s="157"/>
      <c r="G20" s="158"/>
      <c r="H20" s="158"/>
      <c r="I20" s="157"/>
      <c r="J20" s="157"/>
      <c r="K20" s="166"/>
    </row>
    <row r="21" spans="1:16" s="170" customFormat="1" ht="24.75" customHeight="1" x14ac:dyDescent="0.2">
      <c r="A21" s="173" t="s">
        <v>7</v>
      </c>
      <c r="B21" s="153" t="s">
        <v>29</v>
      </c>
      <c r="C21" s="168">
        <v>172.16</v>
      </c>
      <c r="D21" s="160" t="s">
        <v>12</v>
      </c>
      <c r="E21" s="154">
        <v>3888</v>
      </c>
      <c r="F21" s="155">
        <v>162</v>
      </c>
      <c r="G21" s="116">
        <v>90</v>
      </c>
      <c r="H21" s="115">
        <f>E21*G21</f>
        <v>349920</v>
      </c>
      <c r="I21" s="115">
        <v>0</v>
      </c>
      <c r="J21" s="116">
        <f>I21*F21</f>
        <v>0</v>
      </c>
      <c r="K21" s="117">
        <f>J21+H21</f>
        <v>349920</v>
      </c>
      <c r="L21" s="170">
        <v>1.2689999999999999</v>
      </c>
      <c r="M21" s="171">
        <v>5910.1654846335705</v>
      </c>
      <c r="N21" s="172">
        <v>945.62647754137117</v>
      </c>
    </row>
    <row r="22" spans="1:16" s="170" customFormat="1" ht="18.75" x14ac:dyDescent="0.2">
      <c r="A22" s="173" t="s">
        <v>8</v>
      </c>
      <c r="B22" s="153" t="s">
        <v>30</v>
      </c>
      <c r="C22" s="168">
        <v>150.63999999999999</v>
      </c>
      <c r="D22" s="160" t="s">
        <v>12</v>
      </c>
      <c r="E22" s="154">
        <v>3888</v>
      </c>
      <c r="F22" s="155">
        <v>162</v>
      </c>
      <c r="G22" s="116">
        <v>90</v>
      </c>
      <c r="H22" s="115">
        <f>E22*G22</f>
        <v>349920</v>
      </c>
      <c r="I22" s="115">
        <v>0</v>
      </c>
      <c r="J22" s="116">
        <f>I22*F22</f>
        <v>0</v>
      </c>
      <c r="K22" s="117">
        <f>J22+H22</f>
        <v>349920</v>
      </c>
      <c r="L22" s="170">
        <v>1.2689999999999999</v>
      </c>
      <c r="M22" s="171">
        <v>6698.1875492513791</v>
      </c>
      <c r="N22" s="172">
        <v>945.62647754137117</v>
      </c>
    </row>
    <row r="23" spans="1:16" s="170" customFormat="1" ht="18.75" x14ac:dyDescent="0.2">
      <c r="A23" s="173">
        <v>4.2</v>
      </c>
      <c r="B23" s="153" t="s">
        <v>31</v>
      </c>
      <c r="C23" s="168">
        <v>5.7</v>
      </c>
      <c r="D23" s="160" t="s">
        <v>12</v>
      </c>
      <c r="E23" s="154">
        <v>3888</v>
      </c>
      <c r="F23" s="155">
        <v>162</v>
      </c>
      <c r="G23" s="116">
        <v>6</v>
      </c>
      <c r="H23" s="115">
        <f>E23*G23</f>
        <v>23328</v>
      </c>
      <c r="I23" s="115">
        <v>0</v>
      </c>
      <c r="J23" s="116">
        <f>I23*F23</f>
        <v>0</v>
      </c>
      <c r="K23" s="117">
        <f>J23+H23</f>
        <v>23328</v>
      </c>
      <c r="L23" s="170">
        <v>1.2689999999999999</v>
      </c>
      <c r="M23" s="171">
        <v>5910.1654846335705</v>
      </c>
      <c r="N23" s="172">
        <v>945.62647754137117</v>
      </c>
    </row>
    <row r="24" spans="1:16" s="170" customFormat="1" ht="18.75" x14ac:dyDescent="0.2">
      <c r="A24" s="173" t="s">
        <v>7</v>
      </c>
      <c r="B24" s="224"/>
      <c r="C24" s="166"/>
      <c r="D24" s="166"/>
      <c r="E24" s="167"/>
      <c r="F24" s="157"/>
      <c r="G24" s="158"/>
      <c r="H24" s="158"/>
      <c r="I24" s="157"/>
      <c r="J24" s="157"/>
      <c r="K24" s="166"/>
      <c r="M24" s="171"/>
      <c r="N24" s="172"/>
    </row>
    <row r="25" spans="1:16" s="170" customFormat="1" ht="18.75" x14ac:dyDescent="0.3">
      <c r="A25" s="215">
        <v>9</v>
      </c>
      <c r="B25" s="169" t="s">
        <v>47</v>
      </c>
      <c r="C25" s="216"/>
      <c r="D25" s="216"/>
      <c r="E25" s="217"/>
      <c r="F25" s="217"/>
      <c r="G25" s="217"/>
      <c r="H25" s="217"/>
      <c r="I25" s="217"/>
      <c r="J25" s="217"/>
      <c r="K25" s="217"/>
    </row>
    <row r="26" spans="1:16" s="170" customFormat="1" ht="18.75" x14ac:dyDescent="0.3">
      <c r="A26" s="214"/>
      <c r="B26" s="141" t="s">
        <v>75</v>
      </c>
      <c r="C26" s="168">
        <v>1</v>
      </c>
      <c r="D26" s="160" t="s">
        <v>17</v>
      </c>
      <c r="E26" s="218"/>
      <c r="F26" s="219">
        <v>40000</v>
      </c>
      <c r="G26" s="116">
        <v>0</v>
      </c>
      <c r="H26" s="115">
        <f>E26*G26</f>
        <v>0</v>
      </c>
      <c r="I26" s="115">
        <f t="shared" ref="I26" si="2">G26</f>
        <v>0</v>
      </c>
      <c r="J26" s="116">
        <f>I26*F26</f>
        <v>0</v>
      </c>
      <c r="K26" s="117">
        <f>J26+H26</f>
        <v>0</v>
      </c>
      <c r="L26" s="170">
        <v>1.2689999999999999</v>
      </c>
      <c r="M26" s="171">
        <v>0</v>
      </c>
      <c r="N26" s="172">
        <v>51221.434200157608</v>
      </c>
    </row>
    <row r="27" spans="1:16" s="143" customFormat="1" ht="26.25" customHeight="1" x14ac:dyDescent="0.2">
      <c r="A27" s="291" t="s">
        <v>54</v>
      </c>
      <c r="B27" s="291"/>
      <c r="C27" s="291"/>
      <c r="D27" s="291"/>
      <c r="E27" s="291"/>
      <c r="F27" s="291"/>
      <c r="G27" s="195"/>
      <c r="H27" s="195">
        <f>SUM(H9:H26)</f>
        <v>4596735</v>
      </c>
      <c r="I27" s="195"/>
      <c r="J27" s="195">
        <f>SUM(J9:J26)</f>
        <v>1282635</v>
      </c>
      <c r="K27" s="195">
        <f t="shared" ref="K27:P27" si="3">SUM(K9:K26)</f>
        <v>5879370</v>
      </c>
      <c r="L27" s="195">
        <f t="shared" si="3"/>
        <v>10.151999999999999</v>
      </c>
      <c r="M27" s="195">
        <f t="shared" si="3"/>
        <v>26028.368794326241</v>
      </c>
      <c r="N27" s="195">
        <f t="shared" si="3"/>
        <v>55897.557131599686</v>
      </c>
      <c r="O27" s="195">
        <f t="shared" si="3"/>
        <v>0</v>
      </c>
      <c r="P27" s="195">
        <f t="shared" si="3"/>
        <v>0</v>
      </c>
    </row>
    <row r="28" spans="1:16" x14ac:dyDescent="0.2">
      <c r="A28" s="292" t="s">
        <v>23</v>
      </c>
      <c r="B28" s="294"/>
      <c r="C28" s="294"/>
      <c r="D28" s="294"/>
      <c r="E28" s="294"/>
      <c r="F28" s="294"/>
      <c r="G28" s="294"/>
      <c r="H28" s="294"/>
      <c r="I28" s="294"/>
      <c r="J28" s="294"/>
    </row>
    <row r="29" spans="1:16" x14ac:dyDescent="0.2">
      <c r="A29" s="294"/>
      <c r="B29" s="294"/>
      <c r="C29" s="294"/>
      <c r="D29" s="294"/>
      <c r="E29" s="294"/>
      <c r="F29" s="294"/>
      <c r="G29" s="294"/>
      <c r="H29" s="294"/>
      <c r="I29" s="294"/>
      <c r="J29" s="294"/>
    </row>
    <row r="30" spans="1:16" x14ac:dyDescent="0.2">
      <c r="A30" s="294"/>
      <c r="B30" s="294"/>
      <c r="C30" s="294"/>
      <c r="D30" s="294"/>
      <c r="E30" s="294"/>
      <c r="F30" s="294"/>
      <c r="G30" s="294"/>
      <c r="H30" s="294"/>
      <c r="I30" s="294"/>
      <c r="J30" s="294"/>
    </row>
    <row r="31" spans="1:16" x14ac:dyDescent="0.2">
      <c r="A31" s="294"/>
      <c r="B31" s="294"/>
      <c r="C31" s="294"/>
      <c r="D31" s="294"/>
      <c r="E31" s="294"/>
      <c r="F31" s="294"/>
      <c r="G31" s="294"/>
      <c r="H31" s="294"/>
      <c r="I31" s="294"/>
      <c r="J31" s="294"/>
    </row>
    <row r="32" spans="1:16" ht="27.75" customHeight="1" x14ac:dyDescent="0.2">
      <c r="A32" s="294"/>
      <c r="B32" s="294"/>
      <c r="C32" s="294"/>
      <c r="D32" s="294"/>
      <c r="E32" s="294"/>
      <c r="F32" s="294"/>
      <c r="G32" s="294"/>
      <c r="H32" s="294"/>
      <c r="I32" s="294"/>
      <c r="J32" s="294"/>
    </row>
    <row r="33" spans="6:10" hidden="1" x14ac:dyDescent="0.2">
      <c r="J33" s="73">
        <f>J27/F36</f>
        <v>5.675124994469271E-2</v>
      </c>
    </row>
    <row r="34" spans="6:10" hidden="1" x14ac:dyDescent="0.2"/>
    <row r="35" spans="6:10" hidden="1" x14ac:dyDescent="0.2"/>
    <row r="36" spans="6:10" ht="15.75" hidden="1" x14ac:dyDescent="0.2">
      <c r="F36" s="74">
        <v>22601000</v>
      </c>
      <c r="J36" s="72" t="e">
        <f>#REF!</f>
        <v>#REF!</v>
      </c>
    </row>
    <row r="37" spans="6:10" hidden="1" x14ac:dyDescent="0.2"/>
    <row r="38" spans="6:10" hidden="1" x14ac:dyDescent="0.2"/>
    <row r="39" spans="6:10" x14ac:dyDescent="0.2">
      <c r="F39" s="73">
        <f>F27/F36</f>
        <v>0</v>
      </c>
    </row>
  </sheetData>
  <mergeCells count="13">
    <mergeCell ref="A27:F27"/>
    <mergeCell ref="A28:J32"/>
    <mergeCell ref="A1:K2"/>
    <mergeCell ref="A3:F4"/>
    <mergeCell ref="G3:K4"/>
    <mergeCell ref="A5:A6"/>
    <mergeCell ref="I5:J5"/>
    <mergeCell ref="K5:K6"/>
    <mergeCell ref="B5:B6"/>
    <mergeCell ref="C5:C6"/>
    <mergeCell ref="D5:D6"/>
    <mergeCell ref="E5:F5"/>
    <mergeCell ref="G5:H5"/>
  </mergeCells>
  <printOptions horizontalCentered="1"/>
  <pageMargins left="0.2" right="0.2" top="0.75" bottom="0.75" header="0.3" footer="0.3"/>
  <pageSetup paperSize="9" scale="60" orientation="landscape" r:id="rId1"/>
  <rowBreaks count="1" manualBreakCount="1">
    <brk id="2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8"/>
  <sheetViews>
    <sheetView view="pageBreakPreview" topLeftCell="A4" zoomScale="60" zoomScaleNormal="85" workbookViewId="0">
      <selection activeCell="E18" sqref="E18"/>
    </sheetView>
  </sheetViews>
  <sheetFormatPr defaultRowHeight="12.75" x14ac:dyDescent="0.2"/>
  <cols>
    <col min="1" max="1" width="7.5" style="1" customWidth="1"/>
    <col min="2" max="2" width="115.33203125" style="1" customWidth="1"/>
    <col min="3" max="4" width="9.33203125" style="1" customWidth="1"/>
    <col min="5" max="10" width="21.1640625" style="72" customWidth="1"/>
    <col min="11" max="11" width="9.33203125" style="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4" ht="20.45" customHeight="1" x14ac:dyDescent="0.2">
      <c r="A1" s="295" t="s">
        <v>0</v>
      </c>
      <c r="B1" s="296"/>
      <c r="C1" s="296"/>
      <c r="D1" s="296"/>
      <c r="E1" s="296"/>
      <c r="F1" s="296"/>
      <c r="G1" s="296"/>
      <c r="H1" s="299"/>
      <c r="I1" s="299"/>
      <c r="J1" s="300"/>
    </row>
    <row r="2" spans="1:14" ht="20.100000000000001" customHeight="1" x14ac:dyDescent="0.2">
      <c r="A2" s="297"/>
      <c r="B2" s="298"/>
      <c r="C2" s="298"/>
      <c r="D2" s="298"/>
      <c r="E2" s="298"/>
      <c r="F2" s="298"/>
      <c r="G2" s="298"/>
      <c r="H2" s="301"/>
      <c r="I2" s="301"/>
      <c r="J2" s="302"/>
    </row>
    <row r="3" spans="1:14" ht="21" customHeight="1" x14ac:dyDescent="0.2">
      <c r="A3" s="303" t="s">
        <v>1</v>
      </c>
      <c r="B3" s="304"/>
      <c r="C3" s="304"/>
      <c r="D3" s="304"/>
      <c r="E3" s="304"/>
      <c r="F3" s="304"/>
      <c r="G3" s="304"/>
      <c r="H3" s="304"/>
      <c r="I3" s="304"/>
      <c r="J3" s="305"/>
    </row>
    <row r="4" spans="1:14" ht="15" x14ac:dyDescent="0.2">
      <c r="A4" s="2">
        <v>-1</v>
      </c>
      <c r="B4" s="3">
        <v>-2</v>
      </c>
      <c r="C4" s="4">
        <v>-3</v>
      </c>
      <c r="D4" s="3">
        <v>-4</v>
      </c>
      <c r="E4" s="5">
        <v>-5</v>
      </c>
      <c r="F4" s="5">
        <v>-6</v>
      </c>
      <c r="G4" s="5">
        <v>-7</v>
      </c>
      <c r="H4" s="5">
        <v>-8</v>
      </c>
      <c r="I4" s="5">
        <v>-9</v>
      </c>
      <c r="J4" s="6">
        <v>-10</v>
      </c>
    </row>
    <row r="5" spans="1:14" ht="15" x14ac:dyDescent="0.2">
      <c r="A5" s="306" t="s">
        <v>2</v>
      </c>
      <c r="B5" s="308" t="s">
        <v>3</v>
      </c>
      <c r="C5" s="308" t="s">
        <v>4</v>
      </c>
      <c r="D5" s="311" t="s">
        <v>5</v>
      </c>
      <c r="E5" s="314" t="s">
        <v>40</v>
      </c>
      <c r="F5" s="315"/>
      <c r="G5" s="314" t="s">
        <v>41</v>
      </c>
      <c r="H5" s="315"/>
      <c r="I5" s="314" t="s">
        <v>42</v>
      </c>
      <c r="J5" s="316"/>
    </row>
    <row r="6" spans="1:14" ht="15" x14ac:dyDescent="0.2">
      <c r="A6" s="307"/>
      <c r="B6" s="309"/>
      <c r="C6" s="309"/>
      <c r="D6" s="312"/>
      <c r="E6" s="7" t="s">
        <v>43</v>
      </c>
      <c r="F6" s="7" t="s">
        <v>42</v>
      </c>
      <c r="G6" s="7" t="s">
        <v>43</v>
      </c>
      <c r="H6" s="7" t="s">
        <v>42</v>
      </c>
      <c r="I6" s="7" t="s">
        <v>43</v>
      </c>
      <c r="J6" s="8" t="s">
        <v>42</v>
      </c>
    </row>
    <row r="7" spans="1:14" ht="15" x14ac:dyDescent="0.2">
      <c r="A7" s="307"/>
      <c r="B7" s="309"/>
      <c r="C7" s="309"/>
      <c r="D7" s="312"/>
      <c r="E7" s="7" t="s">
        <v>44</v>
      </c>
      <c r="F7" s="7" t="s">
        <v>44</v>
      </c>
      <c r="G7" s="7" t="s">
        <v>44</v>
      </c>
      <c r="H7" s="7" t="s">
        <v>44</v>
      </c>
      <c r="I7" s="7" t="s">
        <v>44</v>
      </c>
      <c r="J7" s="7" t="s">
        <v>44</v>
      </c>
    </row>
    <row r="8" spans="1:14" ht="15" x14ac:dyDescent="0.25">
      <c r="A8" s="307"/>
      <c r="B8" s="310"/>
      <c r="C8" s="310"/>
      <c r="D8" s="313"/>
      <c r="E8" s="9"/>
      <c r="F8" s="7"/>
      <c r="G8" s="9"/>
      <c r="H8" s="7"/>
      <c r="I8" s="7"/>
      <c r="J8" s="8"/>
    </row>
    <row r="9" spans="1:14" ht="15" x14ac:dyDescent="0.25">
      <c r="A9" s="10"/>
      <c r="B9" s="11" t="s">
        <v>6</v>
      </c>
      <c r="C9" s="12"/>
      <c r="D9" s="12"/>
      <c r="E9" s="13"/>
      <c r="F9" s="14"/>
      <c r="G9" s="13"/>
      <c r="H9" s="14"/>
      <c r="I9" s="14"/>
      <c r="J9" s="15"/>
    </row>
    <row r="10" spans="1:14" ht="15" x14ac:dyDescent="0.2">
      <c r="A10" s="23">
        <v>2</v>
      </c>
      <c r="B10" s="24" t="s">
        <v>11</v>
      </c>
      <c r="C10" s="25"/>
      <c r="D10" s="25"/>
      <c r="E10" s="26"/>
      <c r="F10" s="26"/>
      <c r="G10" s="26"/>
      <c r="H10" s="26"/>
      <c r="I10" s="26"/>
      <c r="J10" s="27"/>
    </row>
    <row r="11" spans="1:14" ht="60" x14ac:dyDescent="0.2">
      <c r="A11" s="28">
        <v>2.1</v>
      </c>
      <c r="B11" s="29" t="s">
        <v>39</v>
      </c>
      <c r="C11" s="30"/>
      <c r="D11" s="31"/>
      <c r="E11" s="32"/>
      <c r="F11" s="32"/>
      <c r="G11" s="32"/>
      <c r="H11" s="32"/>
      <c r="I11" s="32"/>
      <c r="J11" s="33"/>
    </row>
    <row r="12" spans="1:14" ht="15" x14ac:dyDescent="0.2">
      <c r="A12" s="34" t="s">
        <v>7</v>
      </c>
      <c r="B12" s="35" t="s">
        <v>50</v>
      </c>
      <c r="C12" s="76"/>
      <c r="D12" s="37" t="s">
        <v>12</v>
      </c>
      <c r="E12" s="38"/>
      <c r="F12" s="18"/>
      <c r="G12" s="19"/>
      <c r="H12" s="19"/>
      <c r="I12" s="18"/>
      <c r="J12" s="20"/>
      <c r="L12" s="1">
        <v>1.2689999999999999</v>
      </c>
      <c r="M12" s="21">
        <v>543.7352245862885</v>
      </c>
      <c r="N12" s="22">
        <v>141.84397163120568</v>
      </c>
    </row>
    <row r="13" spans="1:14" ht="45" x14ac:dyDescent="0.2">
      <c r="A13" s="28">
        <v>2.2000000000000002</v>
      </c>
      <c r="B13" s="39" t="s">
        <v>37</v>
      </c>
      <c r="C13" s="36"/>
      <c r="D13" s="37"/>
      <c r="E13" s="38"/>
      <c r="F13" s="18"/>
      <c r="G13" s="19"/>
      <c r="H13" s="19"/>
      <c r="I13" s="18"/>
      <c r="J13" s="20"/>
    </row>
    <row r="14" spans="1:14" ht="15" x14ac:dyDescent="0.2">
      <c r="A14" s="28" t="s">
        <v>7</v>
      </c>
      <c r="B14" s="40" t="s">
        <v>13</v>
      </c>
      <c r="C14" s="76"/>
      <c r="D14" s="37" t="s">
        <v>12</v>
      </c>
      <c r="E14" s="41"/>
      <c r="F14" s="18"/>
      <c r="G14" s="19"/>
      <c r="H14" s="19"/>
      <c r="I14" s="18"/>
      <c r="J14" s="20"/>
      <c r="L14" s="1">
        <v>1.2689999999999999</v>
      </c>
      <c r="M14" s="21">
        <v>189.12529550827423</v>
      </c>
      <c r="N14" s="22">
        <v>89.834515366430267</v>
      </c>
    </row>
    <row r="15" spans="1:14" ht="30" x14ac:dyDescent="0.2">
      <c r="A15" s="28">
        <v>2.4</v>
      </c>
      <c r="B15" s="35" t="s">
        <v>14</v>
      </c>
      <c r="C15" s="43"/>
      <c r="D15" s="44"/>
      <c r="E15" s="38"/>
      <c r="F15" s="18"/>
      <c r="G15" s="19"/>
      <c r="H15" s="19"/>
      <c r="I15" s="18"/>
      <c r="J15" s="20"/>
    </row>
    <row r="16" spans="1:14" ht="15" x14ac:dyDescent="0.2">
      <c r="A16" s="78" t="s">
        <v>7</v>
      </c>
      <c r="B16" s="77" t="s">
        <v>15</v>
      </c>
      <c r="C16" s="79"/>
      <c r="D16" s="42" t="s">
        <v>16</v>
      </c>
      <c r="E16" s="38"/>
      <c r="F16" s="18"/>
      <c r="G16" s="19"/>
      <c r="H16" s="19"/>
      <c r="I16" s="18"/>
      <c r="J16" s="20"/>
      <c r="L16" s="1">
        <v>1.2689999999999999</v>
      </c>
      <c r="M16" s="21">
        <v>1576.0441292356188</v>
      </c>
      <c r="N16" s="22">
        <v>472.81323877068559</v>
      </c>
    </row>
    <row r="17" spans="1:16" ht="15" x14ac:dyDescent="0.2">
      <c r="A17" s="45">
        <v>3</v>
      </c>
      <c r="B17" s="46" t="s">
        <v>18</v>
      </c>
      <c r="C17" s="47"/>
      <c r="D17" s="48"/>
      <c r="E17" s="49"/>
      <c r="F17" s="49"/>
      <c r="G17" s="49"/>
      <c r="H17" s="49"/>
      <c r="I17" s="49"/>
      <c r="J17" s="50"/>
    </row>
    <row r="18" spans="1:16" ht="63" customHeight="1" x14ac:dyDescent="0.2">
      <c r="A18" s="75">
        <v>3.1</v>
      </c>
      <c r="B18" s="35" t="s">
        <v>19</v>
      </c>
      <c r="C18" s="43"/>
      <c r="D18" s="44"/>
      <c r="E18" s="38"/>
      <c r="F18" s="18"/>
      <c r="G18" s="19"/>
      <c r="H18" s="19"/>
      <c r="I18" s="18"/>
      <c r="J18" s="20"/>
    </row>
    <row r="19" spans="1:16" ht="15" x14ac:dyDescent="0.2">
      <c r="A19" s="75" t="s">
        <v>7</v>
      </c>
      <c r="B19" s="35" t="s">
        <v>20</v>
      </c>
      <c r="C19" s="51"/>
      <c r="D19" s="52" t="s">
        <v>12</v>
      </c>
      <c r="E19" s="38"/>
      <c r="F19" s="18"/>
      <c r="G19" s="19"/>
      <c r="H19" s="19"/>
      <c r="I19" s="18"/>
      <c r="J19" s="20"/>
      <c r="L19" s="1">
        <v>1.2689999999999999</v>
      </c>
      <c r="M19" s="21">
        <v>5200.9456264775417</v>
      </c>
      <c r="N19" s="22">
        <v>1134.7517730496454</v>
      </c>
    </row>
    <row r="20" spans="1:16" ht="30" x14ac:dyDescent="0.2">
      <c r="A20" s="75">
        <v>3.2</v>
      </c>
      <c r="B20" s="39" t="s">
        <v>21</v>
      </c>
      <c r="C20" s="43"/>
      <c r="D20" s="44"/>
      <c r="E20" s="53"/>
      <c r="F20" s="18"/>
      <c r="G20" s="19"/>
      <c r="H20" s="19"/>
      <c r="I20" s="18"/>
      <c r="J20" s="20"/>
    </row>
    <row r="21" spans="1:16" ht="15" x14ac:dyDescent="0.2">
      <c r="A21" s="75" t="s">
        <v>7</v>
      </c>
      <c r="B21" s="39" t="s">
        <v>38</v>
      </c>
      <c r="C21" s="80"/>
      <c r="D21" s="42" t="s">
        <v>12</v>
      </c>
      <c r="E21" s="53"/>
      <c r="F21" s="18"/>
      <c r="G21" s="19"/>
      <c r="H21" s="19"/>
      <c r="I21" s="18"/>
      <c r="J21" s="20"/>
      <c r="L21" s="1">
        <v>1.2689999999999999</v>
      </c>
      <c r="M21" s="21">
        <v>5910.1654846335705</v>
      </c>
      <c r="N21" s="22">
        <v>945.62647754137117</v>
      </c>
    </row>
    <row r="22" spans="1:16" ht="15" x14ac:dyDescent="0.2">
      <c r="A22" s="75" t="s">
        <v>10</v>
      </c>
      <c r="B22" s="35" t="s">
        <v>49</v>
      </c>
      <c r="C22" s="54"/>
      <c r="D22" s="42" t="s">
        <v>17</v>
      </c>
      <c r="E22" s="53"/>
      <c r="F22" s="18"/>
      <c r="G22" s="19"/>
      <c r="H22" s="19"/>
      <c r="I22" s="18"/>
      <c r="J22" s="20"/>
      <c r="L22" s="1">
        <v>1.2689999999999999</v>
      </c>
      <c r="M22" s="21">
        <v>5910.1654846335705</v>
      </c>
      <c r="N22" s="22">
        <v>945.62647754137117</v>
      </c>
    </row>
    <row r="23" spans="1:16" ht="15" x14ac:dyDescent="0.2">
      <c r="A23" s="75"/>
      <c r="E23" s="53"/>
      <c r="F23" s="18"/>
      <c r="G23" s="19"/>
      <c r="H23" s="19"/>
      <c r="I23" s="18"/>
      <c r="J23" s="20"/>
      <c r="M23" s="21"/>
      <c r="N23" s="22"/>
    </row>
    <row r="24" spans="1:16" ht="15" x14ac:dyDescent="0.25">
      <c r="A24" s="57">
        <v>9</v>
      </c>
      <c r="B24" s="81" t="s">
        <v>47</v>
      </c>
      <c r="C24" s="58"/>
      <c r="D24" s="58"/>
      <c r="E24" s="55"/>
      <c r="F24" s="55"/>
      <c r="G24" s="55"/>
      <c r="H24" s="55"/>
      <c r="I24" s="55"/>
      <c r="J24" s="56"/>
    </row>
    <row r="25" spans="1:16" ht="15" x14ac:dyDescent="0.25">
      <c r="A25" s="62"/>
      <c r="B25" s="82" t="s">
        <v>48</v>
      </c>
      <c r="C25" s="16">
        <v>1</v>
      </c>
      <c r="D25" s="17" t="s">
        <v>17</v>
      </c>
      <c r="E25" s="63"/>
      <c r="F25" s="64"/>
      <c r="G25" s="59"/>
      <c r="H25" s="60"/>
      <c r="I25" s="60"/>
      <c r="J25" s="61"/>
      <c r="L25" s="1">
        <v>1.2689999999999999</v>
      </c>
      <c r="M25" s="21">
        <v>0</v>
      </c>
      <c r="N25" s="22">
        <v>51221.434200157608</v>
      </c>
    </row>
    <row r="26" spans="1:16" s="65" customFormat="1" ht="15.75" thickBot="1" x14ac:dyDescent="0.25">
      <c r="A26" s="67"/>
      <c r="B26" s="68" t="s">
        <v>22</v>
      </c>
      <c r="C26" s="68"/>
      <c r="D26" s="68"/>
      <c r="E26" s="69"/>
      <c r="F26" s="69"/>
      <c r="G26" s="69"/>
      <c r="H26" s="69"/>
      <c r="I26" s="70"/>
      <c r="J26" s="71"/>
      <c r="O26" s="65">
        <v>36374947.870764397</v>
      </c>
      <c r="P26" s="66">
        <f>J26-O26</f>
        <v>-36374947.870764397</v>
      </c>
    </row>
    <row r="27" spans="1:16" x14ac:dyDescent="0.2">
      <c r="A27" s="292" t="s">
        <v>23</v>
      </c>
      <c r="B27" s="294"/>
      <c r="C27" s="294"/>
      <c r="D27" s="294"/>
      <c r="E27" s="294"/>
      <c r="F27" s="294"/>
      <c r="G27" s="294"/>
      <c r="H27" s="294"/>
      <c r="I27" s="294"/>
      <c r="J27" s="294"/>
    </row>
    <row r="28" spans="1:16" x14ac:dyDescent="0.2">
      <c r="A28" s="294"/>
      <c r="B28" s="294"/>
      <c r="C28" s="294"/>
      <c r="D28" s="294"/>
      <c r="E28" s="294"/>
      <c r="F28" s="294"/>
      <c r="G28" s="294"/>
      <c r="H28" s="294"/>
      <c r="I28" s="294"/>
      <c r="J28" s="294"/>
    </row>
    <row r="29" spans="1:16" x14ac:dyDescent="0.2">
      <c r="A29" s="294"/>
      <c r="B29" s="294"/>
      <c r="C29" s="294"/>
      <c r="D29" s="294"/>
      <c r="E29" s="294"/>
      <c r="F29" s="294"/>
      <c r="G29" s="294"/>
      <c r="H29" s="294"/>
      <c r="I29" s="294"/>
      <c r="J29" s="294"/>
    </row>
    <row r="30" spans="1:16" x14ac:dyDescent="0.2">
      <c r="A30" s="294"/>
      <c r="B30" s="294"/>
      <c r="C30" s="294"/>
      <c r="D30" s="294"/>
      <c r="E30" s="294"/>
      <c r="F30" s="294"/>
      <c r="G30" s="294"/>
      <c r="H30" s="294"/>
      <c r="I30" s="294"/>
      <c r="J30" s="294"/>
    </row>
    <row r="31" spans="1:16" ht="27.75" customHeight="1" x14ac:dyDescent="0.2">
      <c r="A31" s="294"/>
      <c r="B31" s="294"/>
      <c r="C31" s="294"/>
      <c r="D31" s="294"/>
      <c r="E31" s="294"/>
      <c r="F31" s="294"/>
      <c r="G31" s="294"/>
      <c r="H31" s="294"/>
      <c r="I31" s="294"/>
      <c r="J31" s="294"/>
    </row>
    <row r="32" spans="1:16" hidden="1" x14ac:dyDescent="0.2">
      <c r="J32" s="73">
        <f>J26/F35</f>
        <v>0</v>
      </c>
    </row>
    <row r="33" spans="6:10" hidden="1" x14ac:dyDescent="0.2"/>
    <row r="34" spans="6:10" hidden="1" x14ac:dyDescent="0.2"/>
    <row r="35" spans="6:10" ht="15.75" hidden="1" x14ac:dyDescent="0.2">
      <c r="F35" s="74">
        <v>22601000</v>
      </c>
      <c r="J35" s="72" t="e">
        <f>#REF!</f>
        <v>#REF!</v>
      </c>
    </row>
    <row r="36" spans="6:10" hidden="1" x14ac:dyDescent="0.2"/>
    <row r="37" spans="6:10" hidden="1" x14ac:dyDescent="0.2"/>
    <row r="38" spans="6:10" x14ac:dyDescent="0.2">
      <c r="F38" s="73">
        <f>F26/F35</f>
        <v>0</v>
      </c>
    </row>
  </sheetData>
  <mergeCells count="11">
    <mergeCell ref="A27:J31"/>
    <mergeCell ref="A1:G2"/>
    <mergeCell ref="H1:J2"/>
    <mergeCell ref="A3:J3"/>
    <mergeCell ref="A5:A8"/>
    <mergeCell ref="B5:B8"/>
    <mergeCell ref="C5:C8"/>
    <mergeCell ref="D5:D8"/>
    <mergeCell ref="E5:F5"/>
    <mergeCell ref="G5:H5"/>
    <mergeCell ref="I5:J5"/>
  </mergeCells>
  <hyperlinks>
    <hyperlink ref="A1" r:id="rId1" display="mailto:dirsierra@protonmail.com" xr:uid="{00000000-0004-0000-0500-000000000000}"/>
  </hyperlinks>
  <pageMargins left="0.7" right="0.7" top="0.75" bottom="0.75" header="0.3" footer="0.3"/>
  <pageSetup scale="46"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Summary</vt:lpstr>
      <vt:lpstr>Ground Duct</vt:lpstr>
      <vt:lpstr>First Duct</vt:lpstr>
      <vt:lpstr>Second Duct</vt:lpstr>
      <vt:lpstr>Third Duct</vt:lpstr>
      <vt:lpstr>Total</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2023-04-26T10:26:18Z</cp:lastPrinted>
  <dcterms:created xsi:type="dcterms:W3CDTF">2022-09-16T04:29:49Z</dcterms:created>
  <dcterms:modified xsi:type="dcterms:W3CDTF">2023-11-22T12:19:14Z</dcterms:modified>
</cp:coreProperties>
</file>