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H:\Projects 2022\Deutsche Bank (Main Project)\"/>
    </mc:Choice>
  </mc:AlternateContent>
  <bookViews>
    <workbookView xWindow="-105" yWindow="-105" windowWidth="19425" windowHeight="10425" tabRatio="870"/>
  </bookViews>
  <sheets>
    <sheet name="Summary" sheetId="20" r:id="rId1"/>
    <sheet name="HVAC 15" sheetId="14" r:id="rId2"/>
    <sheet name="HVAC 16" sheetId="15" r:id="rId3"/>
    <sheet name="Fire 15" sheetId="18" r:id="rId4"/>
    <sheet name="Fire 16" sheetId="19" r:id="rId5"/>
    <sheet name="BLANK BOQ" sheetId="11" state="hidden" r:id="rId6"/>
  </sheets>
  <definedNames>
    <definedName name="_xlnm.Print_Area" localSheetId="3">'Fire 15'!$A$1:$L$49</definedName>
    <definedName name="_xlnm.Print_Area" localSheetId="4">'Fire 16'!$A$1:$L$43</definedName>
    <definedName name="_xlnm.Print_Area" localSheetId="1">'HVAC 15'!$A$1:$K$136</definedName>
    <definedName name="_xlnm.Print_Area" localSheetId="2">'HVAC 16'!$A$1:$L$139</definedName>
    <definedName name="_xlnm.Print_Titles" localSheetId="5">'BLANK BOQ'!$1:$6</definedName>
    <definedName name="_xlnm.Print_Titles" localSheetId="3">'Fire 15'!$1:$4</definedName>
    <definedName name="_xlnm.Print_Titles" localSheetId="4">'Fire 16'!$1:$4</definedName>
    <definedName name="_xlnm.Print_Titles" localSheetId="1">'HVAC 15'!$1:$6</definedName>
    <definedName name="_xlnm.Print_Titles" localSheetId="2">'HVAC 16'!$1:$7</definedName>
  </definedNames>
  <calcPr calcId="152511"/>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6" i="15" l="1"/>
  <c r="G64" i="14"/>
  <c r="F25" i="20" l="1"/>
  <c r="F23" i="20"/>
  <c r="F22" i="20"/>
  <c r="L101" i="14"/>
  <c r="L76" i="14"/>
  <c r="L77" i="14"/>
  <c r="L78" i="14"/>
  <c r="L79" i="14"/>
  <c r="L80" i="14"/>
  <c r="L81" i="14"/>
  <c r="L82" i="14"/>
  <c r="L83" i="14"/>
  <c r="L84" i="14"/>
  <c r="L85" i="14"/>
  <c r="L86" i="14"/>
  <c r="L87" i="14"/>
  <c r="L88" i="14"/>
  <c r="L89" i="14"/>
  <c r="L90" i="14"/>
  <c r="L91" i="14"/>
  <c r="L92" i="14"/>
  <c r="L93" i="14"/>
  <c r="L94" i="14"/>
  <c r="L95" i="14"/>
  <c r="L96" i="14"/>
  <c r="L97" i="14"/>
  <c r="L98" i="14"/>
  <c r="L99" i="14"/>
  <c r="L100" i="14"/>
  <c r="L75" i="14"/>
  <c r="I40" i="19" l="1"/>
  <c r="J40" i="19" s="1"/>
  <c r="K40" i="19" s="1"/>
  <c r="H40" i="19"/>
  <c r="I37" i="19"/>
  <c r="J37" i="19" s="1"/>
  <c r="H37" i="19"/>
  <c r="I34" i="19"/>
  <c r="J34" i="19" s="1"/>
  <c r="K34" i="19" s="1"/>
  <c r="H34" i="19"/>
  <c r="I33" i="19"/>
  <c r="J33" i="19" s="1"/>
  <c r="H33" i="19"/>
  <c r="I28" i="19"/>
  <c r="J28" i="19" s="1"/>
  <c r="K28" i="19" s="1"/>
  <c r="H28" i="19"/>
  <c r="I27" i="19"/>
  <c r="J27" i="19" s="1"/>
  <c r="H27" i="19"/>
  <c r="I26" i="19"/>
  <c r="J26" i="19" s="1"/>
  <c r="K26" i="19" s="1"/>
  <c r="H26" i="19"/>
  <c r="I22" i="19"/>
  <c r="J22" i="19" s="1"/>
  <c r="H22" i="19"/>
  <c r="I21" i="19"/>
  <c r="J21" i="19" s="1"/>
  <c r="K21" i="19" s="1"/>
  <c r="H21" i="19"/>
  <c r="I17" i="19"/>
  <c r="J17" i="19" s="1"/>
  <c r="H17" i="19"/>
  <c r="I16" i="19"/>
  <c r="J16" i="19" s="1"/>
  <c r="K16" i="19" s="1"/>
  <c r="H16" i="19"/>
  <c r="I15" i="19"/>
  <c r="J15" i="19" s="1"/>
  <c r="H15" i="19"/>
  <c r="I14" i="19"/>
  <c r="J14" i="19" s="1"/>
  <c r="K14" i="19" s="1"/>
  <c r="H14" i="19"/>
  <c r="I13" i="19"/>
  <c r="J13" i="19" s="1"/>
  <c r="H13" i="19"/>
  <c r="I12" i="19"/>
  <c r="J12" i="19" s="1"/>
  <c r="K12" i="19" s="1"/>
  <c r="H12" i="19"/>
  <c r="I46" i="18"/>
  <c r="J46" i="18" s="1"/>
  <c r="K46" i="18" s="1"/>
  <c r="H46" i="18"/>
  <c r="I43" i="18"/>
  <c r="J43" i="18" s="1"/>
  <c r="H43" i="18"/>
  <c r="I40" i="18"/>
  <c r="J40" i="18" s="1"/>
  <c r="H40" i="18"/>
  <c r="I39" i="18"/>
  <c r="J39" i="18" s="1"/>
  <c r="H39" i="18"/>
  <c r="I34" i="18"/>
  <c r="J34" i="18" s="1"/>
  <c r="K34" i="18" s="1"/>
  <c r="H34" i="18"/>
  <c r="I33" i="18"/>
  <c r="J33" i="18" s="1"/>
  <c r="H33" i="18"/>
  <c r="J28" i="18"/>
  <c r="K28" i="18" s="1"/>
  <c r="I28" i="18"/>
  <c r="H28" i="18"/>
  <c r="I27" i="18"/>
  <c r="J27" i="18" s="1"/>
  <c r="H27" i="18"/>
  <c r="I26" i="18"/>
  <c r="J26" i="18" s="1"/>
  <c r="H26" i="18"/>
  <c r="I22" i="18"/>
  <c r="J22" i="18" s="1"/>
  <c r="H22" i="18"/>
  <c r="I21" i="18"/>
  <c r="J21" i="18" s="1"/>
  <c r="K21" i="18" s="1"/>
  <c r="H21" i="18"/>
  <c r="J17" i="18"/>
  <c r="I17" i="18"/>
  <c r="H17" i="18"/>
  <c r="I16" i="18"/>
  <c r="J16" i="18" s="1"/>
  <c r="H16" i="18"/>
  <c r="I15" i="18"/>
  <c r="J15" i="18" s="1"/>
  <c r="H15" i="18"/>
  <c r="I14" i="18"/>
  <c r="J14" i="18" s="1"/>
  <c r="H14" i="18"/>
  <c r="J13" i="18"/>
  <c r="I13" i="18"/>
  <c r="H13" i="18"/>
  <c r="I12" i="18"/>
  <c r="J12" i="18" s="1"/>
  <c r="K12" i="18" s="1"/>
  <c r="H12" i="18"/>
  <c r="I136" i="15"/>
  <c r="J136" i="15" s="1"/>
  <c r="H136" i="15"/>
  <c r="I133" i="15"/>
  <c r="J133" i="15" s="1"/>
  <c r="H133" i="15"/>
  <c r="I130" i="15"/>
  <c r="J130" i="15" s="1"/>
  <c r="H130" i="15"/>
  <c r="I125" i="15"/>
  <c r="J125" i="15" s="1"/>
  <c r="H125" i="15"/>
  <c r="I124" i="15"/>
  <c r="J124" i="15" s="1"/>
  <c r="H124" i="15"/>
  <c r="I123" i="15"/>
  <c r="J123" i="15" s="1"/>
  <c r="H123" i="15"/>
  <c r="I122" i="15"/>
  <c r="J122" i="15" s="1"/>
  <c r="K122" i="15" s="1"/>
  <c r="H122" i="15"/>
  <c r="I121" i="15"/>
  <c r="J121" i="15" s="1"/>
  <c r="H121" i="15"/>
  <c r="I120" i="15"/>
  <c r="J120" i="15" s="1"/>
  <c r="K120" i="15" s="1"/>
  <c r="H120" i="15"/>
  <c r="I119" i="15"/>
  <c r="J119" i="15" s="1"/>
  <c r="H119" i="15"/>
  <c r="I115" i="15"/>
  <c r="J115" i="15" s="1"/>
  <c r="K115" i="15" s="1"/>
  <c r="H115" i="15"/>
  <c r="I111" i="15"/>
  <c r="J111" i="15" s="1"/>
  <c r="H111" i="15"/>
  <c r="I107" i="15"/>
  <c r="J107" i="15" s="1"/>
  <c r="K107" i="15" s="1"/>
  <c r="H107" i="15"/>
  <c r="I106" i="15"/>
  <c r="J106" i="15" s="1"/>
  <c r="H106" i="15"/>
  <c r="I105" i="15"/>
  <c r="J105" i="15" s="1"/>
  <c r="K105" i="15" s="1"/>
  <c r="H105" i="15"/>
  <c r="I104" i="15"/>
  <c r="J104" i="15" s="1"/>
  <c r="H104" i="15"/>
  <c r="I103" i="15"/>
  <c r="J103" i="15" s="1"/>
  <c r="K103" i="15" s="1"/>
  <c r="H103" i="15"/>
  <c r="I100" i="15"/>
  <c r="J100" i="15" s="1"/>
  <c r="H100" i="15"/>
  <c r="I99" i="15"/>
  <c r="J99" i="15" s="1"/>
  <c r="K99" i="15" s="1"/>
  <c r="H99" i="15"/>
  <c r="I96" i="15"/>
  <c r="J96" i="15" s="1"/>
  <c r="K96" i="15" s="1"/>
  <c r="H96" i="15"/>
  <c r="I95" i="15"/>
  <c r="J95" i="15" s="1"/>
  <c r="K95" i="15" s="1"/>
  <c r="H95" i="15"/>
  <c r="I94" i="15"/>
  <c r="J94" i="15" s="1"/>
  <c r="K94" i="15" s="1"/>
  <c r="H94" i="15"/>
  <c r="J93" i="15"/>
  <c r="K93" i="15" s="1"/>
  <c r="I93" i="15"/>
  <c r="H93" i="15"/>
  <c r="I90" i="15"/>
  <c r="J90" i="15" s="1"/>
  <c r="H90" i="15"/>
  <c r="I89" i="15"/>
  <c r="J89" i="15" s="1"/>
  <c r="K89" i="15" s="1"/>
  <c r="H89" i="15"/>
  <c r="I86" i="15"/>
  <c r="J86" i="15" s="1"/>
  <c r="H86" i="15"/>
  <c r="I83" i="15"/>
  <c r="J83" i="15" s="1"/>
  <c r="K83" i="15" s="1"/>
  <c r="H83" i="15"/>
  <c r="I81" i="15"/>
  <c r="J81" i="15" s="1"/>
  <c r="K81" i="15" s="1"/>
  <c r="H81" i="15"/>
  <c r="I76" i="15"/>
  <c r="J76" i="15" s="1"/>
  <c r="H76" i="15"/>
  <c r="I73" i="15"/>
  <c r="J73" i="15" s="1"/>
  <c r="H73" i="15"/>
  <c r="I70" i="15"/>
  <c r="J70" i="15" s="1"/>
  <c r="H70" i="15"/>
  <c r="J67" i="15"/>
  <c r="I67" i="15"/>
  <c r="H67" i="15"/>
  <c r="I66" i="15"/>
  <c r="J66" i="15" s="1"/>
  <c r="K66" i="15" s="1"/>
  <c r="H66" i="15"/>
  <c r="I62" i="15"/>
  <c r="J62" i="15" s="1"/>
  <c r="H62" i="15"/>
  <c r="I61" i="15"/>
  <c r="J61" i="15" s="1"/>
  <c r="K61" i="15" s="1"/>
  <c r="H61" i="15"/>
  <c r="I57" i="15"/>
  <c r="J57" i="15" s="1"/>
  <c r="H57" i="15"/>
  <c r="J56" i="15"/>
  <c r="K56" i="15" s="1"/>
  <c r="H56" i="15"/>
  <c r="I55" i="15"/>
  <c r="J55" i="15" s="1"/>
  <c r="H55" i="15"/>
  <c r="I50" i="15"/>
  <c r="J50" i="15" s="1"/>
  <c r="K50" i="15" s="1"/>
  <c r="H50" i="15"/>
  <c r="I48" i="15"/>
  <c r="J48" i="15" s="1"/>
  <c r="H48" i="15"/>
  <c r="J47" i="15"/>
  <c r="K47" i="15" s="1"/>
  <c r="H47" i="15"/>
  <c r="I46" i="15"/>
  <c r="J46" i="15" s="1"/>
  <c r="H46" i="15"/>
  <c r="I41" i="15"/>
  <c r="J41" i="15" s="1"/>
  <c r="K41" i="15" s="1"/>
  <c r="H41" i="15"/>
  <c r="I39" i="15"/>
  <c r="J39" i="15" s="1"/>
  <c r="K39" i="15" s="1"/>
  <c r="H39" i="15"/>
  <c r="I37" i="15"/>
  <c r="J37" i="15" s="1"/>
  <c r="H37" i="15"/>
  <c r="I34" i="15"/>
  <c r="J34" i="15" s="1"/>
  <c r="H34" i="15"/>
  <c r="I31" i="15"/>
  <c r="J31" i="15" s="1"/>
  <c r="H31" i="15"/>
  <c r="I28" i="15"/>
  <c r="J28" i="15" s="1"/>
  <c r="H28" i="15"/>
  <c r="I23" i="15"/>
  <c r="J23" i="15" s="1"/>
  <c r="K23" i="15" s="1"/>
  <c r="H23" i="15"/>
  <c r="I22" i="15"/>
  <c r="J22" i="15" s="1"/>
  <c r="H22" i="15"/>
  <c r="I21" i="15"/>
  <c r="J21" i="15" s="1"/>
  <c r="K21" i="15" s="1"/>
  <c r="H21" i="15"/>
  <c r="I17" i="15"/>
  <c r="J17" i="15" s="1"/>
  <c r="I14" i="15"/>
  <c r="J14" i="15" s="1"/>
  <c r="H14" i="15"/>
  <c r="I13" i="15"/>
  <c r="J13" i="15" s="1"/>
  <c r="H13" i="15"/>
  <c r="I12" i="15"/>
  <c r="J12" i="15" s="1"/>
  <c r="H12" i="15"/>
  <c r="I132" i="14"/>
  <c r="J132" i="14" s="1"/>
  <c r="K132" i="14" s="1"/>
  <c r="I129" i="14"/>
  <c r="J129" i="14" s="1"/>
  <c r="I126" i="14"/>
  <c r="I121" i="14"/>
  <c r="I120" i="14"/>
  <c r="J120" i="14" s="1"/>
  <c r="K120" i="14" s="1"/>
  <c r="I119" i="14"/>
  <c r="J119" i="14" s="1"/>
  <c r="I118" i="14"/>
  <c r="J118" i="14" s="1"/>
  <c r="I117" i="14"/>
  <c r="J117" i="14" s="1"/>
  <c r="I116" i="14"/>
  <c r="J116" i="14" s="1"/>
  <c r="I115" i="14"/>
  <c r="J115" i="14" s="1"/>
  <c r="I114" i="14"/>
  <c r="J114" i="14" s="1"/>
  <c r="I113" i="14"/>
  <c r="J113" i="14" s="1"/>
  <c r="I112" i="14"/>
  <c r="J112" i="14" s="1"/>
  <c r="I108" i="14"/>
  <c r="J108" i="14" s="1"/>
  <c r="K108" i="14" s="1"/>
  <c r="I104" i="14"/>
  <c r="J104" i="14" s="1"/>
  <c r="I100" i="14"/>
  <c r="J100" i="14" s="1"/>
  <c r="I97" i="14"/>
  <c r="J97" i="14" s="1"/>
  <c r="K97" i="14" s="1"/>
  <c r="I96" i="14"/>
  <c r="J96" i="14" s="1"/>
  <c r="I93" i="14"/>
  <c r="J93" i="14" s="1"/>
  <c r="I92" i="14"/>
  <c r="J92" i="14" s="1"/>
  <c r="I91" i="14"/>
  <c r="J91" i="14" s="1"/>
  <c r="K91" i="14" s="1"/>
  <c r="I90" i="14"/>
  <c r="J90" i="14" s="1"/>
  <c r="K90" i="14" s="1"/>
  <c r="I89" i="14"/>
  <c r="I88" i="14"/>
  <c r="I87" i="14"/>
  <c r="J87" i="14" s="1"/>
  <c r="I86" i="14"/>
  <c r="J86" i="14" s="1"/>
  <c r="I83" i="14"/>
  <c r="I82" i="14"/>
  <c r="I81" i="14"/>
  <c r="J81" i="14" s="1"/>
  <c r="K81" i="14" s="1"/>
  <c r="I78" i="14"/>
  <c r="I77" i="14"/>
  <c r="J77" i="14" s="1"/>
  <c r="I76" i="14"/>
  <c r="I75" i="14"/>
  <c r="I70" i="14"/>
  <c r="I67" i="14"/>
  <c r="J67" i="14" s="1"/>
  <c r="K67" i="14" s="1"/>
  <c r="I64" i="14"/>
  <c r="J64" i="14" s="1"/>
  <c r="I61" i="14"/>
  <c r="J61" i="14" s="1"/>
  <c r="I57" i="14"/>
  <c r="J57" i="14" s="1"/>
  <c r="I56" i="14"/>
  <c r="J56" i="14" s="1"/>
  <c r="I52" i="14"/>
  <c r="I51" i="14"/>
  <c r="J51" i="14" s="1"/>
  <c r="I46" i="14"/>
  <c r="J46" i="14" s="1"/>
  <c r="I44" i="14"/>
  <c r="I43" i="14"/>
  <c r="I38" i="14"/>
  <c r="J38" i="14" s="1"/>
  <c r="I36" i="14"/>
  <c r="J36" i="14" s="1"/>
  <c r="I34" i="14"/>
  <c r="J34" i="14" s="1"/>
  <c r="I31" i="14"/>
  <c r="J31" i="14" s="1"/>
  <c r="I28" i="14"/>
  <c r="I25" i="14"/>
  <c r="I20" i="14"/>
  <c r="J20" i="14" s="1"/>
  <c r="I16" i="14"/>
  <c r="J16" i="14" s="1"/>
  <c r="I12" i="14"/>
  <c r="J12" i="14" s="1"/>
  <c r="K12" i="14" s="1"/>
  <c r="I13" i="14"/>
  <c r="J13" i="14" s="1"/>
  <c r="I11" i="14"/>
  <c r="J11" i="14" s="1"/>
  <c r="H132" i="14"/>
  <c r="H129" i="14"/>
  <c r="J126" i="14"/>
  <c r="H126" i="14"/>
  <c r="J121" i="14"/>
  <c r="H121" i="14"/>
  <c r="H120" i="14"/>
  <c r="H119" i="14"/>
  <c r="H118" i="14"/>
  <c r="H117" i="14"/>
  <c r="H116" i="14"/>
  <c r="H115" i="14"/>
  <c r="H114" i="14"/>
  <c r="H113" i="14"/>
  <c r="H112" i="14"/>
  <c r="H108" i="14"/>
  <c r="H104" i="14"/>
  <c r="H100" i="14"/>
  <c r="H97" i="14"/>
  <c r="H96" i="14"/>
  <c r="H93" i="14"/>
  <c r="H92" i="14"/>
  <c r="H91" i="14"/>
  <c r="H90" i="14"/>
  <c r="J89" i="14"/>
  <c r="H89" i="14"/>
  <c r="J88" i="14"/>
  <c r="H88" i="14"/>
  <c r="H87" i="14"/>
  <c r="H86" i="14"/>
  <c r="J83" i="14"/>
  <c r="H83" i="14"/>
  <c r="J82" i="14"/>
  <c r="H82" i="14"/>
  <c r="H81" i="14"/>
  <c r="J78" i="14"/>
  <c r="H78" i="14"/>
  <c r="H77" i="14"/>
  <c r="J76" i="14"/>
  <c r="H76" i="14"/>
  <c r="J75" i="14"/>
  <c r="K75" i="14" s="1"/>
  <c r="H75" i="14"/>
  <c r="J70" i="14"/>
  <c r="H70" i="14"/>
  <c r="H67" i="14"/>
  <c r="H64" i="14"/>
  <c r="H61" i="14"/>
  <c r="H57" i="14"/>
  <c r="H56" i="14"/>
  <c r="J52" i="14"/>
  <c r="K52" i="14" s="1"/>
  <c r="H52" i="14"/>
  <c r="H51" i="14"/>
  <c r="H46" i="14"/>
  <c r="J44" i="14"/>
  <c r="K44" i="14" s="1"/>
  <c r="H44" i="14"/>
  <c r="J43" i="14"/>
  <c r="H43" i="14"/>
  <c r="H38" i="14"/>
  <c r="H36" i="14"/>
  <c r="H34" i="14"/>
  <c r="H31" i="14"/>
  <c r="J28" i="14"/>
  <c r="K28" i="14" s="1"/>
  <c r="H28" i="14"/>
  <c r="J25" i="14"/>
  <c r="H25" i="14"/>
  <c r="H20" i="14"/>
  <c r="H13" i="14"/>
  <c r="H12" i="14"/>
  <c r="H11" i="14"/>
  <c r="K88" i="14" l="1"/>
  <c r="K87" i="14"/>
  <c r="K15" i="18"/>
  <c r="K17" i="18"/>
  <c r="K73" i="15"/>
  <c r="K76" i="15"/>
  <c r="K14" i="15"/>
  <c r="K12" i="15"/>
  <c r="K61" i="14"/>
  <c r="K78" i="14"/>
  <c r="K82" i="14"/>
  <c r="K93" i="14"/>
  <c r="K31" i="14"/>
  <c r="K92" i="14"/>
  <c r="K100" i="14"/>
  <c r="K113" i="14"/>
  <c r="K117" i="14"/>
  <c r="K70" i="14"/>
  <c r="K76" i="14"/>
  <c r="K89" i="14"/>
  <c r="K11" i="14"/>
  <c r="K56" i="14"/>
  <c r="K77" i="14"/>
  <c r="K118" i="14"/>
  <c r="K57" i="14"/>
  <c r="K83" i="14"/>
  <c r="K13" i="14"/>
  <c r="K36" i="14"/>
  <c r="K46" i="14"/>
  <c r="K86" i="14"/>
  <c r="K96" i="14"/>
  <c r="K115" i="14"/>
  <c r="K119" i="14"/>
  <c r="K129" i="14"/>
  <c r="K28" i="15"/>
  <c r="K90" i="15"/>
  <c r="K104" i="15"/>
  <c r="K111" i="15"/>
  <c r="K121" i="15"/>
  <c r="K13" i="15"/>
  <c r="K46" i="15"/>
  <c r="K55" i="15"/>
  <c r="K62" i="15"/>
  <c r="K22" i="15"/>
  <c r="K34" i="15"/>
  <c r="K86" i="15"/>
  <c r="K100" i="15"/>
  <c r="K106" i="15"/>
  <c r="K37" i="15"/>
  <c r="K67" i="15"/>
  <c r="K14" i="18"/>
  <c r="K22" i="18"/>
  <c r="K33" i="18"/>
  <c r="K39" i="18"/>
  <c r="K43" i="18"/>
  <c r="K16" i="18"/>
  <c r="K27" i="18"/>
  <c r="K13" i="18"/>
  <c r="K26" i="18"/>
  <c r="K13" i="19"/>
  <c r="K15" i="19"/>
  <c r="K17" i="19"/>
  <c r="K27" i="19"/>
  <c r="K33" i="19"/>
  <c r="K37" i="19"/>
  <c r="K22" i="19"/>
  <c r="K40" i="18"/>
  <c r="K136" i="15"/>
  <c r="K133" i="15"/>
  <c r="K130" i="15"/>
  <c r="K125" i="15"/>
  <c r="K124" i="15"/>
  <c r="K123" i="15"/>
  <c r="K119" i="15"/>
  <c r="K70" i="15"/>
  <c r="K57" i="15"/>
  <c r="K48" i="15"/>
  <c r="K31" i="15"/>
  <c r="K126" i="14"/>
  <c r="K121" i="14"/>
  <c r="K116" i="14"/>
  <c r="K114" i="14"/>
  <c r="K112" i="14"/>
  <c r="K104" i="14"/>
  <c r="K64" i="14"/>
  <c r="K51" i="14"/>
  <c r="K43" i="14"/>
  <c r="K38" i="14"/>
  <c r="K34" i="14"/>
  <c r="K25" i="14"/>
  <c r="K20" i="14"/>
  <c r="K16" i="14"/>
  <c r="L44" i="14"/>
  <c r="K42" i="19" l="1"/>
  <c r="C18" i="20" s="1"/>
  <c r="K48" i="18"/>
  <c r="C17" i="20" s="1"/>
  <c r="D70" i="15"/>
  <c r="D57" i="15"/>
  <c r="D56" i="15"/>
  <c r="D55" i="15"/>
  <c r="A16" i="15"/>
  <c r="A19" i="15" s="1"/>
  <c r="A25" i="15" s="1"/>
  <c r="A43" i="15" s="1"/>
  <c r="A52" i="15" s="1"/>
  <c r="A59" i="15" s="1"/>
  <c r="A64" i="15" s="1"/>
  <c r="A69" i="15" s="1"/>
  <c r="A72" i="15" s="1"/>
  <c r="A75" i="15" s="1"/>
  <c r="A78" i="15" s="1"/>
  <c r="A109" i="15" s="1"/>
  <c r="A113" i="15" s="1"/>
  <c r="A117" i="15" s="1"/>
  <c r="A2" i="15"/>
  <c r="A1" i="15"/>
  <c r="D52" i="14"/>
  <c r="D51" i="14"/>
  <c r="A15" i="14"/>
  <c r="A18" i="14" s="1"/>
  <c r="A22" i="14" s="1"/>
  <c r="A40" i="14" s="1"/>
  <c r="A48" i="14" s="1"/>
  <c r="A54" i="14" s="1"/>
  <c r="A59" i="14" s="1"/>
  <c r="A63" i="14" s="1"/>
  <c r="A66" i="14" s="1"/>
  <c r="A69" i="14" s="1"/>
  <c r="A72" i="14" s="1"/>
  <c r="A102" i="14" s="1"/>
  <c r="A106" i="14" s="1"/>
  <c r="A110" i="14" s="1"/>
  <c r="C19" i="20" l="1"/>
  <c r="K139" i="15"/>
  <c r="C14" i="20" s="1"/>
  <c r="K135" i="14" l="1"/>
  <c r="C13" i="20" s="1"/>
  <c r="C15" i="20" s="1"/>
  <c r="C21" i="20" s="1"/>
</calcChain>
</file>

<file path=xl/sharedStrings.xml><?xml version="1.0" encoding="utf-8"?>
<sst xmlns="http://schemas.openxmlformats.org/spreadsheetml/2006/main" count="814" uniqueCount="298">
  <si>
    <t>Description</t>
  </si>
  <si>
    <t>Unit</t>
  </si>
  <si>
    <t>Sft</t>
  </si>
  <si>
    <t>Qty</t>
  </si>
  <si>
    <t>Rate</t>
  </si>
  <si>
    <t>Amount</t>
  </si>
  <si>
    <t>No</t>
  </si>
  <si>
    <t>CARPET FLOOR</t>
  </si>
  <si>
    <t>PAINT</t>
  </si>
  <si>
    <t>FALSE CEILING</t>
  </si>
  <si>
    <t>JOINERY</t>
  </si>
  <si>
    <t>b</t>
  </si>
  <si>
    <t>a</t>
  </si>
  <si>
    <t>Floor</t>
  </si>
  <si>
    <t>Wall</t>
  </si>
  <si>
    <t xml:space="preserve">Floor </t>
  </si>
  <si>
    <t>Rft</t>
  </si>
  <si>
    <t>3RD FLOOR</t>
  </si>
  <si>
    <t>BLOCK MASONRY</t>
  </si>
  <si>
    <t>PLASTER</t>
  </si>
  <si>
    <t>ALUMINUM WINDOW</t>
  </si>
  <si>
    <t>VINYL FLOORING</t>
  </si>
  <si>
    <t>CORRIDOR TILES</t>
  </si>
  <si>
    <t>UNILEVER PAKISTAN LTD</t>
  </si>
  <si>
    <t>CIVIL WORK</t>
  </si>
  <si>
    <t>INTERIOR FINISHES WORK</t>
  </si>
  <si>
    <t>TOTAL COST OF CIVIL WORK</t>
  </si>
  <si>
    <t>TOTAL COST OF INTERIOR FINISHES WORK</t>
  </si>
  <si>
    <t>WOODEN PARTITION</t>
  </si>
  <si>
    <t>TOTAL COST OF PARTITION WALL &amp; DOORS</t>
  </si>
  <si>
    <t>PARTITION WALLS &amp; DOORS</t>
  </si>
  <si>
    <t>WOODEN DOOR IN PARTITION</t>
  </si>
  <si>
    <t>SUMMARY</t>
  </si>
  <si>
    <t xml:space="preserve">TOTAL COST </t>
  </si>
  <si>
    <t>Ser #</t>
  </si>
  <si>
    <t>(approved by the Architect) including racking out joints curing, etc.,</t>
  </si>
  <si>
    <t>complete as per specifications and relevant drawings</t>
  </si>
  <si>
    <t>chamfered shape edges or rounding off corners at junctions including</t>
  </si>
  <si>
    <t>walls, columns, beams, slabs, lintels, steps, etc., including making</t>
  </si>
  <si>
    <t>c</t>
  </si>
  <si>
    <t xml:space="preserve">Size 3'-0" X 7'-0" </t>
  </si>
  <si>
    <t xml:space="preserve">Size 2'-6" X 7'-0" </t>
  </si>
  <si>
    <t>IMPORTED PARTITION WALLS &amp; DOOR</t>
  </si>
  <si>
    <t>6 plus 6mm LAMINATED TEMPERED GLASS PARTITION</t>
  </si>
  <si>
    <t>10mm TEMPERED GLASS DOOR IN PARTITION</t>
  </si>
  <si>
    <t>Polished finish on Counter Tops</t>
  </si>
  <si>
    <t>ALUMINUM CEILING ( High-grade pre-coated aluminum alloy ) 0.5mm~1.0mm thinckness</t>
  </si>
  <si>
    <t>STEEL MESH CEILING IN VITALITY ZONE (Hexazonal MS frame rapped with steel mesh)</t>
  </si>
  <si>
    <t>mortar with 1:4:5 or 1:3:6 machine made block minimum 800 psi</t>
  </si>
  <si>
    <t>Providing MDF cladding on all exposed columns.</t>
  </si>
  <si>
    <t>METAL SCREEN</t>
  </si>
  <si>
    <t>Laser cut perforated ( High Strength Low Alloy HSLA steel ) corten metal sheet.</t>
  </si>
  <si>
    <t>CEMENT BOARD CEILING</t>
  </si>
  <si>
    <t>6" thick (External)</t>
  </si>
  <si>
    <t>4" thick (Internal)</t>
  </si>
  <si>
    <t xml:space="preserve"> 3" Thick brick cladding ( Lobby Feature Wall)</t>
  </si>
  <si>
    <t>Internal Walls</t>
  </si>
  <si>
    <t>External periphery walls</t>
  </si>
  <si>
    <t>DRY WALL PARTITION WALL</t>
  </si>
  <si>
    <t>Internal Ceiling</t>
  </si>
  <si>
    <t xml:space="preserve"> Internal Fair Faced Textured paint (includes walls and ceiling)</t>
  </si>
  <si>
    <t>Branding and Display (refer to attachment)</t>
  </si>
  <si>
    <t>Ceramic wall cladding (refer to attachment)</t>
  </si>
  <si>
    <t>No.</t>
  </si>
  <si>
    <t>1.5.1</t>
  </si>
  <si>
    <t>1.5.2</t>
  </si>
  <si>
    <t>1.5.3</t>
  </si>
  <si>
    <t>1.5.4</t>
  </si>
  <si>
    <t>Metal framing joinery work for the perforated partition and S.S pipes feature.</t>
  </si>
  <si>
    <t>RUBBER FLOORING</t>
  </si>
  <si>
    <t>FLOORING &amp; SPECIAL FINISHES</t>
  </si>
  <si>
    <t>1.5.5</t>
  </si>
  <si>
    <t>GRANITE STEPS</t>
  </si>
  <si>
    <t>ii</t>
  </si>
  <si>
    <t>iii</t>
  </si>
  <si>
    <t>Grouting. Water proof grouting  color to be specified by the Architect.</t>
  </si>
  <si>
    <t>iv</t>
  </si>
  <si>
    <t>MDF CLADDING (2" thick partal wood frame rapped around 1/2" thick one side MDF sheet).</t>
  </si>
  <si>
    <t>GLASS WALL PARTITION (Translucent Glass film)</t>
  </si>
  <si>
    <t>SPECIAL FINISHES</t>
  </si>
  <si>
    <t>PORCELAIN TILES IN OFFICE SPACES</t>
  </si>
  <si>
    <t>Flooring</t>
  </si>
  <si>
    <t>PORCELAIN TILES IN WET AREA TILES</t>
  </si>
  <si>
    <t>GRANITE COUNTER TOP</t>
  </si>
  <si>
    <t>Polish finish on Staircase Riser</t>
  </si>
  <si>
    <t>3" Flame torch finish on Staircase Tread 5'-0"</t>
  </si>
  <si>
    <t>Color and size as approved by the Architect.</t>
  </si>
  <si>
    <t>SKIRTING</t>
  </si>
  <si>
    <t xml:space="preserve"> PVC skirting of 2" thick in dark grey color.</t>
  </si>
  <si>
    <t>External Weathred shield</t>
  </si>
  <si>
    <t xml:space="preserve">Included in the laying of the Granite will be preparation of floor using cement  mix to achieve perfect alignment a required of the floor for the application of tiles. Rs. 800 / sqft </t>
  </si>
  <si>
    <t>(Gym Area) 8.2 MM Thickness (For spec find the attachment)</t>
  </si>
  <si>
    <t xml:space="preserve"> Cement concrete block masonry set in 1:4 cement</t>
  </si>
  <si>
    <t xml:space="preserve"> 3 coats, external weathered shield  by JOTUN, ICI, Nelson paint complete in all respects of approved quality and shade including rubbing, filling and primer coat.</t>
  </si>
  <si>
    <t xml:space="preserve">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 </t>
  </si>
  <si>
    <t>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t>
  </si>
  <si>
    <t>Porcelain tile of Fiandre Marmi MaximumTravertino size 5'x10' full body approved quality.Shade pattern set in 1:4 cement mortar including preparing proper base of 1:2:4 concrete mortar all as per specification and drawing complete in all respect. (Fiandre Product supplied by Benitoz or Equivalent; color &amp; size to be approved by the Architect, price will be Rs. 13000 / sqm)</t>
  </si>
  <si>
    <t>i</t>
  </si>
  <si>
    <t>100 mm MDF partition on 75 mm x 75mm partal wood framing @600 mm x 600mm c.c (approx),in ducco finish,treated with approved antitermite slagnum &amp; zahbia primer on both ends of MDF , shall ensure the sample to be approved before purchase of material. The approved sample shall always be at site as detailed in the General Condition of Contract.</t>
  </si>
  <si>
    <t>Low VOC acrylic emulsion by JOTUN  paint on walls of approved quality and shade including rubbing, filling and primer coat., complete in all respects.</t>
  </si>
  <si>
    <t xml:space="preserve">Granite counter top , including all beds and anchoring, finished as below: (with basin hole cutting and special finishes complete as per drawing ) The Granite will be installed on a GI frame with red oxide coating and the finished with black spray paint.  Rs. 800 / sqft </t>
  </si>
  <si>
    <t>Seamless vinyl flooring by Tarkett or equivalent. Thinkness 4.5mm. (50 mm x 50 mm tile) Inteface level set collection availabe from pak carpets or equivalent. SQFT Rs .265</t>
  </si>
  <si>
    <t>Green wall (refer to attachment) baseprice Rs. 2500 SQFT</t>
  </si>
  <si>
    <t xml:space="preserve"> Carpet as specified by Architect (For spec find the attachment) SQFT Rs. 325 </t>
  </si>
  <si>
    <t xml:space="preserve">1.5" thick solid core commercial ply veneer flush door shutters  (Formite 7195 - Baluchistan Laminates) SWG G.I 16 gauage door frames 2" x 7" so lignum painted 2"x5/8", approved quality of oxidized brass hinges, brass screw, tower bolts, imported locks top of the line quick set hydraulic door closer (brand-New Star Japanese) Wherever needed aluminum push plates on both sides door stopper and other hardware of brass including iron hold fasts, complete in all respects as per drawings and as directed by the  Architect. </t>
  </si>
  <si>
    <t>12 mm thick imported tempared glass fixed, Champaign color aluminium U- channel along with the wall at top and bottom and polishing of exposed edges,with 3M Electro cut 314 Brand frosted film complete in all respects and as directed by the Architect.</t>
  </si>
  <si>
    <t>EXTERNAL WINDOWS</t>
  </si>
  <si>
    <t>(Double-Glazed assembly with U-value of 1.4 W/Sqm.K in 6mm Low-E Exterior Glass + 12mm Air Gap (with or without Argon filling) + 6mm local clear Internal Glass)</t>
  </si>
  <si>
    <t xml:space="preserve">Aluminum Windows using imported section and high quality hardware; that must be airtight with minimum infiltration and exfiltration properties. The Aluminum section will be powder coated, color to be approved by Architect. </t>
  </si>
  <si>
    <t>Cement Board false ceiling at edges allaround the rooms and corridors to as make-up space to ensure metal pan ceilings are not cut and are used as full tiles. (Rs:110)</t>
  </si>
  <si>
    <t>Plaster 0.75" thick 1:4 cement plaster to internal</t>
  </si>
  <si>
    <t>curing, etc., complete as per specifications and relevant drawings.</t>
  </si>
  <si>
    <r>
      <t>Granite to be installed on the Steps using dry bond methodology . Dry bond to be used is</t>
    </r>
    <r>
      <rPr>
        <sz val="10"/>
        <color indexed="10"/>
        <rFont val="Arial"/>
        <family val="2"/>
      </rPr>
      <t xml:space="preserve"> </t>
    </r>
    <r>
      <rPr>
        <b/>
        <sz val="10"/>
        <color indexed="8"/>
        <rFont val="Arial"/>
        <family val="2"/>
      </rPr>
      <t xml:space="preserve">Ressichem T210 or Millwala's Tifix </t>
    </r>
  </si>
  <si>
    <r>
      <t xml:space="preserve">Imported Aluminum windows of </t>
    </r>
    <r>
      <rPr>
        <b/>
        <sz val="10"/>
        <color theme="1"/>
        <rFont val="Arial"/>
        <family val="2"/>
      </rPr>
      <t>W1</t>
    </r>
    <r>
      <rPr>
        <sz val="10"/>
        <color theme="1"/>
        <rFont val="Arial"/>
        <family val="2"/>
      </rPr>
      <t xml:space="preserve"> size 6'-0" x 4'-6" on front façade. </t>
    </r>
  </si>
  <si>
    <r>
      <t xml:space="preserve">Imported Aluminum windows of </t>
    </r>
    <r>
      <rPr>
        <b/>
        <sz val="10"/>
        <color theme="1"/>
        <rFont val="Arial"/>
        <family val="2"/>
      </rPr>
      <t>W2</t>
    </r>
    <r>
      <rPr>
        <sz val="10"/>
        <color theme="1"/>
        <rFont val="Arial"/>
        <family val="2"/>
      </rPr>
      <t xml:space="preserve"> size 14'-0" x 4'-6" on front façade (Board Room) . </t>
    </r>
  </si>
  <si>
    <t>d</t>
  </si>
  <si>
    <t>f</t>
  </si>
  <si>
    <t>Job</t>
  </si>
  <si>
    <t>e</t>
  </si>
  <si>
    <t>g</t>
  </si>
  <si>
    <t>h</t>
  </si>
  <si>
    <t>j</t>
  </si>
  <si>
    <t>Sqm</t>
  </si>
  <si>
    <t>Material</t>
  </si>
  <si>
    <t>Deutsche Bank AG, Karachi Branch</t>
  </si>
  <si>
    <t>Karachi branch Relocation</t>
  </si>
  <si>
    <t>Deutsche Bank AG, Karachi branch</t>
  </si>
  <si>
    <t>Karachi Branch Relocation</t>
  </si>
  <si>
    <t>ACMV WORKS</t>
  </si>
  <si>
    <t>VAV &amp; CAV BOXES</t>
  </si>
  <si>
    <t>Supply &amp; installation of  VAV / CAV Boxes as per mentioned in schedule with digital thermostat controller, pressure sensor, control wiring, including supply &amp; installation of flexible duct connection, power wiring upto 10' to 15' radius, lindapter support &amp; hangers etc, complete in all respects ready to operate as per schedule, drawings, specification, instruction of consultant.</t>
  </si>
  <si>
    <t>VAV Boxes</t>
  </si>
  <si>
    <t>Nos.</t>
  </si>
  <si>
    <t>CAV Boxes</t>
  </si>
  <si>
    <t xml:space="preserve">Control Wiring </t>
  </si>
  <si>
    <t>Lot</t>
  </si>
  <si>
    <t>WATER LEAK DETECTING SYSTEM WITH CONTROL PANEL</t>
  </si>
  <si>
    <t>Supply &amp; installation of water leak detecting ropes with control panel including fixing accessories, control &amp; power wiring, complete system (integrated with BMS) inside technology equipment room (TER), complete in all respects as per specifications, drawings and instructions of consultant.</t>
  </si>
  <si>
    <t>DUCTED FAN COIL UNITS</t>
  </si>
  <si>
    <t>Supply &amp; installation of ducted fan coil units of different capacities complete in all respects, ready to operate with supply and fixing of all accessories, including hanger steel base, vibration isolators, including interconnecting &amp; control wiring, power wiring upto 10' to 15' radius, with inlet &amp; outlet chilled water connections, drain connection, flexible rubber duct connection / connector,  lindapter hangers &amp; supports etc. complete in all respects ready to operate as per schedule, specification, drawings and as per instruction of consultant.</t>
  </si>
  <si>
    <t>DFCU-01</t>
  </si>
  <si>
    <t>VALVES &amp; ACCESSORIES</t>
  </si>
  <si>
    <t>Supply &amp; installation of valves &amp; accessories for DFCUs with fixing accessories,  lindapter supports, hangers, etc. complete in all respects as per specifications, drawings and as per instructions of consultant.</t>
  </si>
  <si>
    <t>Ball  Valve</t>
  </si>
  <si>
    <t>i.</t>
  </si>
  <si>
    <t>25mm dia</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</si>
  <si>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</si>
  <si>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</si>
  <si>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</si>
  <si>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</si>
  <si>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15' radius</t>
  </si>
  <si>
    <t>M.S PIPES</t>
  </si>
  <si>
    <t>Supply &amp; installation of SCH-40 M.S. (As per ASME &amp; API standard, heavy quality with standard SCH 40 wall thickness) pipes &amp; fitting for chilled &amp; cooling water circulation system complete with bends, tees, unions, sockets, specials, MS Pipe lindapter support, hangers &amp; anchors, M.S. angle, U channel, roller support, bolts, rods, clamps, concrete fasteners etc as required to complete in all respects ready to operate as per specification, drawings and as per instruction of consultant.</t>
  </si>
  <si>
    <t>Chilled Water</t>
  </si>
  <si>
    <t>Rm</t>
  </si>
  <si>
    <t>38mm dia</t>
  </si>
  <si>
    <t>Cooling Water</t>
  </si>
  <si>
    <t>PIPES INSULATION</t>
  </si>
  <si>
    <t>Supply &amp; installation of Pre Formed Polystyrene (Thermopore)  insulation (32 kg/m3 density) for chilled water pipes, bends, tees, unions, sockets, valves and on specials protected with Kraft paper, wrapped with 8oz canvas cloth than paint with anti fungus paint complete in all respects ready to operate as per specification, drawings and as per instruction of consultant.</t>
  </si>
  <si>
    <t>DRAIN PIPES</t>
  </si>
  <si>
    <t>Supply &amp; installation of uPVC make class D SCH-40 pipe with 10mm thick expanded rubber foam insulation, PVC tape wrapping for condensate drain including support hangers, excavation, cutting, chiseling and making good complete in all respects ready to operate as per specification, drawings and as per instruction of consultant.</t>
  </si>
  <si>
    <t>50mm dia</t>
  </si>
  <si>
    <t>FANS</t>
  </si>
  <si>
    <t>Supply &amp; installation of ventilation fans including flexible duct connection / connector, lindapter support &amp; hangers, power wiring upto 10' to 15' radius  etc, complete in all respects ready to operate as per schedule, drawings, specification, instruction of consultant.</t>
  </si>
  <si>
    <t>TAF-01</t>
  </si>
  <si>
    <t>DUCT</t>
  </si>
  <si>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and approval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</si>
  <si>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</si>
  <si>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</si>
  <si>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SOUND LINER</t>
  </si>
  <si>
    <t>Supply &amp; installation of acoustical duct sound liner (adhesive 12mm thick) in supply air duct etc, complete in all respects ready to operate as per drawings, specification and as per instruction of consultant.</t>
  </si>
  <si>
    <t>AIR DEVICES</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</si>
  <si>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</si>
  <si>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Diffuser with Damper</t>
  </si>
  <si>
    <t>225mm  x 225mm</t>
  </si>
  <si>
    <t>ii.</t>
  </si>
  <si>
    <t>300mm  x 300mm</t>
  </si>
  <si>
    <t>iii.</t>
  </si>
  <si>
    <t>450mm  x 450mm</t>
  </si>
  <si>
    <t>iv.</t>
  </si>
  <si>
    <t>300mm dia</t>
  </si>
  <si>
    <t>Transfer Air Grill</t>
  </si>
  <si>
    <t>300mm x 150mm</t>
  </si>
  <si>
    <t>400mm x 150mm</t>
  </si>
  <si>
    <t>600mm x 250mm</t>
  </si>
  <si>
    <t>S.S Mesh with G.I Frame</t>
  </si>
  <si>
    <t>200mm x 200mm</t>
  </si>
  <si>
    <t>250mm x 250mm</t>
  </si>
  <si>
    <t>400mm x 250mm</t>
  </si>
  <si>
    <t>v.</t>
  </si>
  <si>
    <t>450mm x 200mm</t>
  </si>
  <si>
    <t>vi.</t>
  </si>
  <si>
    <t>500mm x 250mm</t>
  </si>
  <si>
    <t>vii.</t>
  </si>
  <si>
    <t>550mm x 350mm</t>
  </si>
  <si>
    <t>viii.</t>
  </si>
  <si>
    <t>1800mm x 600mm</t>
  </si>
  <si>
    <t>Linear Slot 6,000 Series</t>
  </si>
  <si>
    <t xml:space="preserve">1 slot of 20mm </t>
  </si>
  <si>
    <t xml:space="preserve">2 slots of 20mm </t>
  </si>
  <si>
    <t>Exhaust Air Disc Valves</t>
  </si>
  <si>
    <t>150mm dia</t>
  </si>
  <si>
    <t>FLEXIBLE DUCT</t>
  </si>
  <si>
    <t xml:space="preserve">Supply &amp; installation of flexible duct including hangers, jubilee clamp complete in all respects as per specification, drawings &amp; as per instruction of consultant.
</t>
  </si>
  <si>
    <t>BUTTERFLY DAMPER</t>
  </si>
  <si>
    <t>Supply &amp; installation of butterfly damper for above flexible duct with gas kits, nut bolts, complete in all respects, ready to operate as per specification, drawings &amp; as per instruction of consultant.</t>
  </si>
  <si>
    <t>VOLUME CONTROL DAMPER</t>
  </si>
  <si>
    <t>Supply, fabrication &amp; installation of pre-insulated Volume Control Damper, blades to be constructed with extruded aluminum in airfoil shape with thermal isolation gape &amp; shall have seals, pvc / aluminum profiles duct connection at both end, lindapter supports &amp; hangers, etc, complete in all respects ready to operate as per drawings, specification and as per instruction of consultant.</t>
  </si>
  <si>
    <t>350mm x 100mm</t>
  </si>
  <si>
    <t>350mm x 350mm</t>
  </si>
  <si>
    <t>550mm x 150mm</t>
  </si>
  <si>
    <t>1150mm x 300mm</t>
  </si>
  <si>
    <t>1200mm x 300mm</t>
  </si>
  <si>
    <t>MISCELLANEOUS WORKS</t>
  </si>
  <si>
    <t>PAINTING &amp; IDENDTIFICATION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</si>
  <si>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</si>
  <si>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TESTING &amp; COMMISSIONING OF SYSTEM</t>
  </si>
  <si>
    <t>Testing, balancing and commissioning of air side of the system (from independent agency) complete in all respects including flow measurement &amp; balancing, temp, pressure, electrical data of related equipment etc, complete in all respects as per instruction of consultant. Moreover, testing and commissioning to be carried out as per the Testing and Commissioning document shared within the RFP.</t>
  </si>
  <si>
    <t>SHOP &amp; AS BUILT DRWAINGS</t>
  </si>
  <si>
    <t>Making of Shop drawings on Auto CAD 2018 with section details, equipment foundation details and Making of As Built drawings, Documentation Technical / Operational Manual &amp; LOG Book for each equipment complete in all respects as per instruction of consultant.</t>
  </si>
  <si>
    <t>TOTAL COST OF ACMV WORKS</t>
  </si>
  <si>
    <t>Supply &amp; installation of water leak detecting ropes with control panel including fixing accessories, control &amp; power wiring, complete system (integrated with BMS) inside technology room (TR), complete in all respects as per specifications, drawings and instructions of consultant.</t>
  </si>
  <si>
    <t>DFCU-02</t>
  </si>
  <si>
    <t>DFCU-03</t>
  </si>
  <si>
    <t>32mm dia</t>
  </si>
  <si>
    <t>TAF-02</t>
  </si>
  <si>
    <t>Supply &amp; installation of acoustical duct sound liner (adhesive 12mm thick) in supply air &amp; return air duct etc, complete in all respects ready to operate as per drawings, specification and as per instruction of consultant.</t>
  </si>
  <si>
    <t>375mm  x 375mm</t>
  </si>
  <si>
    <t>Supply, Transfer &amp; Return Air Grill</t>
  </si>
  <si>
    <t xml:space="preserve">450mm x 150mm </t>
  </si>
  <si>
    <t xml:space="preserve">450mm x 250mm </t>
  </si>
  <si>
    <t>Return &amp; Exhaust Air Register</t>
  </si>
  <si>
    <t xml:space="preserve">150mm x 150mm </t>
  </si>
  <si>
    <t xml:space="preserve">225mm x 225mm </t>
  </si>
  <si>
    <t xml:space="preserve">350mm x 350mm </t>
  </si>
  <si>
    <t xml:space="preserve">900mm x 650mm </t>
  </si>
  <si>
    <t xml:space="preserve">350mm x 150mm </t>
  </si>
  <si>
    <t xml:space="preserve">400mm x 200mm </t>
  </si>
  <si>
    <t xml:space="preserve">450mm x 200mm </t>
  </si>
  <si>
    <t xml:space="preserve">900mm x 250mm </t>
  </si>
  <si>
    <t xml:space="preserve">1100mm x 200mm </t>
  </si>
  <si>
    <t>400mm x 200mm</t>
  </si>
  <si>
    <t>550mm x 200mm</t>
  </si>
  <si>
    <t>600mm x 200mm</t>
  </si>
  <si>
    <t>FIRE SUPPRESSION SERVICES</t>
  </si>
  <si>
    <t>MS SCH-40 PIPES</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</si>
  <si>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</si>
  <si>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40mm dia</t>
  </si>
  <si>
    <t>65mm dia</t>
  </si>
  <si>
    <t>75mm dia</t>
  </si>
  <si>
    <t>SPRINKLERS</t>
  </si>
  <si>
    <t>Supply &amp; installation of sprinkler with fixing accessories, complete in all respects ready to operate as per drawings, specification, instruction of consultant.</t>
  </si>
  <si>
    <t>Sprinkler Upright type quick response K = 5.6
(Opening Temperature 57ºC)</t>
  </si>
  <si>
    <t>Sprinkler Pendent type with escutcheon plate quick response K = 5.6
(Opening Temperature 57ºC)</t>
  </si>
  <si>
    <t>FIRE EXTINGUISHERS</t>
  </si>
  <si>
    <t>Supply &amp; installation of fire extinguishers with fixing accessories, complete in all respects ready to operate as per drawings, specification, instruction of consultant.</t>
  </si>
  <si>
    <t>Type Class B&amp;C FX-3  (5 Kg. CO2 Carbon Dioxide Gas)</t>
  </si>
  <si>
    <t>Type Class A,B&amp;C  FX-4  (6 Kg. Dry Chemical Powder)</t>
  </si>
  <si>
    <t>Automatic fire extinguisher  (6 Kg. Dry Chemical Powder)</t>
  </si>
  <si>
    <t>INPUT &amp; OUTPUT DEVICES</t>
  </si>
  <si>
    <t>Supply &amp; installation of input and output devices for the clean agent suppression system (integrated with BMS) with wiring, controls &amp; fixing accessories, complete in all respects ready to operate as per drawings, specification, instruction of consultant</t>
  </si>
  <si>
    <t>Very Early Smoke Detection Apparatus Panel</t>
  </si>
  <si>
    <t xml:space="preserve">Air sampling smoke detectors with early warning detection capabilities                                                                                           </t>
  </si>
  <si>
    <t>FLUSHING, TESTING &amp; COMMISSIONING</t>
  </si>
  <si>
    <t>Flushing of entire fire pipe work according to (NFPA-13), complete in all respects as per instruction of consultant.</t>
  </si>
  <si>
    <t>Testing and commissioning of entire clean agent fire suppression system complete in all respects as per instruction of consultant. Moreover, Testing and Commissioning to be carried out as per the testing and commissioning annexure shared in the RFP.</t>
  </si>
  <si>
    <t>Painting, identification and tagging to the installations and equipments, complete in all respects as per instruction of consultant.</t>
  </si>
  <si>
    <t>MAKING SHOP DRAWINGS</t>
  </si>
  <si>
    <t>TOTAL COST OF FIRE SUPPRESSION SERVICES</t>
  </si>
  <si>
    <t>Automatic fire extinguisher  (10 Kg. Dry Chemical Powder)</t>
  </si>
  <si>
    <t>Labour</t>
  </si>
  <si>
    <t>Bill of Quantities</t>
  </si>
  <si>
    <t>Material Rate</t>
  </si>
  <si>
    <t>Labout Rate</t>
  </si>
  <si>
    <t>Running Bill No 1</t>
  </si>
  <si>
    <t>Bill Qty</t>
  </si>
  <si>
    <t>Total Amount</t>
  </si>
  <si>
    <t>S #</t>
  </si>
  <si>
    <t>Scope Deleted</t>
  </si>
  <si>
    <t>HVAC &amp; Fire Fighting Work</t>
  </si>
  <si>
    <t>S.No</t>
  </si>
  <si>
    <t>HVAC 16th Floor</t>
  </si>
  <si>
    <t>Fire Suppression Services 16th Floor</t>
  </si>
  <si>
    <t xml:space="preserve">Grand Total Amount </t>
  </si>
  <si>
    <t>HVAC 15th Floor</t>
  </si>
  <si>
    <t>Fire Suppression Services 15th Floor</t>
  </si>
  <si>
    <t>SUMMARY OF RUNNING BILL NO 1</t>
  </si>
  <si>
    <t>15th &amp; 16th Floor Deutsche Bank Karachi.</t>
  </si>
  <si>
    <t>Deutsche Bank, DMC Karachi</t>
  </si>
  <si>
    <t xml:space="preserve">Total Amount </t>
  </si>
  <si>
    <t>??</t>
  </si>
  <si>
    <t>NO discount</t>
  </si>
  <si>
    <t>Note: Above prices are without taxes.</t>
  </si>
  <si>
    <t>confirm by abbas / mubeen</t>
  </si>
  <si>
    <t>Mubeen _ kamran</t>
  </si>
  <si>
    <t>kamran + mubeen</t>
  </si>
  <si>
    <t>abbas " mubeen</t>
  </si>
  <si>
    <t>mubeen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</si>
</sst>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0.0"/>
    <numFmt numFmtId="165" formatCode="[$-409]d/mmm/yy;@"/>
    <numFmt numFmtId="166" formatCode="_(* #,##0_);_(* \(#,##0\);_(* &quot;-&quot;??_);_(@_)"/>
    <numFmt numFmtId="167" formatCode="[$-409]d\-mmm\-yy;@"/>
  </numFmts>
  <fonts count="41">
    <font>
      <sz val="11"/>
      <color theme="1"/>
      <name val="Calibri"/>
      <family val="2"/>
      <scheme val="minor"/>
    </font>
    <font>
      <sz val="10"/>
      <name val="Geneva"/>
    </font>
    <font>
      <sz val="11"/>
      <color theme="1"/>
      <name val="Calibri"/>
      <family val="2"/>
      <scheme val="minor"/>
    </font>
    <font>
      <sz val="11"/>
      <name val="Arial"/>
      <family val="2"/>
    </font>
    <font>
      <sz val="11"/>
      <color theme="1"/>
      <name val="Arial"/>
      <family val="2"/>
    </font>
    <font>
      <b/>
      <sz val="11"/>
      <name val="Arial"/>
      <family val="2"/>
    </font>
    <font>
      <b/>
      <sz val="11"/>
      <color theme="1"/>
      <name val="Arial"/>
      <family val="2"/>
    </font>
    <font>
      <sz val="10"/>
      <name val="Arial"/>
      <family val="2"/>
    </font>
    <font>
      <sz val="10"/>
      <color theme="1"/>
      <name val="Arial"/>
      <family val="2"/>
    </font>
    <font>
      <b/>
      <sz val="10"/>
      <name val="Arial"/>
      <family val="2"/>
    </font>
    <font>
      <b/>
      <sz val="10"/>
      <color theme="1"/>
      <name val="Arial"/>
      <family val="2"/>
    </font>
    <font>
      <sz val="10"/>
      <color indexed="10"/>
      <name val="Arial"/>
      <family val="2"/>
    </font>
    <font>
      <b/>
      <sz val="10"/>
      <color indexed="8"/>
      <name val="Arial"/>
      <family val="2"/>
    </font>
    <font>
      <sz val="11"/>
      <color theme="0"/>
      <name val="Calibri"/>
      <family val="2"/>
      <scheme val="minor"/>
    </font>
    <font>
      <sz val="14"/>
      <name val="Arial"/>
      <family val="2"/>
    </font>
    <font>
      <sz val="14"/>
      <color theme="1"/>
      <name val="Arial"/>
      <family val="2"/>
    </font>
    <font>
      <b/>
      <sz val="14"/>
      <name val="Arial"/>
      <family val="2"/>
    </font>
    <font>
      <b/>
      <sz val="14"/>
      <color theme="1"/>
      <name val="Arial"/>
      <family val="2"/>
    </font>
    <font>
      <b/>
      <sz val="14"/>
      <color theme="1"/>
      <name val="Calibri"/>
      <family val="2"/>
      <scheme val="minor"/>
    </font>
    <font>
      <b/>
      <sz val="11"/>
      <color theme="1"/>
      <name val="Calibri"/>
      <family val="2"/>
      <scheme val="minor"/>
    </font>
    <font>
      <b/>
      <sz val="14"/>
      <name val="Calibri"/>
      <family val="2"/>
      <scheme val="minor"/>
    </font>
    <font>
      <sz val="14"/>
      <name val="Calibri"/>
      <family val="2"/>
      <scheme val="minor"/>
    </font>
    <font>
      <sz val="14"/>
      <color theme="1"/>
      <name val="Calibri"/>
      <family val="2"/>
      <scheme val="minor"/>
    </font>
    <font>
      <sz val="11"/>
      <name val="Calibri"/>
      <family val="2"/>
      <scheme val="minor"/>
    </font>
    <font>
      <b/>
      <sz val="11"/>
      <name val="Calibri"/>
      <family val="2"/>
      <scheme val="minor"/>
    </font>
    <font>
      <sz val="12"/>
      <color theme="0"/>
      <name val="Calibri"/>
      <family val="2"/>
      <scheme val="minor"/>
    </font>
    <font>
      <sz val="12"/>
      <color theme="1"/>
      <name val="Calibri"/>
      <family val="2"/>
      <scheme val="minor"/>
    </font>
    <font>
      <sz val="12"/>
      <name val="Calibri"/>
      <family val="2"/>
      <scheme val="minor"/>
    </font>
    <font>
      <b/>
      <sz val="12"/>
      <name val="Calibri"/>
      <family val="2"/>
      <scheme val="minor"/>
    </font>
    <font>
      <sz val="14"/>
      <color theme="0"/>
      <name val="Calibri"/>
      <family val="2"/>
      <scheme val="minor"/>
    </font>
    <font>
      <sz val="14"/>
      <color rgb="FFC00000"/>
      <name val="Calibri"/>
      <family val="2"/>
      <scheme val="minor"/>
    </font>
    <font>
      <b/>
      <sz val="14"/>
      <color rgb="FFC00000"/>
      <name val="Calibri"/>
      <family val="2"/>
      <scheme val="minor"/>
    </font>
    <font>
      <b/>
      <sz val="16"/>
      <color theme="1"/>
      <name val="Calibri"/>
      <family val="2"/>
      <scheme val="minor"/>
    </font>
    <font>
      <b/>
      <sz val="16"/>
      <name val="Calibri"/>
      <family val="2"/>
      <scheme val="minor"/>
    </font>
    <font>
      <b/>
      <sz val="20"/>
      <name val="Calibri"/>
      <family val="2"/>
      <scheme val="minor"/>
    </font>
    <font>
      <b/>
      <sz val="18"/>
      <color theme="1"/>
      <name val="Calibri"/>
      <family val="2"/>
      <scheme val="minor"/>
    </font>
    <font>
      <b/>
      <sz val="16"/>
      <color rgb="FFC00000"/>
      <name val="Calibri"/>
      <family val="2"/>
      <scheme val="minor"/>
    </font>
    <font>
      <b/>
      <u/>
      <sz val="22"/>
      <name val="Calibri"/>
      <family val="2"/>
      <scheme val="minor"/>
    </font>
    <font>
      <b/>
      <sz val="12"/>
      <color theme="1"/>
      <name val="Calibri"/>
      <family val="2"/>
      <scheme val="minor"/>
    </font>
    <font>
      <sz val="12"/>
      <color rgb="FFC00000"/>
      <name val="Calibri"/>
      <family val="2"/>
      <scheme val="minor"/>
    </font>
    <font>
      <b/>
      <sz val="12"/>
      <color rgb="FFC00000"/>
      <name val="Calibri"/>
      <family val="2"/>
      <scheme val="minor"/>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4"/>
      </patternFill>
    </fill>
    <fill>
      <patternFill patternType="solid">
        <fgColor theme="5"/>
      </patternFill>
    </fill>
    <fill>
      <patternFill patternType="solid">
        <fgColor theme="0" tint="-0.14999847407452621"/>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9">
    <xf numFmtId="0" fontId="0" fillId="0" borderId="0"/>
    <xf numFmtId="40" fontId="1"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13" fillId="4" borderId="0" applyNumberFormat="0" applyBorder="0" applyAlignment="0" applyProtection="0"/>
    <xf numFmtId="0" fontId="13" fillId="5" borderId="0" applyNumberFormat="0" applyBorder="0" applyAlignment="0" applyProtection="0"/>
    <xf numFmtId="0" fontId="1" fillId="0" borderId="0"/>
    <xf numFmtId="0" fontId="7" fillId="0" borderId="0"/>
    <xf numFmtId="0" fontId="3" fillId="0" borderId="0"/>
  </cellStyleXfs>
  <cellXfs count="463">
    <xf numFmtId="0" fontId="0" fillId="0" borderId="0" xfId="0"/>
    <xf numFmtId="0" fontId="4" fillId="0" borderId="0" xfId="0" applyFont="1"/>
    <xf numFmtId="0" fontId="6" fillId="0" borderId="0" xfId="0" applyFont="1"/>
    <xf numFmtId="3" fontId="4" fillId="0" borderId="0" xfId="2" applyNumberFormat="1" applyFont="1" applyAlignment="1">
      <alignment horizontal="center"/>
    </xf>
    <xf numFmtId="0" fontId="3" fillId="0" borderId="0" xfId="0" applyFont="1"/>
    <xf numFmtId="3" fontId="5" fillId="0" borderId="0" xfId="2" applyNumberFormat="1" applyFont="1" applyBorder="1" applyAlignment="1">
      <alignment horizontal="center"/>
    </xf>
    <xf numFmtId="43" fontId="4" fillId="0" borderId="0" xfId="2" applyFont="1" applyAlignment="1"/>
    <xf numFmtId="0" fontId="7" fillId="0" borderId="0" xfId="0" applyFont="1"/>
    <xf numFmtId="0" fontId="7" fillId="0" borderId="0" xfId="0" applyFont="1" applyAlignment="1">
      <alignment horizontal="center"/>
    </xf>
    <xf numFmtId="3" fontId="7" fillId="0" borderId="0" xfId="2" applyNumberFormat="1" applyFont="1" applyAlignment="1">
      <alignment horizontal="center"/>
    </xf>
    <xf numFmtId="43" fontId="7" fillId="0" borderId="0" xfId="2" applyFont="1" applyAlignment="1">
      <alignment horizontal="center"/>
    </xf>
    <xf numFmtId="0" fontId="8" fillId="0" borderId="0" xfId="0" applyFont="1"/>
    <xf numFmtId="0" fontId="9" fillId="0" borderId="0" xfId="0" applyFont="1"/>
    <xf numFmtId="0" fontId="9" fillId="0" borderId="0" xfId="0" applyFont="1" applyBorder="1" applyAlignment="1">
      <alignment horizontal="center"/>
    </xf>
    <xf numFmtId="0" fontId="9" fillId="0" borderId="0" xfId="0" applyFont="1" applyBorder="1" applyAlignment="1">
      <alignment horizontal="left"/>
    </xf>
    <xf numFmtId="3" fontId="9" fillId="0" borderId="0" xfId="2" applyNumberFormat="1" applyFont="1" applyBorder="1" applyAlignment="1">
      <alignment horizontal="center"/>
    </xf>
    <xf numFmtId="43" fontId="9" fillId="0" borderId="0" xfId="2" applyFont="1" applyBorder="1" applyAlignment="1">
      <alignment horizontal="right"/>
    </xf>
    <xf numFmtId="0" fontId="10" fillId="0" borderId="0" xfId="0" applyFont="1"/>
    <xf numFmtId="0" fontId="7" fillId="0" borderId="0" xfId="0" applyFont="1" applyBorder="1" applyAlignment="1">
      <alignment horizontal="center"/>
    </xf>
    <xf numFmtId="0" fontId="7" fillId="0" borderId="0" xfId="0" applyFont="1" applyBorder="1" applyAlignment="1">
      <alignment vertical="top" wrapText="1"/>
    </xf>
    <xf numFmtId="3" fontId="7" fillId="0" borderId="0" xfId="2" applyNumberFormat="1" applyFont="1" applyBorder="1" applyAlignment="1">
      <alignment horizontal="center"/>
    </xf>
    <xf numFmtId="0" fontId="9" fillId="0" borderId="0" xfId="0" applyFont="1" applyBorder="1" applyAlignment="1">
      <alignment horizontal="right"/>
    </xf>
    <xf numFmtId="164" fontId="9" fillId="0" borderId="0" xfId="0" applyNumberFormat="1" applyFont="1" applyBorder="1" applyAlignment="1">
      <alignment horizontal="center"/>
    </xf>
    <xf numFmtId="0" fontId="9" fillId="0" borderId="0" xfId="0" applyFont="1" applyBorder="1" applyAlignment="1">
      <alignment vertical="top" wrapText="1"/>
    </xf>
    <xf numFmtId="43" fontId="7" fillId="0" borderId="0" xfId="2" applyFont="1" applyBorder="1" applyAlignment="1">
      <alignment horizontal="center"/>
    </xf>
    <xf numFmtId="0" fontId="7" fillId="0" borderId="1" xfId="0" applyFont="1" applyBorder="1" applyAlignment="1">
      <alignment vertical="top" wrapText="1"/>
    </xf>
    <xf numFmtId="0" fontId="7" fillId="0" borderId="1" xfId="0" applyFont="1" applyBorder="1" applyAlignment="1">
      <alignment horizontal="center"/>
    </xf>
    <xf numFmtId="3" fontId="8" fillId="0" borderId="1" xfId="2" applyNumberFormat="1" applyFont="1" applyBorder="1" applyAlignment="1">
      <alignment horizontal="center"/>
    </xf>
    <xf numFmtId="43" fontId="7" fillId="0" borderId="1" xfId="2" applyFont="1" applyBorder="1" applyAlignment="1">
      <alignment horizontal="center"/>
    </xf>
    <xf numFmtId="3" fontId="7" fillId="0" borderId="1" xfId="2" applyNumberFormat="1" applyFont="1" applyBorder="1" applyAlignment="1">
      <alignment horizontal="center"/>
    </xf>
    <xf numFmtId="3" fontId="8" fillId="0" borderId="0" xfId="2" applyNumberFormat="1" applyFont="1" applyAlignment="1">
      <alignment horizontal="center"/>
    </xf>
    <xf numFmtId="0" fontId="7" fillId="0" borderId="0" xfId="0" applyFont="1" applyAlignment="1">
      <alignment horizontal="left"/>
    </xf>
    <xf numFmtId="0" fontId="7" fillId="0" borderId="2" xfId="0" applyFont="1" applyBorder="1" applyAlignment="1">
      <alignment vertical="top" wrapText="1"/>
    </xf>
    <xf numFmtId="0" fontId="7" fillId="0" borderId="2" xfId="0" applyFont="1" applyBorder="1" applyAlignment="1">
      <alignment horizontal="center"/>
    </xf>
    <xf numFmtId="3" fontId="8" fillId="0" borderId="0" xfId="2" applyNumberFormat="1" applyFont="1" applyBorder="1" applyAlignment="1">
      <alignment horizontal="center"/>
    </xf>
    <xf numFmtId="0" fontId="7" fillId="0" borderId="0" xfId="0" applyFont="1" applyBorder="1" applyAlignment="1">
      <alignment horizontal="center" vertical="top"/>
    </xf>
    <xf numFmtId="3" fontId="7" fillId="2" borderId="1" xfId="0" applyNumberFormat="1" applyFont="1" applyFill="1" applyBorder="1" applyAlignment="1">
      <alignment vertical="top" wrapText="1"/>
    </xf>
    <xf numFmtId="3" fontId="7" fillId="2" borderId="0" xfId="0" applyNumberFormat="1" applyFont="1" applyFill="1" applyBorder="1" applyAlignment="1">
      <alignment horizontal="left" vertical="top" wrapText="1"/>
    </xf>
    <xf numFmtId="0" fontId="9" fillId="0" borderId="0" xfId="0" applyFont="1" applyBorder="1" applyAlignment="1">
      <alignment horizontal="left" vertical="top"/>
    </xf>
    <xf numFmtId="0" fontId="7" fillId="0" borderId="1" xfId="0" applyFont="1" applyBorder="1" applyAlignment="1">
      <alignment horizontal="left" vertical="top" wrapText="1"/>
    </xf>
    <xf numFmtId="0" fontId="9" fillId="0" borderId="1" xfId="0" applyFont="1" applyBorder="1" applyAlignment="1">
      <alignment vertical="top" wrapText="1"/>
    </xf>
    <xf numFmtId="0" fontId="9" fillId="0" borderId="0" xfId="0" applyFont="1" applyBorder="1" applyAlignment="1">
      <alignment wrapText="1"/>
    </xf>
    <xf numFmtId="0" fontId="8" fillId="0" borderId="0" xfId="0" applyFont="1" applyBorder="1" applyAlignment="1">
      <alignment vertical="top" wrapText="1"/>
    </xf>
    <xf numFmtId="0" fontId="7" fillId="0" borderId="1" xfId="0" applyFont="1" applyBorder="1"/>
    <xf numFmtId="0" fontId="7" fillId="0" borderId="0" xfId="0" applyFont="1" applyBorder="1" applyAlignment="1">
      <alignment wrapText="1"/>
    </xf>
    <xf numFmtId="0" fontId="7" fillId="0" borderId="0" xfId="0" applyFont="1" applyBorder="1"/>
    <xf numFmtId="0" fontId="7" fillId="0" borderId="5" xfId="0" applyFont="1" applyBorder="1" applyAlignment="1">
      <alignment vertical="top" wrapText="1"/>
    </xf>
    <xf numFmtId="0" fontId="7" fillId="0" borderId="5" xfId="0" applyFont="1" applyBorder="1" applyAlignment="1">
      <alignment horizontal="center"/>
    </xf>
    <xf numFmtId="0" fontId="7" fillId="3" borderId="0" xfId="0" applyFont="1" applyFill="1" applyAlignment="1">
      <alignment vertical="top" wrapText="1"/>
    </xf>
    <xf numFmtId="0" fontId="7" fillId="0" borderId="0" xfId="0" applyFont="1" applyAlignment="1">
      <alignment horizontal="center" vertical="top"/>
    </xf>
    <xf numFmtId="0" fontId="7" fillId="0" borderId="0" xfId="0" applyFont="1" applyBorder="1" applyAlignment="1">
      <alignment horizontal="left" vertical="top" wrapText="1"/>
    </xf>
    <xf numFmtId="0" fontId="7" fillId="0" borderId="0" xfId="0" applyFont="1" applyBorder="1" applyAlignment="1">
      <alignment horizontal="left" vertical="top"/>
    </xf>
    <xf numFmtId="0" fontId="9" fillId="0" borderId="0" xfId="0" applyFont="1" applyBorder="1" applyAlignment="1">
      <alignment horizontal="left" vertical="top" wrapText="1"/>
    </xf>
    <xf numFmtId="0" fontId="7" fillId="0" borderId="2" xfId="0" applyFont="1" applyBorder="1" applyAlignment="1">
      <alignment horizontal="left" vertical="top" wrapText="1"/>
    </xf>
    <xf numFmtId="3" fontId="8" fillId="0" borderId="2" xfId="2" applyNumberFormat="1" applyFont="1" applyBorder="1" applyAlignment="1">
      <alignment horizontal="center"/>
    </xf>
    <xf numFmtId="43" fontId="7" fillId="0" borderId="2" xfId="2" applyFont="1" applyBorder="1" applyAlignment="1">
      <alignment horizontal="center"/>
    </xf>
    <xf numFmtId="0" fontId="10" fillId="0" borderId="0" xfId="0" applyFont="1" applyFill="1" applyBorder="1" applyAlignment="1">
      <alignment horizontal="left"/>
    </xf>
    <xf numFmtId="0" fontId="7" fillId="0" borderId="0" xfId="0" applyFont="1" applyFill="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horizontal="center"/>
    </xf>
    <xf numFmtId="0" fontId="8" fillId="0" borderId="2"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horizontal="center"/>
    </xf>
    <xf numFmtId="3" fontId="9" fillId="0" borderId="4" xfId="2" applyNumberFormat="1" applyFont="1" applyBorder="1" applyAlignment="1">
      <alignment horizontal="center"/>
    </xf>
    <xf numFmtId="43" fontId="9" fillId="0" borderId="4" xfId="2" applyFont="1" applyBorder="1" applyAlignment="1">
      <alignment horizontal="center"/>
    </xf>
    <xf numFmtId="0" fontId="7" fillId="0" borderId="1" xfId="0" applyFont="1" applyBorder="1" applyAlignment="1">
      <alignment horizontal="left" wrapText="1"/>
    </xf>
    <xf numFmtId="0" fontId="7" fillId="0" borderId="1" xfId="0" applyFont="1" applyBorder="1" applyAlignment="1">
      <alignment horizontal="left"/>
    </xf>
    <xf numFmtId="0" fontId="7" fillId="0" borderId="0" xfId="0" applyFont="1" applyBorder="1" applyAlignment="1">
      <alignment horizontal="left"/>
    </xf>
    <xf numFmtId="0" fontId="7" fillId="0" borderId="1" xfId="0" applyFont="1" applyFill="1" applyBorder="1" applyAlignment="1">
      <alignment horizontal="left" vertical="top" wrapText="1"/>
    </xf>
    <xf numFmtId="0" fontId="7" fillId="0" borderId="0" xfId="0" applyFont="1" applyBorder="1" applyAlignment="1">
      <alignment horizontal="left" wrapText="1"/>
    </xf>
    <xf numFmtId="3" fontId="7" fillId="0" borderId="0" xfId="0" applyNumberFormat="1" applyFont="1" applyFill="1" applyBorder="1" applyAlignment="1">
      <alignment vertical="distributed" wrapText="1"/>
    </xf>
    <xf numFmtId="3" fontId="7" fillId="0" borderId="0" xfId="0" applyNumberFormat="1" applyFont="1" applyBorder="1" applyAlignment="1">
      <alignment wrapText="1"/>
    </xf>
    <xf numFmtId="3" fontId="7" fillId="0" borderId="2" xfId="2" applyNumberFormat="1" applyFont="1" applyBorder="1" applyAlignment="1">
      <alignment horizontal="center"/>
    </xf>
    <xf numFmtId="41" fontId="7" fillId="0" borderId="0" xfId="3" applyFont="1" applyBorder="1" applyAlignment="1">
      <alignment horizontal="center"/>
    </xf>
    <xf numFmtId="0" fontId="10" fillId="0" borderId="0" xfId="0" applyFont="1" applyBorder="1" applyAlignment="1">
      <alignment vertical="top" wrapText="1"/>
    </xf>
    <xf numFmtId="0" fontId="9" fillId="0" borderId="3" xfId="0" applyFont="1" applyBorder="1" applyAlignment="1">
      <alignment horizontal="left"/>
    </xf>
    <xf numFmtId="43" fontId="9" fillId="0" borderId="0" xfId="2" applyFont="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10" fillId="0" borderId="1" xfId="0" applyFont="1" applyBorder="1"/>
    <xf numFmtId="37" fontId="8" fillId="0" borderId="1" xfId="2" applyNumberFormat="1" applyFont="1" applyBorder="1" applyAlignment="1">
      <alignment horizontal="center"/>
    </xf>
    <xf numFmtId="0" fontId="8" fillId="0" borderId="0" xfId="0" applyFont="1" applyAlignment="1">
      <alignment horizontal="center"/>
    </xf>
    <xf numFmtId="37" fontId="8" fillId="0" borderId="0" xfId="2" applyNumberFormat="1" applyFont="1" applyAlignment="1">
      <alignment horizontal="center"/>
    </xf>
    <xf numFmtId="0" fontId="10" fillId="0" borderId="3" xfId="0" applyFont="1" applyBorder="1"/>
    <xf numFmtId="0" fontId="10" fillId="0" borderId="4" xfId="0" applyFont="1" applyBorder="1"/>
    <xf numFmtId="3" fontId="10" fillId="0" borderId="4" xfId="2" applyNumberFormat="1" applyFont="1" applyBorder="1" applyAlignment="1">
      <alignment horizontal="center"/>
    </xf>
    <xf numFmtId="0" fontId="9" fillId="0" borderId="4" xfId="0" applyFont="1" applyBorder="1" applyAlignment="1">
      <alignment horizontal="right"/>
    </xf>
    <xf numFmtId="43" fontId="9" fillId="0" borderId="4" xfId="2" applyFont="1" applyBorder="1" applyAlignment="1">
      <alignment horizontal="right"/>
    </xf>
    <xf numFmtId="0" fontId="10" fillId="0" borderId="0" xfId="0" applyFont="1" applyBorder="1"/>
    <xf numFmtId="3" fontId="10" fillId="0" borderId="0" xfId="2" applyNumberFormat="1" applyFont="1" applyBorder="1" applyAlignment="1">
      <alignment horizontal="center"/>
    </xf>
    <xf numFmtId="0" fontId="8" fillId="0" borderId="0" xfId="0" applyFont="1" applyAlignment="1"/>
    <xf numFmtId="43" fontId="8" fillId="0" borderId="0" xfId="2" applyFont="1" applyAlignment="1"/>
    <xf numFmtId="37" fontId="10" fillId="0" borderId="4" xfId="2" applyNumberFormat="1" applyFont="1" applyBorder="1" applyAlignment="1">
      <alignment horizontal="center"/>
    </xf>
    <xf numFmtId="0" fontId="10" fillId="0" borderId="4" xfId="0" applyFont="1" applyBorder="1" applyAlignment="1"/>
    <xf numFmtId="43" fontId="10" fillId="0" borderId="4" xfId="2" applyFont="1" applyBorder="1" applyAlignment="1"/>
    <xf numFmtId="43" fontId="6" fillId="0" borderId="0" xfId="2" applyFont="1" applyBorder="1" applyAlignment="1">
      <alignment horizontal="right"/>
    </xf>
    <xf numFmtId="3" fontId="4" fillId="0" borderId="0" xfId="0" applyNumberFormat="1" applyFont="1" applyAlignment="1">
      <alignment horizontal="center"/>
    </xf>
    <xf numFmtId="0" fontId="0" fillId="0" borderId="0" xfId="0"/>
    <xf numFmtId="0" fontId="4" fillId="0" borderId="0" xfId="0" applyFont="1" applyAlignment="1">
      <alignment horizontal="center"/>
    </xf>
    <xf numFmtId="0" fontId="5" fillId="0" borderId="0" xfId="0" applyFont="1"/>
    <xf numFmtId="3" fontId="4" fillId="0" borderId="0" xfId="2" applyNumberFormat="1" applyFont="1" applyBorder="1" applyAlignment="1">
      <alignment horizontal="center"/>
    </xf>
    <xf numFmtId="43" fontId="4" fillId="0" borderId="0" xfId="2" applyFont="1" applyBorder="1" applyAlignment="1"/>
    <xf numFmtId="0" fontId="14" fillId="0" borderId="0" xfId="0" applyFont="1"/>
    <xf numFmtId="0" fontId="16" fillId="0" borderId="0" xfId="0" applyFont="1" applyAlignment="1">
      <alignment horizontal="left"/>
    </xf>
    <xf numFmtId="0" fontId="14" fillId="0" borderId="0" xfId="0" applyFont="1" applyAlignment="1">
      <alignment horizontal="center"/>
    </xf>
    <xf numFmtId="3" fontId="14" fillId="0" borderId="0" xfId="2" applyNumberFormat="1" applyFont="1" applyAlignment="1">
      <alignment horizontal="center"/>
    </xf>
    <xf numFmtId="3" fontId="15" fillId="0" borderId="0" xfId="0" applyNumberFormat="1" applyFont="1" applyAlignment="1">
      <alignment horizontal="center"/>
    </xf>
    <xf numFmtId="43" fontId="17" fillId="0" borderId="0" xfId="2" applyFont="1" applyAlignment="1">
      <alignment horizontal="right"/>
    </xf>
    <xf numFmtId="165" fontId="17" fillId="0" borderId="0" xfId="2" applyNumberFormat="1" applyFont="1" applyAlignment="1">
      <alignment horizontal="right"/>
    </xf>
    <xf numFmtId="0" fontId="5" fillId="0" borderId="0" xfId="0" applyFont="1" applyAlignment="1">
      <alignment horizontal="left"/>
    </xf>
    <xf numFmtId="3" fontId="6" fillId="0" borderId="0" xfId="0" applyNumberFormat="1" applyFont="1" applyAlignment="1">
      <alignment horizontal="center" wrapText="1"/>
    </xf>
    <xf numFmtId="0" fontId="5" fillId="0" borderId="0" xfId="0" applyFont="1" applyAlignment="1">
      <alignment horizontal="center"/>
    </xf>
    <xf numFmtId="0" fontId="0" fillId="0" borderId="0" xfId="0" applyFont="1"/>
    <xf numFmtId="0" fontId="20" fillId="0" borderId="0" xfId="0" applyFont="1" applyAlignment="1">
      <alignment horizontal="left"/>
    </xf>
    <xf numFmtId="0" fontId="21" fillId="0" borderId="0" xfId="0" applyFont="1"/>
    <xf numFmtId="0" fontId="21" fillId="0" borderId="0" xfId="0" applyFont="1" applyAlignment="1">
      <alignment horizontal="center"/>
    </xf>
    <xf numFmtId="3" fontId="21" fillId="0" borderId="0" xfId="2" applyNumberFormat="1" applyFont="1" applyAlignment="1">
      <alignment horizontal="center"/>
    </xf>
    <xf numFmtId="3" fontId="22" fillId="0" borderId="0" xfId="0" applyNumberFormat="1" applyFont="1" applyAlignment="1">
      <alignment horizontal="center"/>
    </xf>
    <xf numFmtId="165" fontId="22" fillId="0" borderId="0" xfId="2" applyNumberFormat="1" applyFont="1" applyAlignment="1">
      <alignment horizontal="right"/>
    </xf>
    <xf numFmtId="165" fontId="18" fillId="0" borderId="0" xfId="2" applyNumberFormat="1" applyFont="1" applyAlignment="1">
      <alignment horizontal="right"/>
    </xf>
    <xf numFmtId="0" fontId="23" fillId="0" borderId="0" xfId="0" applyFont="1"/>
    <xf numFmtId="3" fontId="0" fillId="0" borderId="0" xfId="2" applyNumberFormat="1" applyFont="1" applyAlignment="1">
      <alignment horizontal="center"/>
    </xf>
    <xf numFmtId="43" fontId="18" fillId="0" borderId="0" xfId="2" applyFont="1" applyAlignment="1">
      <alignment horizontal="right"/>
    </xf>
    <xf numFmtId="0" fontId="19" fillId="0" borderId="0" xfId="0" applyFont="1"/>
    <xf numFmtId="0" fontId="24" fillId="0" borderId="0" xfId="0" applyFont="1"/>
    <xf numFmtId="0" fontId="24" fillId="0" borderId="6" xfId="0" applyFont="1" applyBorder="1" applyAlignment="1">
      <alignment horizontal="center"/>
    </xf>
    <xf numFmtId="0" fontId="24" fillId="0" borderId="6" xfId="0" applyFont="1" applyBorder="1" applyAlignment="1">
      <alignment horizontal="left"/>
    </xf>
    <xf numFmtId="3" fontId="24" fillId="0" borderId="6" xfId="2" applyNumberFormat="1" applyFont="1" applyBorder="1" applyAlignment="1">
      <alignment horizontal="center"/>
    </xf>
    <xf numFmtId="3" fontId="19" fillId="0" borderId="6" xfId="0" applyNumberFormat="1" applyFont="1" applyBorder="1" applyAlignment="1">
      <alignment horizontal="center" wrapText="1"/>
    </xf>
    <xf numFmtId="43" fontId="19" fillId="0" borderId="6" xfId="2" applyFont="1" applyBorder="1" applyAlignment="1">
      <alignment horizontal="right"/>
    </xf>
    <xf numFmtId="0" fontId="25" fillId="4" borderId="6" xfId="4" applyFont="1" applyBorder="1" applyAlignment="1">
      <alignment horizontal="center"/>
    </xf>
    <xf numFmtId="0" fontId="25" fillId="4" borderId="6" xfId="4" applyFont="1" applyBorder="1" applyAlignment="1">
      <alignment horizontal="left" vertical="top"/>
    </xf>
    <xf numFmtId="3" fontId="25" fillId="4" borderId="6" xfId="4" applyNumberFormat="1" applyFont="1" applyBorder="1" applyAlignment="1">
      <alignment horizontal="center"/>
    </xf>
    <xf numFmtId="3" fontId="26" fillId="4" borderId="6" xfId="4" applyNumberFormat="1" applyFont="1" applyBorder="1" applyAlignment="1">
      <alignment horizontal="center"/>
    </xf>
    <xf numFmtId="43" fontId="26" fillId="4" borderId="6" xfId="4" applyNumberFormat="1" applyFont="1" applyBorder="1" applyAlignment="1">
      <alignment horizontal="center"/>
    </xf>
    <xf numFmtId="0" fontId="27" fillId="0" borderId="0" xfId="0" applyFont="1"/>
    <xf numFmtId="0" fontId="26" fillId="0" borderId="0" xfId="0" applyFont="1"/>
    <xf numFmtId="0" fontId="24" fillId="0" borderId="6" xfId="0" applyFont="1" applyBorder="1" applyAlignment="1">
      <alignment vertical="top" wrapText="1"/>
    </xf>
    <xf numFmtId="0" fontId="23" fillId="0" borderId="6" xfId="0" applyFont="1" applyBorder="1" applyAlignment="1">
      <alignment horizontal="center"/>
    </xf>
    <xf numFmtId="3" fontId="23" fillId="0" borderId="6" xfId="2" applyNumberFormat="1" applyFont="1" applyBorder="1" applyAlignment="1">
      <alignment horizontal="center"/>
    </xf>
    <xf numFmtId="3" fontId="0" fillId="0" borderId="6" xfId="0" applyNumberFormat="1" applyFont="1" applyBorder="1" applyAlignment="1">
      <alignment horizontal="center"/>
    </xf>
    <xf numFmtId="43" fontId="0" fillId="0" borderId="6" xfId="2" applyFont="1" applyBorder="1" applyAlignment="1">
      <alignment horizontal="center"/>
    </xf>
    <xf numFmtId="0" fontId="25" fillId="5" borderId="6" xfId="5" applyFont="1" applyBorder="1" applyAlignment="1">
      <alignment horizontal="center"/>
    </xf>
    <xf numFmtId="0" fontId="25" fillId="5" borderId="6" xfId="5" applyFont="1" applyBorder="1" applyAlignment="1">
      <alignment vertical="top" wrapText="1"/>
    </xf>
    <xf numFmtId="3" fontId="25" fillId="5" borderId="6" xfId="5" applyNumberFormat="1" applyFont="1" applyBorder="1" applyAlignment="1">
      <alignment horizontal="center"/>
    </xf>
    <xf numFmtId="3" fontId="26" fillId="5" borderId="6" xfId="5" applyNumberFormat="1" applyFont="1" applyBorder="1" applyAlignment="1">
      <alignment horizontal="center"/>
    </xf>
    <xf numFmtId="43" fontId="26" fillId="5" borderId="6" xfId="5" applyNumberFormat="1" applyFont="1" applyBorder="1" applyAlignment="1">
      <alignment horizontal="center"/>
    </xf>
    <xf numFmtId="0" fontId="27" fillId="0" borderId="6" xfId="0" applyFont="1" applyBorder="1" applyAlignment="1">
      <alignment horizontal="justify" vertical="top" wrapText="1"/>
    </xf>
    <xf numFmtId="0" fontId="27" fillId="0" borderId="6" xfId="0" applyFont="1" applyBorder="1" applyAlignment="1">
      <alignment horizontal="center"/>
    </xf>
    <xf numFmtId="0" fontId="26" fillId="0" borderId="0" xfId="0" applyFont="1" applyAlignment="1">
      <alignment vertical="center"/>
    </xf>
    <xf numFmtId="0" fontId="27" fillId="0" borderId="6" xfId="0" applyFont="1" applyBorder="1" applyAlignment="1">
      <alignment horizontal="center" vertical="center"/>
    </xf>
    <xf numFmtId="0" fontId="27" fillId="0" borderId="6" xfId="0" applyFont="1" applyBorder="1" applyAlignment="1">
      <alignment vertical="center" wrapText="1"/>
    </xf>
    <xf numFmtId="3" fontId="26" fillId="0" borderId="6" xfId="2" applyNumberFormat="1" applyFont="1" applyBorder="1" applyAlignment="1">
      <alignment horizontal="center" vertical="center"/>
    </xf>
    <xf numFmtId="0" fontId="27" fillId="0" borderId="0" xfId="0" applyFont="1" applyAlignment="1">
      <alignment vertical="center"/>
    </xf>
    <xf numFmtId="3" fontId="26" fillId="0" borderId="6" xfId="0" applyNumberFormat="1" applyFont="1" applyBorder="1" applyAlignment="1">
      <alignment horizontal="center"/>
    </xf>
    <xf numFmtId="43" fontId="26" fillId="0" borderId="6" xfId="2" applyFont="1" applyBorder="1" applyAlignment="1">
      <alignment horizontal="center"/>
    </xf>
    <xf numFmtId="43" fontId="26" fillId="0" borderId="6" xfId="4" applyNumberFormat="1" applyFont="1" applyFill="1" applyBorder="1" applyAlignment="1">
      <alignment horizontal="center"/>
    </xf>
    <xf numFmtId="0" fontId="27" fillId="0" borderId="6" xfId="0" applyFont="1" applyBorder="1" applyAlignment="1">
      <alignment horizontal="center" vertical="top"/>
    </xf>
    <xf numFmtId="0" fontId="27" fillId="0" borderId="6" xfId="0" applyFont="1" applyBorder="1" applyAlignment="1">
      <alignment horizontal="justify" wrapText="1"/>
    </xf>
    <xf numFmtId="0" fontId="25" fillId="5" borderId="6" xfId="5" applyFont="1" applyBorder="1" applyAlignment="1">
      <alignment horizontal="center" vertical="center"/>
    </xf>
    <xf numFmtId="0" fontId="25" fillId="5" borderId="6" xfId="5" applyFont="1" applyBorder="1" applyAlignment="1">
      <alignment vertical="center" wrapText="1"/>
    </xf>
    <xf numFmtId="3" fontId="25" fillId="5" borderId="6" xfId="5" applyNumberFormat="1" applyFont="1" applyBorder="1" applyAlignment="1">
      <alignment horizontal="center" vertical="center"/>
    </xf>
    <xf numFmtId="43" fontId="26" fillId="5" borderId="6" xfId="5" applyNumberFormat="1" applyFont="1" applyBorder="1" applyAlignment="1">
      <alignment horizontal="right" vertical="center"/>
    </xf>
    <xf numFmtId="2" fontId="25" fillId="5" borderId="6" xfId="5" applyNumberFormat="1" applyFont="1" applyBorder="1" applyAlignment="1">
      <alignment horizontal="center" vertical="center"/>
    </xf>
    <xf numFmtId="0" fontId="25" fillId="5" borderId="6" xfId="5" applyFont="1" applyBorder="1" applyAlignment="1">
      <alignment vertical="center"/>
    </xf>
    <xf numFmtId="0" fontId="25" fillId="5" borderId="6" xfId="5" applyFont="1" applyBorder="1" applyAlignment="1">
      <alignment horizontal="left" vertical="center" wrapText="1"/>
    </xf>
    <xf numFmtId="0" fontId="25" fillId="4" borderId="6" xfId="4" applyFont="1" applyBorder="1" applyAlignment="1">
      <alignment wrapText="1"/>
    </xf>
    <xf numFmtId="0" fontId="26" fillId="0" borderId="6" xfId="0" applyFont="1" applyBorder="1" applyAlignment="1">
      <alignment horizontal="center" vertical="center"/>
    </xf>
    <xf numFmtId="3" fontId="31" fillId="0" borderId="6" xfId="5" applyNumberFormat="1" applyFont="1" applyFill="1" applyBorder="1" applyAlignment="1">
      <alignment horizontal="center"/>
    </xf>
    <xf numFmtId="3" fontId="31" fillId="0" borderId="6" xfId="5" applyNumberFormat="1" applyFont="1" applyFill="1" applyBorder="1" applyAlignment="1">
      <alignment horizontal="right"/>
    </xf>
    <xf numFmtId="166" fontId="31" fillId="0" borderId="6" xfId="5" applyNumberFormat="1" applyFont="1" applyFill="1" applyBorder="1" applyAlignment="1">
      <alignment horizontal="right" vertical="center"/>
    </xf>
    <xf numFmtId="0" fontId="22" fillId="0" borderId="0" xfId="0" applyFont="1"/>
    <xf numFmtId="0" fontId="0" fillId="0" borderId="0" xfId="0" applyFont="1" applyAlignment="1">
      <alignment horizontal="center"/>
    </xf>
    <xf numFmtId="3" fontId="0" fillId="0" borderId="0" xfId="2" applyNumberFormat="1" applyFont="1" applyBorder="1" applyAlignment="1">
      <alignment horizontal="center"/>
    </xf>
    <xf numFmtId="3" fontId="0" fillId="0" borderId="0" xfId="0" applyNumberFormat="1" applyFont="1" applyAlignment="1">
      <alignment horizontal="center"/>
    </xf>
    <xf numFmtId="43" fontId="0" fillId="0" borderId="0" xfId="2" applyFont="1" applyBorder="1" applyAlignment="1"/>
    <xf numFmtId="43" fontId="0" fillId="0" borderId="0" xfId="2" applyFont="1" applyAlignment="1"/>
    <xf numFmtId="0" fontId="29" fillId="4" borderId="6" xfId="4" applyFont="1" applyBorder="1" applyAlignment="1">
      <alignment horizontal="center"/>
    </xf>
    <xf numFmtId="0" fontId="29" fillId="4" borderId="6" xfId="4" applyFont="1" applyBorder="1" applyAlignment="1">
      <alignment horizontal="left" vertical="top"/>
    </xf>
    <xf numFmtId="3" fontId="29" fillId="4" borderId="6" xfId="4" applyNumberFormat="1" applyFont="1" applyBorder="1" applyAlignment="1">
      <alignment horizontal="center"/>
    </xf>
    <xf numFmtId="3" fontId="22" fillId="4" borderId="6" xfId="4" applyNumberFormat="1" applyFont="1" applyBorder="1" applyAlignment="1">
      <alignment horizontal="center"/>
    </xf>
    <xf numFmtId="43" fontId="22" fillId="4" borderId="6" xfId="4" applyNumberFormat="1" applyFont="1" applyBorder="1" applyAlignment="1">
      <alignment horizontal="center"/>
    </xf>
    <xf numFmtId="0" fontId="20" fillId="0" borderId="6" xfId="0" applyFont="1" applyBorder="1" applyAlignment="1">
      <alignment vertical="top" wrapText="1"/>
    </xf>
    <xf numFmtId="0" fontId="21" fillId="0" borderId="6" xfId="0" applyFont="1" applyBorder="1" applyAlignment="1">
      <alignment horizontal="center"/>
    </xf>
    <xf numFmtId="3" fontId="21" fillId="0" borderId="6" xfId="2" applyNumberFormat="1" applyFont="1" applyBorder="1" applyAlignment="1">
      <alignment horizontal="center"/>
    </xf>
    <xf numFmtId="3" fontId="22" fillId="0" borderId="6" xfId="0" applyNumberFormat="1" applyFont="1" applyBorder="1" applyAlignment="1">
      <alignment horizontal="center"/>
    </xf>
    <xf numFmtId="43" fontId="22" fillId="0" borderId="6" xfId="2" applyFont="1" applyBorder="1" applyAlignment="1">
      <alignment horizontal="center"/>
    </xf>
    <xf numFmtId="0" fontId="29" fillId="5" borderId="6" xfId="5" applyFont="1" applyBorder="1" applyAlignment="1">
      <alignment horizontal="center"/>
    </xf>
    <xf numFmtId="0" fontId="29" fillId="5" borderId="6" xfId="5" applyFont="1" applyBorder="1" applyAlignment="1">
      <alignment vertical="top" wrapText="1"/>
    </xf>
    <xf numFmtId="3" fontId="29" fillId="5" borderId="6" xfId="5" applyNumberFormat="1" applyFont="1" applyBorder="1" applyAlignment="1">
      <alignment horizontal="center"/>
    </xf>
    <xf numFmtId="3" fontId="22" fillId="5" borderId="6" xfId="5" applyNumberFormat="1" applyFont="1" applyBorder="1" applyAlignment="1">
      <alignment horizontal="center"/>
    </xf>
    <xf numFmtId="43" fontId="22" fillId="5" borderId="6" xfId="5" applyNumberFormat="1" applyFont="1" applyBorder="1" applyAlignment="1">
      <alignment horizontal="center"/>
    </xf>
    <xf numFmtId="0" fontId="21" fillId="0" borderId="6" xfId="0" applyFont="1" applyBorder="1" applyAlignment="1">
      <alignment horizontal="justify" vertical="top" wrapText="1"/>
    </xf>
    <xf numFmtId="3" fontId="22" fillId="0" borderId="6" xfId="0" applyNumberFormat="1" applyFont="1" applyBorder="1" applyAlignment="1">
      <alignment horizontal="right"/>
    </xf>
    <xf numFmtId="43" fontId="22" fillId="0" borderId="6" xfId="2" applyFont="1" applyBorder="1" applyAlignment="1">
      <alignment horizontal="right"/>
    </xf>
    <xf numFmtId="0" fontId="21" fillId="0" borderId="6" xfId="0" applyFont="1" applyBorder="1" applyAlignment="1">
      <alignment horizontal="center" vertical="center"/>
    </xf>
    <xf numFmtId="0" fontId="21" fillId="0" borderId="6" xfId="0" applyFont="1" applyBorder="1" applyAlignment="1">
      <alignment vertical="center" wrapText="1"/>
    </xf>
    <xf numFmtId="3" fontId="22" fillId="0" borderId="6" xfId="2" applyNumberFormat="1" applyFont="1" applyBorder="1" applyAlignment="1">
      <alignment horizontal="center" vertical="center"/>
    </xf>
    <xf numFmtId="3" fontId="22" fillId="0" borderId="6" xfId="0" applyNumberFormat="1" applyFont="1" applyBorder="1" applyAlignment="1">
      <alignment horizontal="right" vertical="center"/>
    </xf>
    <xf numFmtId="3" fontId="22" fillId="0" borderId="6" xfId="2" applyNumberFormat="1" applyFont="1" applyFill="1" applyBorder="1" applyAlignment="1">
      <alignment horizontal="center" vertical="center"/>
    </xf>
    <xf numFmtId="0" fontId="21" fillId="0" borderId="6" xfId="0" applyFont="1" applyBorder="1"/>
    <xf numFmtId="3" fontId="22" fillId="0" borderId="6" xfId="2" applyNumberFormat="1" applyFont="1" applyBorder="1" applyAlignment="1">
      <alignment horizontal="center"/>
    </xf>
    <xf numFmtId="3" fontId="22" fillId="5" borderId="6" xfId="5" applyNumberFormat="1" applyFont="1" applyBorder="1" applyAlignment="1">
      <alignment horizontal="right"/>
    </xf>
    <xf numFmtId="43" fontId="22" fillId="5" borderId="6" xfId="5" applyNumberFormat="1" applyFont="1" applyBorder="1" applyAlignment="1">
      <alignment horizontal="right"/>
    </xf>
    <xf numFmtId="0" fontId="21" fillId="0" borderId="6" xfId="0" applyFont="1" applyBorder="1" applyAlignment="1">
      <alignment wrapText="1"/>
    </xf>
    <xf numFmtId="0" fontId="21" fillId="0" borderId="6" xfId="0" applyFont="1" applyBorder="1" applyAlignment="1">
      <alignment horizontal="justify" wrapText="1"/>
    </xf>
    <xf numFmtId="0" fontId="20" fillId="0" borderId="6" xfId="0" applyFont="1" applyBorder="1" applyAlignment="1">
      <alignment horizontal="justify" wrapText="1"/>
    </xf>
    <xf numFmtId="3" fontId="22" fillId="0" borderId="6" xfId="2" applyNumberFormat="1" applyFont="1" applyFill="1" applyBorder="1" applyAlignment="1">
      <alignment horizontal="center"/>
    </xf>
    <xf numFmtId="0" fontId="21" fillId="0" borderId="6" xfId="0" quotePrefix="1" applyFont="1" applyBorder="1" applyAlignment="1">
      <alignment horizontal="justify" wrapText="1"/>
    </xf>
    <xf numFmtId="0" fontId="21" fillId="0" borderId="6" xfId="0" applyFont="1" applyBorder="1" applyAlignment="1">
      <alignment vertical="top" wrapText="1"/>
    </xf>
    <xf numFmtId="0" fontId="29" fillId="5" borderId="6" xfId="5" applyFont="1" applyBorder="1" applyAlignment="1">
      <alignment horizontal="center" vertical="center"/>
    </xf>
    <xf numFmtId="0" fontId="29" fillId="5" borderId="6" xfId="5" applyFont="1" applyBorder="1" applyAlignment="1">
      <alignment vertical="center" wrapText="1"/>
    </xf>
    <xf numFmtId="3" fontId="29" fillId="5" borderId="6" xfId="5" applyNumberFormat="1" applyFont="1" applyBorder="1" applyAlignment="1">
      <alignment horizontal="center" vertical="center"/>
    </xf>
    <xf numFmtId="3" fontId="22" fillId="5" borderId="6" xfId="5" applyNumberFormat="1" applyFont="1" applyBorder="1" applyAlignment="1">
      <alignment horizontal="right" vertical="center"/>
    </xf>
    <xf numFmtId="43" fontId="22" fillId="5" borderId="6" xfId="5" applyNumberFormat="1" applyFont="1" applyBorder="1" applyAlignment="1">
      <alignment horizontal="right" vertical="center"/>
    </xf>
    <xf numFmtId="2" fontId="29" fillId="5" borderId="6" xfId="5" applyNumberFormat="1" applyFont="1" applyBorder="1" applyAlignment="1">
      <alignment horizontal="center" vertical="center"/>
    </xf>
    <xf numFmtId="0" fontId="21" fillId="0" borderId="6" xfId="0" applyFont="1" applyBorder="1" applyAlignment="1">
      <alignment horizontal="left" vertical="top" wrapText="1"/>
    </xf>
    <xf numFmtId="0" fontId="29" fillId="5" borderId="6" xfId="5" applyFont="1" applyBorder="1" applyAlignment="1">
      <alignment vertical="center"/>
    </xf>
    <xf numFmtId="3" fontId="21" fillId="0" borderId="6" xfId="0" applyNumberFormat="1" applyFont="1" applyBorder="1" applyAlignment="1">
      <alignment vertical="top" wrapText="1"/>
    </xf>
    <xf numFmtId="0" fontId="29" fillId="5" borderId="6" xfId="5" applyFont="1" applyBorder="1" applyAlignment="1">
      <alignment horizontal="left" vertical="center" wrapText="1"/>
    </xf>
    <xf numFmtId="0" fontId="29" fillId="4" borderId="6" xfId="4" applyFont="1" applyBorder="1" applyAlignment="1">
      <alignment wrapText="1"/>
    </xf>
    <xf numFmtId="0" fontId="22" fillId="0" borderId="6" xfId="0" applyFont="1" applyBorder="1" applyAlignment="1">
      <alignment horizontal="center"/>
    </xf>
    <xf numFmtId="0" fontId="22" fillId="0" borderId="6" xfId="0" applyFont="1" applyBorder="1" applyAlignment="1">
      <alignment vertical="top" wrapText="1"/>
    </xf>
    <xf numFmtId="43" fontId="22" fillId="0" borderId="6" xfId="2" applyFont="1" applyFill="1" applyBorder="1" applyAlignment="1">
      <alignment horizontal="right"/>
    </xf>
    <xf numFmtId="0" fontId="22" fillId="0" borderId="6" xfId="0" applyFont="1" applyBorder="1" applyAlignment="1">
      <alignment horizontal="center" vertical="center"/>
    </xf>
    <xf numFmtId="0" fontId="22" fillId="0" borderId="6" xfId="0" applyFont="1" applyBorder="1"/>
    <xf numFmtId="0" fontId="22" fillId="0" borderId="6" xfId="0" applyFont="1" applyBorder="1" applyAlignment="1">
      <alignment horizontal="right"/>
    </xf>
    <xf numFmtId="3" fontId="22" fillId="0" borderId="6" xfId="0" applyNumberFormat="1" applyFont="1" applyBorder="1" applyAlignment="1">
      <alignment horizontal="center" vertical="center"/>
    </xf>
    <xf numFmtId="43" fontId="22" fillId="0" borderId="6" xfId="2" applyFont="1" applyBorder="1" applyAlignment="1">
      <alignment horizontal="center" vertical="center"/>
    </xf>
    <xf numFmtId="43" fontId="26" fillId="0" borderId="6" xfId="2" applyFont="1" applyBorder="1" applyAlignment="1">
      <alignment horizontal="center" vertical="center"/>
    </xf>
    <xf numFmtId="3" fontId="22" fillId="5" borderId="6" xfId="5" applyNumberFormat="1" applyFont="1" applyBorder="1" applyAlignment="1">
      <alignment horizontal="center" vertical="center"/>
    </xf>
    <xf numFmtId="43" fontId="22" fillId="5" borderId="6" xfId="5" applyNumberFormat="1" applyFont="1" applyBorder="1" applyAlignment="1">
      <alignment horizontal="center" vertical="center"/>
    </xf>
    <xf numFmtId="43" fontId="26" fillId="5" borderId="6" xfId="5" applyNumberFormat="1" applyFont="1" applyBorder="1" applyAlignment="1">
      <alignment horizontal="center" vertical="center"/>
    </xf>
    <xf numFmtId="43" fontId="22" fillId="0" borderId="6" xfId="4" applyNumberFormat="1" applyFont="1" applyFill="1" applyBorder="1" applyAlignment="1">
      <alignment horizontal="center" vertical="center"/>
    </xf>
    <xf numFmtId="43" fontId="26" fillId="0" borderId="6" xfId="4" applyNumberFormat="1" applyFont="1" applyFill="1" applyBorder="1" applyAlignment="1">
      <alignment horizontal="center" vertical="center"/>
    </xf>
    <xf numFmtId="43" fontId="22" fillId="0" borderId="6" xfId="4" applyNumberFormat="1" applyFont="1" applyFill="1" applyBorder="1" applyAlignment="1">
      <alignment horizontal="right" vertical="center"/>
    </xf>
    <xf numFmtId="43" fontId="22" fillId="0" borderId="6" xfId="2" applyFont="1" applyBorder="1" applyAlignment="1">
      <alignment horizontal="right" vertical="center"/>
    </xf>
    <xf numFmtId="43" fontId="26" fillId="0" borderId="6" xfId="2" applyFont="1" applyBorder="1" applyAlignment="1">
      <alignment horizontal="right" vertical="center"/>
    </xf>
    <xf numFmtId="3" fontId="22" fillId="0" borderId="6" xfId="2" applyNumberFormat="1" applyFont="1" applyBorder="1" applyAlignment="1">
      <alignment horizontal="center" vertical="center" wrapText="1"/>
    </xf>
    <xf numFmtId="43" fontId="26" fillId="0" borderId="6" xfId="4" applyNumberFormat="1" applyFont="1" applyFill="1" applyBorder="1" applyAlignment="1">
      <alignment horizontal="right" vertical="center"/>
    </xf>
    <xf numFmtId="3" fontId="21" fillId="0" borderId="6" xfId="0" applyNumberFormat="1" applyFont="1" applyBorder="1" applyAlignment="1">
      <alignment horizontal="right" vertical="center"/>
    </xf>
    <xf numFmtId="0" fontId="29" fillId="4" borderId="6" xfId="4" applyFont="1" applyBorder="1" applyAlignment="1">
      <alignment horizontal="center" vertical="center"/>
    </xf>
    <xf numFmtId="3" fontId="29" fillId="4" borderId="6" xfId="4" applyNumberFormat="1" applyFont="1" applyBorder="1" applyAlignment="1">
      <alignment horizontal="center" vertical="center"/>
    </xf>
    <xf numFmtId="3" fontId="22" fillId="4" borderId="6" xfId="4" applyNumberFormat="1" applyFont="1" applyBorder="1" applyAlignment="1">
      <alignment horizontal="right" vertical="center"/>
    </xf>
    <xf numFmtId="43" fontId="22" fillId="4" borderId="6" xfId="4" applyNumberFormat="1" applyFont="1" applyBorder="1" applyAlignment="1">
      <alignment horizontal="right" vertical="center"/>
    </xf>
    <xf numFmtId="3" fontId="21" fillId="0" borderId="6" xfId="2" applyNumberFormat="1" applyFont="1" applyBorder="1" applyAlignment="1">
      <alignment horizontal="center" vertical="center"/>
    </xf>
    <xf numFmtId="166" fontId="22" fillId="0" borderId="6" xfId="2" applyNumberFormat="1" applyFont="1" applyBorder="1" applyAlignment="1">
      <alignment horizontal="right" vertical="center"/>
    </xf>
    <xf numFmtId="166" fontId="22" fillId="0" borderId="6" xfId="2" applyNumberFormat="1" applyFont="1" applyFill="1" applyBorder="1" applyAlignment="1">
      <alignment horizontal="right" vertical="center"/>
    </xf>
    <xf numFmtId="0" fontId="20" fillId="0" borderId="0" xfId="0" applyFont="1" applyAlignment="1">
      <alignment horizontal="left" vertical="center"/>
    </xf>
    <xf numFmtId="0" fontId="20" fillId="0" borderId="6" xfId="0" applyFont="1" applyBorder="1" applyAlignment="1">
      <alignment horizontal="center" vertical="center"/>
    </xf>
    <xf numFmtId="0" fontId="30" fillId="0" borderId="6" xfId="5" applyFont="1" applyFill="1" applyBorder="1" applyAlignment="1">
      <alignment horizontal="center" vertical="center"/>
    </xf>
    <xf numFmtId="0" fontId="0" fillId="0" borderId="0" xfId="0" applyFont="1" applyAlignment="1">
      <alignment horizontal="center" vertical="center"/>
    </xf>
    <xf numFmtId="166" fontId="0" fillId="0" borderId="0" xfId="2" applyNumberFormat="1" applyFont="1" applyAlignment="1"/>
    <xf numFmtId="3" fontId="26" fillId="5" borderId="6" xfId="5" applyNumberFormat="1" applyFont="1" applyBorder="1" applyAlignment="1">
      <alignment horizontal="center" vertical="center"/>
    </xf>
    <xf numFmtId="166" fontId="31" fillId="0" borderId="6" xfId="5" applyNumberFormat="1" applyFont="1" applyFill="1" applyBorder="1" applyAlignment="1">
      <alignment horizontal="center" vertical="center"/>
    </xf>
    <xf numFmtId="0" fontId="24" fillId="0" borderId="0" xfId="0" applyFont="1" applyAlignment="1">
      <alignment horizontal="center"/>
    </xf>
    <xf numFmtId="0" fontId="24" fillId="0" borderId="0" xfId="0" applyFont="1" applyAlignment="1">
      <alignment horizontal="left"/>
    </xf>
    <xf numFmtId="3" fontId="19" fillId="0" borderId="0" xfId="0" applyNumberFormat="1" applyFont="1" applyAlignment="1">
      <alignment horizontal="center" wrapText="1"/>
    </xf>
    <xf numFmtId="43" fontId="19" fillId="0" borderId="0" xfId="2" applyFont="1" applyBorder="1" applyAlignment="1">
      <alignment horizontal="right"/>
    </xf>
    <xf numFmtId="0" fontId="25" fillId="4" borderId="6" xfId="4" applyFont="1" applyBorder="1" applyAlignment="1">
      <alignment horizontal="left"/>
    </xf>
    <xf numFmtId="0" fontId="27" fillId="0" borderId="0" xfId="0" applyFont="1" applyAlignment="1">
      <alignment horizontal="center"/>
    </xf>
    <xf numFmtId="0" fontId="27" fillId="0" borderId="6" xfId="0" applyFont="1" applyBorder="1" applyAlignment="1">
      <alignment vertical="top" wrapText="1"/>
    </xf>
    <xf numFmtId="166" fontId="26" fillId="0" borderId="6" xfId="2" applyNumberFormat="1" applyFont="1" applyBorder="1" applyAlignment="1">
      <alignment horizontal="center" vertical="center"/>
    </xf>
    <xf numFmtId="166" fontId="26" fillId="0" borderId="6" xfId="2" applyNumberFormat="1" applyFont="1" applyFill="1" applyBorder="1" applyAlignment="1">
      <alignment horizontal="center" vertical="center"/>
    </xf>
    <xf numFmtId="0" fontId="27" fillId="0" borderId="6" xfId="0" applyFont="1" applyBorder="1" applyAlignment="1">
      <alignment horizontal="left" wrapText="1"/>
    </xf>
    <xf numFmtId="0" fontId="25" fillId="5" borderId="6" xfId="5" applyFont="1" applyBorder="1" applyAlignment="1">
      <alignment horizontal="left"/>
    </xf>
    <xf numFmtId="3" fontId="27" fillId="0" borderId="6" xfId="0" applyNumberFormat="1" applyFont="1" applyBorder="1" applyAlignment="1">
      <alignment vertical="distributed" wrapText="1"/>
    </xf>
    <xf numFmtId="0" fontId="26" fillId="0" borderId="6" xfId="0" applyFont="1" applyBorder="1" applyAlignment="1">
      <alignment vertical="top" wrapText="1"/>
    </xf>
    <xf numFmtId="0" fontId="28" fillId="0" borderId="0" xfId="0" applyFont="1"/>
    <xf numFmtId="3" fontId="31" fillId="0" borderId="6" xfId="5" applyNumberFormat="1" applyFont="1" applyFill="1" applyBorder="1" applyAlignment="1">
      <alignment horizontal="center" vertical="center"/>
    </xf>
    <xf numFmtId="0" fontId="21" fillId="0" borderId="0" xfId="0" applyFont="1" applyAlignment="1">
      <alignment vertical="center"/>
    </xf>
    <xf numFmtId="0" fontId="22" fillId="0" borderId="0" xfId="0" applyFont="1" applyAlignment="1">
      <alignment vertical="center"/>
    </xf>
    <xf numFmtId="3" fontId="26" fillId="0" borderId="6" xfId="0" applyNumberFormat="1" applyFont="1" applyBorder="1" applyAlignment="1">
      <alignment horizontal="center" vertical="center"/>
    </xf>
    <xf numFmtId="164" fontId="25" fillId="5" borderId="6" xfId="5" applyNumberFormat="1" applyFont="1" applyBorder="1" applyAlignment="1">
      <alignment horizontal="center"/>
    </xf>
    <xf numFmtId="2" fontId="27" fillId="0" borderId="6" xfId="0" applyNumberFormat="1" applyFont="1" applyBorder="1" applyAlignment="1">
      <alignment horizontal="center" vertical="top"/>
    </xf>
    <xf numFmtId="0" fontId="27" fillId="0" borderId="6" xfId="0" applyFont="1" applyBorder="1" applyAlignment="1">
      <alignment horizontal="right"/>
    </xf>
    <xf numFmtId="166" fontId="27" fillId="0" borderId="6" xfId="2" applyNumberFormat="1" applyFont="1" applyBorder="1" applyAlignment="1">
      <alignment horizontal="center" vertical="center"/>
    </xf>
    <xf numFmtId="2" fontId="28" fillId="0" borderId="6" xfId="0" applyNumberFormat="1" applyFont="1" applyBorder="1" applyAlignment="1">
      <alignment horizontal="center"/>
    </xf>
    <xf numFmtId="164" fontId="25" fillId="0" borderId="6" xfId="5" applyNumberFormat="1" applyFont="1" applyFill="1" applyBorder="1" applyAlignment="1">
      <alignment horizontal="center"/>
    </xf>
    <xf numFmtId="0" fontId="25" fillId="0" borderId="6" xfId="5" applyFont="1" applyFill="1" applyBorder="1" applyAlignment="1">
      <alignment horizontal="left"/>
    </xf>
    <xf numFmtId="0" fontId="25" fillId="0" borderId="6" xfId="5" applyFont="1" applyFill="1" applyBorder="1" applyAlignment="1">
      <alignment horizontal="center"/>
    </xf>
    <xf numFmtId="3" fontId="26" fillId="0" borderId="6" xfId="5" applyNumberFormat="1" applyFont="1" applyFill="1" applyBorder="1" applyAlignment="1">
      <alignment horizontal="center"/>
    </xf>
    <xf numFmtId="43" fontId="26" fillId="0" borderId="6" xfId="5" applyNumberFormat="1" applyFont="1" applyFill="1" applyBorder="1" applyAlignment="1">
      <alignment horizontal="center"/>
    </xf>
    <xf numFmtId="0" fontId="27" fillId="0" borderId="6" xfId="0" applyFont="1" applyBorder="1" applyAlignment="1">
      <alignment horizontal="left" vertical="center" wrapText="1"/>
    </xf>
    <xf numFmtId="3" fontId="26" fillId="0" borderId="6" xfId="2" applyNumberFormat="1" applyFont="1" applyFill="1" applyBorder="1" applyAlignment="1">
      <alignment horizontal="center" vertical="center"/>
    </xf>
    <xf numFmtId="0" fontId="26" fillId="0" borderId="0" xfId="0" applyFont="1" applyAlignment="1">
      <alignment horizontal="center" vertical="center"/>
    </xf>
    <xf numFmtId="0" fontId="27" fillId="0" borderId="0" xfId="0" applyFont="1" applyAlignment="1">
      <alignment horizontal="center" vertical="center"/>
    </xf>
    <xf numFmtId="3" fontId="26" fillId="0" borderId="6" xfId="0" applyNumberFormat="1" applyFont="1" applyBorder="1" applyAlignment="1">
      <alignment horizontal="left" vertical="top" wrapText="1"/>
    </xf>
    <xf numFmtId="164" fontId="27" fillId="0" borderId="6" xfId="0" applyNumberFormat="1" applyFont="1" applyBorder="1" applyAlignment="1">
      <alignment horizontal="center" vertical="center"/>
    </xf>
    <xf numFmtId="164" fontId="27" fillId="0" borderId="6" xfId="0" applyNumberFormat="1" applyFont="1" applyBorder="1" applyAlignment="1">
      <alignment horizontal="center" vertical="top"/>
    </xf>
    <xf numFmtId="166" fontId="27" fillId="0" borderId="0" xfId="2" applyNumberFormat="1" applyFont="1"/>
    <xf numFmtId="166" fontId="27" fillId="0" borderId="0" xfId="2" applyNumberFormat="1" applyFont="1" applyAlignment="1">
      <alignment horizontal="center" vertical="center"/>
    </xf>
    <xf numFmtId="3" fontId="21" fillId="0" borderId="0" xfId="2" applyNumberFormat="1" applyFont="1" applyAlignment="1">
      <alignment horizontal="center" vertical="center"/>
    </xf>
    <xf numFmtId="3" fontId="24" fillId="0" borderId="0" xfId="2" applyNumberFormat="1" applyFont="1" applyBorder="1" applyAlignment="1">
      <alignment horizontal="center" vertical="center"/>
    </xf>
    <xf numFmtId="3" fontId="25" fillId="4" borderId="6" xfId="4" applyNumberFormat="1" applyFont="1" applyBorder="1" applyAlignment="1">
      <alignment horizontal="center" vertical="center"/>
    </xf>
    <xf numFmtId="3" fontId="23" fillId="0" borderId="6" xfId="2" applyNumberFormat="1" applyFont="1" applyBorder="1" applyAlignment="1">
      <alignment horizontal="center" vertical="center"/>
    </xf>
    <xf numFmtId="3" fontId="27" fillId="0" borderId="6" xfId="0" applyNumberFormat="1" applyFont="1" applyBorder="1" applyAlignment="1">
      <alignment vertical="center" wrapText="1"/>
    </xf>
    <xf numFmtId="3" fontId="25" fillId="0" borderId="6" xfId="5" applyNumberFormat="1" applyFont="1" applyFill="1" applyBorder="1" applyAlignment="1">
      <alignment horizontal="center" vertical="center"/>
    </xf>
    <xf numFmtId="3" fontId="27" fillId="0" borderId="6" xfId="2" applyNumberFormat="1" applyFont="1" applyFill="1" applyBorder="1" applyAlignment="1">
      <alignment horizontal="center" vertical="center"/>
    </xf>
    <xf numFmtId="3" fontId="0" fillId="0" borderId="6" xfId="2" applyNumberFormat="1" applyFont="1" applyFill="1" applyBorder="1" applyAlignment="1">
      <alignment horizontal="center" vertical="center"/>
    </xf>
    <xf numFmtId="3" fontId="0" fillId="0" borderId="0" xfId="2" applyNumberFormat="1" applyFont="1" applyBorder="1" applyAlignment="1">
      <alignment horizontal="center" vertical="center"/>
    </xf>
    <xf numFmtId="3" fontId="0" fillId="0" borderId="0" xfId="2" applyNumberFormat="1" applyFont="1" applyAlignment="1">
      <alignment horizontal="center" vertical="center"/>
    </xf>
    <xf numFmtId="0" fontId="20" fillId="6" borderId="6" xfId="0" applyFont="1" applyFill="1" applyBorder="1" applyAlignment="1">
      <alignment horizontal="center" vertical="center"/>
    </xf>
    <xf numFmtId="3" fontId="20" fillId="6" borderId="6" xfId="2" applyNumberFormat="1" applyFont="1" applyFill="1" applyBorder="1" applyAlignment="1">
      <alignment horizontal="center" vertical="center"/>
    </xf>
    <xf numFmtId="3" fontId="20" fillId="6" borderId="6" xfId="2" applyNumberFormat="1" applyFont="1" applyFill="1" applyBorder="1" applyAlignment="1">
      <alignment horizontal="center" vertical="center" wrapText="1"/>
    </xf>
    <xf numFmtId="3" fontId="18" fillId="6" borderId="6" xfId="0" applyNumberFormat="1" applyFont="1" applyFill="1" applyBorder="1" applyAlignment="1">
      <alignment horizontal="center" vertical="center" wrapText="1"/>
    </xf>
    <xf numFmtId="3" fontId="26" fillId="0" borderId="6" xfId="2" applyNumberFormat="1" applyFont="1" applyBorder="1" applyAlignment="1">
      <alignment horizontal="center" vertical="center" wrapText="1"/>
    </xf>
    <xf numFmtId="166" fontId="26" fillId="0" borderId="6" xfId="2" applyNumberFormat="1" applyFont="1" applyFill="1" applyBorder="1" applyAlignment="1">
      <alignment vertical="center"/>
    </xf>
    <xf numFmtId="166" fontId="27" fillId="0" borderId="0" xfId="0" applyNumberFormat="1" applyFont="1"/>
    <xf numFmtId="0" fontId="23" fillId="0" borderId="0" xfId="0" applyFont="1" applyAlignment="1">
      <alignment horizontal="center"/>
    </xf>
    <xf numFmtId="0" fontId="23" fillId="0" borderId="0" xfId="0" applyFont="1" applyAlignment="1">
      <alignment horizontal="center" vertical="center"/>
    </xf>
    <xf numFmtId="0" fontId="24" fillId="0" borderId="0" xfId="0" applyFont="1" applyAlignment="1">
      <alignment horizontal="center" vertical="center"/>
    </xf>
    <xf numFmtId="0" fontId="21" fillId="0" borderId="0" xfId="0" applyFont="1"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xf>
    <xf numFmtId="166" fontId="22" fillId="0" borderId="6" xfId="2" applyNumberFormat="1" applyFont="1" applyBorder="1" applyAlignment="1">
      <alignment horizontal="center" vertical="center"/>
    </xf>
    <xf numFmtId="0" fontId="28" fillId="0" borderId="6" xfId="0" applyFont="1" applyBorder="1" applyAlignment="1">
      <alignment horizontal="center" vertical="center"/>
    </xf>
    <xf numFmtId="0" fontId="27" fillId="0" borderId="6" xfId="0" applyFont="1" applyBorder="1" applyAlignment="1">
      <alignment horizontal="justify" vertical="center" wrapText="1"/>
    </xf>
    <xf numFmtId="3" fontId="27" fillId="0" borderId="6" xfId="2" applyNumberFormat="1" applyFont="1" applyBorder="1" applyAlignment="1">
      <alignment horizontal="center" vertical="center"/>
    </xf>
    <xf numFmtId="0" fontId="27" fillId="0" borderId="6" xfId="0" applyFont="1" applyBorder="1" applyAlignment="1">
      <alignment vertical="center"/>
    </xf>
    <xf numFmtId="3" fontId="26" fillId="0" borderId="6" xfId="0" applyNumberFormat="1" applyFont="1" applyBorder="1" applyAlignment="1">
      <alignment horizontal="right" vertical="center"/>
    </xf>
    <xf numFmtId="3" fontId="26" fillId="5" borderId="6" xfId="5" applyNumberFormat="1" applyFont="1" applyBorder="1" applyAlignment="1">
      <alignment horizontal="right" vertical="center"/>
    </xf>
    <xf numFmtId="0" fontId="28" fillId="0" borderId="6" xfId="0" applyFont="1" applyBorder="1" applyAlignment="1">
      <alignment horizontal="justify" vertical="center" wrapText="1"/>
    </xf>
    <xf numFmtId="0" fontId="27" fillId="0" borderId="6" xfId="0" quotePrefix="1" applyFont="1" applyBorder="1" applyAlignment="1">
      <alignment horizontal="justify" vertical="center" wrapText="1"/>
    </xf>
    <xf numFmtId="3" fontId="27" fillId="0" borderId="6" xfId="0" applyNumberFormat="1" applyFont="1" applyBorder="1" applyAlignment="1">
      <alignment horizontal="right" vertical="center"/>
    </xf>
    <xf numFmtId="3" fontId="27" fillId="0" borderId="6" xfId="0" applyNumberFormat="1" applyFont="1" applyBorder="1" applyAlignment="1">
      <alignment horizontal="center" vertical="center"/>
    </xf>
    <xf numFmtId="0" fontId="25" fillId="4" borderId="6" xfId="4" applyFont="1" applyBorder="1" applyAlignment="1">
      <alignment horizontal="center" vertical="center"/>
    </xf>
    <xf numFmtId="0" fontId="25" fillId="4" borderId="6" xfId="4" applyFont="1" applyBorder="1" applyAlignment="1">
      <alignment vertical="center" wrapText="1"/>
    </xf>
    <xf numFmtId="3" fontId="26" fillId="4" borderId="6" xfId="4" applyNumberFormat="1" applyFont="1" applyBorder="1" applyAlignment="1">
      <alignment horizontal="center" vertical="center"/>
    </xf>
    <xf numFmtId="43" fontId="26" fillId="4" borderId="6" xfId="4" applyNumberFormat="1" applyFont="1" applyBorder="1" applyAlignment="1">
      <alignment horizontal="center" vertical="center"/>
    </xf>
    <xf numFmtId="0" fontId="24" fillId="0" borderId="6" xfId="0" applyFont="1" applyBorder="1" applyAlignment="1">
      <alignment horizontal="center" vertical="center"/>
    </xf>
    <xf numFmtId="0" fontId="24" fillId="0" borderId="6" xfId="0" applyFont="1" applyBorder="1" applyAlignment="1">
      <alignment vertical="center" wrapText="1"/>
    </xf>
    <xf numFmtId="0" fontId="23" fillId="0" borderId="6" xfId="0" applyFont="1" applyBorder="1" applyAlignment="1">
      <alignment horizontal="center" vertical="center"/>
    </xf>
    <xf numFmtId="3" fontId="0" fillId="0" borderId="6" xfId="0" applyNumberFormat="1" applyFont="1" applyBorder="1" applyAlignment="1">
      <alignment horizontal="center" vertical="center"/>
    </xf>
    <xf numFmtId="43" fontId="0" fillId="0" borderId="6" xfId="2" applyFont="1" applyBorder="1" applyAlignment="1">
      <alignment horizontal="center" vertical="center"/>
    </xf>
    <xf numFmtId="0" fontId="23" fillId="0" borderId="0" xfId="0" applyFont="1" applyAlignment="1">
      <alignment vertical="center"/>
    </xf>
    <xf numFmtId="0" fontId="0" fillId="0" borderId="0" xfId="0" applyFont="1" applyAlignment="1">
      <alignment vertical="center"/>
    </xf>
    <xf numFmtId="0" fontId="0" fillId="0" borderId="6" xfId="0" applyFont="1" applyBorder="1" applyAlignment="1">
      <alignment horizontal="center" vertical="center"/>
    </xf>
    <xf numFmtId="0" fontId="0" fillId="0" borderId="6" xfId="0" applyFont="1" applyBorder="1" applyAlignment="1">
      <alignment vertical="center" wrapText="1"/>
    </xf>
    <xf numFmtId="43" fontId="0" fillId="0" borderId="6" xfId="2" applyFont="1" applyFill="1" applyBorder="1" applyAlignment="1">
      <alignment horizontal="center" vertical="center"/>
    </xf>
    <xf numFmtId="0" fontId="26" fillId="0" borderId="6" xfId="0" applyFont="1" applyBorder="1" applyAlignment="1">
      <alignment vertical="center"/>
    </xf>
    <xf numFmtId="3" fontId="31" fillId="0" borderId="6" xfId="5" applyNumberFormat="1" applyFont="1" applyFill="1" applyBorder="1" applyAlignment="1">
      <alignment horizontal="right" vertical="center"/>
    </xf>
    <xf numFmtId="3" fontId="0" fillId="0" borderId="0" xfId="0" applyNumberFormat="1" applyFont="1" applyAlignment="1">
      <alignment horizontal="center" vertical="center"/>
    </xf>
    <xf numFmtId="43" fontId="0" fillId="0" borderId="0" xfId="2" applyFont="1" applyBorder="1" applyAlignment="1">
      <alignment vertical="center"/>
    </xf>
    <xf numFmtId="43" fontId="0" fillId="0" borderId="0" xfId="2" applyFont="1" applyAlignment="1">
      <alignment vertical="center"/>
    </xf>
    <xf numFmtId="2" fontId="15" fillId="0" borderId="0" xfId="0" applyNumberFormat="1" applyFont="1" applyAlignment="1">
      <alignment horizontal="center"/>
    </xf>
    <xf numFmtId="2" fontId="6" fillId="0" borderId="0" xfId="0" applyNumberFormat="1" applyFont="1" applyAlignment="1">
      <alignment horizontal="center" wrapText="1"/>
    </xf>
    <xf numFmtId="2" fontId="18" fillId="6" borderId="6" xfId="0" applyNumberFormat="1" applyFont="1" applyFill="1" applyBorder="1" applyAlignment="1">
      <alignment horizontal="center" vertical="center" wrapText="1"/>
    </xf>
    <xf numFmtId="2" fontId="22" fillId="0" borderId="6" xfId="2" applyNumberFormat="1" applyFont="1" applyBorder="1" applyAlignment="1">
      <alignment horizontal="center" vertical="center"/>
    </xf>
    <xf numFmtId="2" fontId="4" fillId="0" borderId="0" xfId="0" applyNumberFormat="1" applyFont="1" applyAlignment="1">
      <alignment horizontal="center"/>
    </xf>
    <xf numFmtId="164" fontId="22" fillId="0" borderId="6" xfId="2" applyNumberFormat="1" applyFont="1" applyBorder="1" applyAlignment="1">
      <alignment horizontal="center" vertical="center"/>
    </xf>
    <xf numFmtId="1" fontId="22" fillId="0" borderId="6" xfId="2" applyNumberFormat="1" applyFont="1" applyBorder="1" applyAlignment="1">
      <alignment horizontal="center" vertical="center"/>
    </xf>
    <xf numFmtId="0" fontId="25" fillId="4" borderId="6" xfId="4" applyFont="1" applyBorder="1" applyAlignment="1">
      <alignment horizontal="left" vertical="center"/>
    </xf>
    <xf numFmtId="2" fontId="26" fillId="4" borderId="6" xfId="4" applyNumberFormat="1" applyFont="1" applyBorder="1" applyAlignment="1">
      <alignment horizontal="center" vertical="center"/>
    </xf>
    <xf numFmtId="2" fontId="0" fillId="0" borderId="6" xfId="0" applyNumberFormat="1" applyFont="1" applyBorder="1" applyAlignment="1">
      <alignment horizontal="center" vertical="center"/>
    </xf>
    <xf numFmtId="164" fontId="25" fillId="5" borderId="6" xfId="5" applyNumberFormat="1" applyFont="1" applyBorder="1" applyAlignment="1">
      <alignment horizontal="center" vertical="center"/>
    </xf>
    <xf numFmtId="0" fontId="25" fillId="5" borderId="6" xfId="5" applyFont="1" applyBorder="1" applyAlignment="1">
      <alignment horizontal="left" vertical="center"/>
    </xf>
    <xf numFmtId="2" fontId="26" fillId="5" borderId="6" xfId="5" applyNumberFormat="1" applyFont="1" applyBorder="1" applyAlignment="1">
      <alignment horizontal="center" vertical="center"/>
    </xf>
    <xf numFmtId="2" fontId="27" fillId="0" borderId="6" xfId="0" applyNumberFormat="1" applyFont="1" applyBorder="1" applyAlignment="1">
      <alignment horizontal="center" vertical="center"/>
    </xf>
    <xf numFmtId="2" fontId="26" fillId="0" borderId="6" xfId="0" applyNumberFormat="1" applyFont="1" applyBorder="1" applyAlignment="1">
      <alignment horizontal="center" vertical="center"/>
    </xf>
    <xf numFmtId="0" fontId="27" fillId="0" borderId="6" xfId="0" applyFont="1" applyBorder="1" applyAlignment="1">
      <alignment horizontal="right" vertical="center"/>
    </xf>
    <xf numFmtId="2" fontId="28" fillId="0" borderId="6" xfId="0" applyNumberFormat="1" applyFont="1" applyBorder="1" applyAlignment="1">
      <alignment horizontal="center" vertical="center"/>
    </xf>
    <xf numFmtId="0" fontId="28" fillId="0" borderId="0" xfId="0" applyFont="1" applyAlignment="1">
      <alignment horizontal="center" vertical="center"/>
    </xf>
    <xf numFmtId="3" fontId="26" fillId="0" borderId="6" xfId="0" applyNumberFormat="1" applyFont="1" applyBorder="1" applyAlignment="1">
      <alignment horizontal="left" vertical="center" wrapText="1"/>
    </xf>
    <xf numFmtId="0" fontId="26" fillId="0" borderId="6" xfId="0" applyFont="1" applyBorder="1" applyAlignment="1">
      <alignment vertical="center" wrapText="1"/>
    </xf>
    <xf numFmtId="2" fontId="31" fillId="0" borderId="6" xfId="5" applyNumberFormat="1" applyFont="1" applyFill="1" applyBorder="1" applyAlignment="1">
      <alignment horizontal="center" vertical="center"/>
    </xf>
    <xf numFmtId="2" fontId="26" fillId="4" borderId="6" xfId="4" applyNumberFormat="1" applyFont="1" applyBorder="1" applyAlignment="1">
      <alignment horizontal="center"/>
    </xf>
    <xf numFmtId="2" fontId="0" fillId="0" borderId="6" xfId="0" applyNumberFormat="1" applyFont="1" applyBorder="1" applyAlignment="1">
      <alignment horizontal="center"/>
    </xf>
    <xf numFmtId="2" fontId="26" fillId="5" borderId="6" xfId="5" applyNumberFormat="1" applyFont="1" applyBorder="1" applyAlignment="1">
      <alignment horizontal="center"/>
    </xf>
    <xf numFmtId="2" fontId="26" fillId="0" borderId="6" xfId="0" applyNumberFormat="1" applyFont="1" applyBorder="1" applyAlignment="1">
      <alignment horizontal="center"/>
    </xf>
    <xf numFmtId="2" fontId="31" fillId="0" borderId="6" xfId="5" applyNumberFormat="1" applyFont="1" applyFill="1" applyBorder="1" applyAlignment="1">
      <alignment horizontal="center"/>
    </xf>
    <xf numFmtId="0" fontId="24" fillId="0" borderId="0" xfId="0" applyFont="1" applyAlignment="1">
      <alignment vertical="center"/>
    </xf>
    <xf numFmtId="0" fontId="19" fillId="0" borderId="0" xfId="0" applyFont="1" applyAlignment="1">
      <alignment vertical="center"/>
    </xf>
    <xf numFmtId="0" fontId="28" fillId="0" borderId="0" xfId="0" applyFont="1" applyAlignment="1">
      <alignment vertical="center"/>
    </xf>
    <xf numFmtId="0" fontId="20" fillId="6" borderId="6" xfId="0" applyFont="1" applyFill="1" applyBorder="1" applyAlignment="1">
      <alignment horizontal="center" vertical="center" wrapText="1"/>
    </xf>
    <xf numFmtId="167" fontId="18" fillId="0" borderId="0" xfId="0" applyNumberFormat="1" applyFont="1" applyAlignment="1">
      <alignment horizontal="right"/>
    </xf>
    <xf numFmtId="2" fontId="22" fillId="0" borderId="0" xfId="2" applyNumberFormat="1" applyFont="1" applyAlignment="1">
      <alignment horizontal="center"/>
    </xf>
    <xf numFmtId="2" fontId="22" fillId="0" borderId="0" xfId="0" applyNumberFormat="1" applyFont="1" applyAlignment="1">
      <alignment horizontal="center"/>
    </xf>
    <xf numFmtId="2" fontId="19" fillId="0" borderId="0" xfId="0" applyNumberFormat="1" applyFont="1" applyAlignment="1">
      <alignment horizontal="center" wrapText="1"/>
    </xf>
    <xf numFmtId="2" fontId="26" fillId="0" borderId="6" xfId="5" applyNumberFormat="1" applyFont="1" applyFill="1" applyBorder="1" applyAlignment="1">
      <alignment horizontal="center"/>
    </xf>
    <xf numFmtId="2" fontId="0" fillId="0" borderId="0" xfId="0" applyNumberFormat="1" applyFont="1" applyAlignment="1">
      <alignment horizontal="center"/>
    </xf>
    <xf numFmtId="1" fontId="26" fillId="0" borderId="6" xfId="2" applyNumberFormat="1" applyFont="1" applyBorder="1" applyAlignment="1">
      <alignment horizontal="center" vertical="center"/>
    </xf>
    <xf numFmtId="1" fontId="26" fillId="5" borderId="6" xfId="5" applyNumberFormat="1" applyFont="1" applyBorder="1" applyAlignment="1">
      <alignment horizontal="center"/>
    </xf>
    <xf numFmtId="1" fontId="26" fillId="0" borderId="6" xfId="0" applyNumberFormat="1" applyFont="1" applyBorder="1" applyAlignment="1">
      <alignment horizontal="center"/>
    </xf>
    <xf numFmtId="2" fontId="19" fillId="0" borderId="6" xfId="0" applyNumberFormat="1" applyFont="1" applyBorder="1" applyAlignment="1">
      <alignment horizontal="center" wrapText="1"/>
    </xf>
    <xf numFmtId="2" fontId="22" fillId="0" borderId="6" xfId="0" applyNumberFormat="1" applyFont="1" applyBorder="1" applyAlignment="1">
      <alignment horizontal="center" vertical="center"/>
    </xf>
    <xf numFmtId="2" fontId="0" fillId="0" borderId="0" xfId="0" applyNumberFormat="1" applyFont="1" applyAlignment="1">
      <alignment horizontal="center" vertical="center"/>
    </xf>
    <xf numFmtId="2" fontId="22" fillId="5" borderId="6" xfId="5" applyNumberFormat="1" applyFont="1" applyBorder="1" applyAlignment="1">
      <alignment horizontal="center" vertical="center"/>
    </xf>
    <xf numFmtId="164" fontId="22" fillId="0" borderId="6" xfId="0" applyNumberFormat="1" applyFont="1" applyBorder="1" applyAlignment="1">
      <alignment horizontal="center" vertical="center"/>
    </xf>
    <xf numFmtId="164" fontId="26" fillId="0" borderId="6" xfId="0" applyNumberFormat="1" applyFont="1" applyBorder="1" applyAlignment="1">
      <alignment horizontal="center" vertical="center"/>
    </xf>
    <xf numFmtId="1" fontId="22" fillId="0" borderId="6" xfId="0" applyNumberFormat="1" applyFont="1" applyBorder="1" applyAlignment="1">
      <alignment horizontal="center" vertical="center"/>
    </xf>
    <xf numFmtId="1" fontId="26" fillId="0" borderId="6" xfId="0" applyNumberFormat="1" applyFont="1" applyBorder="1" applyAlignment="1">
      <alignment horizontal="center" vertical="center"/>
    </xf>
    <xf numFmtId="166" fontId="36" fillId="0" borderId="6" xfId="5" applyNumberFormat="1" applyFont="1" applyFill="1" applyBorder="1" applyAlignment="1">
      <alignment horizontal="right" vertical="center"/>
    </xf>
    <xf numFmtId="2" fontId="22" fillId="4" borderId="6" xfId="4" applyNumberFormat="1" applyFont="1" applyBorder="1" applyAlignment="1">
      <alignment horizontal="center"/>
    </xf>
    <xf numFmtId="2" fontId="22" fillId="0" borderId="6" xfId="0" applyNumberFormat="1" applyFont="1" applyBorder="1" applyAlignment="1">
      <alignment horizontal="center"/>
    </xf>
    <xf numFmtId="2" fontId="22" fillId="5" borderId="6" xfId="5" applyNumberFormat="1" applyFont="1" applyBorder="1" applyAlignment="1">
      <alignment horizontal="center"/>
    </xf>
    <xf numFmtId="2" fontId="21" fillId="0" borderId="6" xfId="0" applyNumberFormat="1" applyFont="1" applyBorder="1" applyAlignment="1">
      <alignment horizontal="center" vertical="center"/>
    </xf>
    <xf numFmtId="2" fontId="22" fillId="4" borderId="6" xfId="4" applyNumberFormat="1" applyFont="1" applyBorder="1" applyAlignment="1">
      <alignment horizontal="center" vertical="center"/>
    </xf>
    <xf numFmtId="0" fontId="20" fillId="0" borderId="0" xfId="0" applyFont="1" applyBorder="1" applyAlignment="1">
      <alignment vertical="center"/>
    </xf>
    <xf numFmtId="0" fontId="21" fillId="0" borderId="0" xfId="0" applyFont="1" applyBorder="1" applyAlignment="1">
      <alignment vertical="center"/>
    </xf>
    <xf numFmtId="0" fontId="20" fillId="0" borderId="0" xfId="0" applyFont="1" applyBorder="1" applyAlignment="1">
      <alignment horizontal="right" vertical="center"/>
    </xf>
    <xf numFmtId="0" fontId="20" fillId="0" borderId="0" xfId="0" applyFont="1" applyFill="1" applyBorder="1" applyAlignment="1">
      <alignment horizontal="left" vertical="center"/>
    </xf>
    <xf numFmtId="0" fontId="21" fillId="0" borderId="0" xfId="0" applyFont="1" applyFill="1" applyBorder="1" applyAlignment="1">
      <alignment vertical="center"/>
    </xf>
    <xf numFmtId="15" fontId="27" fillId="0" borderId="0" xfId="0" applyNumberFormat="1" applyFont="1" applyFill="1" applyAlignment="1">
      <alignment horizontal="right" vertical="center"/>
    </xf>
    <xf numFmtId="0" fontId="21" fillId="0" borderId="0" xfId="0" applyFont="1" applyAlignment="1">
      <alignment horizontal="right" vertical="center"/>
    </xf>
    <xf numFmtId="0" fontId="37" fillId="0" borderId="0" xfId="0" applyNumberFormat="1" applyFont="1" applyAlignment="1">
      <alignment horizontal="center" vertical="center"/>
    </xf>
    <xf numFmtId="0" fontId="18" fillId="0" borderId="15" xfId="0" applyFont="1" applyBorder="1" applyAlignment="1">
      <alignment horizontal="center" vertical="center"/>
    </xf>
    <xf numFmtId="0" fontId="18" fillId="0" borderId="16" xfId="0" applyFont="1" applyBorder="1" applyAlignment="1">
      <alignment horizontal="center" vertical="center"/>
    </xf>
    <xf numFmtId="0" fontId="18" fillId="0" borderId="17" xfId="0" applyFont="1" applyBorder="1" applyAlignment="1">
      <alignment horizontal="center" vertical="center"/>
    </xf>
    <xf numFmtId="0" fontId="22" fillId="0" borderId="8" xfId="0" applyFont="1" applyBorder="1" applyAlignment="1">
      <alignment horizontal="center" vertical="center"/>
    </xf>
    <xf numFmtId="166" fontId="22" fillId="0" borderId="8" xfId="2" applyNumberFormat="1" applyFont="1" applyBorder="1" applyAlignment="1">
      <alignment horizontal="center" vertical="center"/>
    </xf>
    <xf numFmtId="0" fontId="22" fillId="0" borderId="7" xfId="0" applyFont="1" applyBorder="1" applyAlignment="1">
      <alignment horizontal="center" vertical="center"/>
    </xf>
    <xf numFmtId="166" fontId="22" fillId="0" borderId="7" xfId="2" applyNumberFormat="1" applyFont="1" applyBorder="1" applyAlignment="1">
      <alignment horizontal="center" vertical="center"/>
    </xf>
    <xf numFmtId="166" fontId="18" fillId="0" borderId="17" xfId="2" applyNumberFormat="1" applyFont="1" applyBorder="1" applyAlignment="1">
      <alignment horizontal="center" vertical="center"/>
    </xf>
    <xf numFmtId="0" fontId="22" fillId="0" borderId="0" xfId="0" applyFont="1" applyAlignment="1">
      <alignment horizontal="center" vertical="center"/>
    </xf>
    <xf numFmtId="166" fontId="22" fillId="0" borderId="0" xfId="2" applyNumberFormat="1" applyFont="1" applyAlignment="1">
      <alignment horizontal="center" vertical="center"/>
    </xf>
    <xf numFmtId="166" fontId="32" fillId="0" borderId="17" xfId="2" applyNumberFormat="1" applyFont="1" applyBorder="1" applyAlignment="1">
      <alignment horizontal="center" vertical="center"/>
    </xf>
    <xf numFmtId="0" fontId="0" fillId="0" borderId="0" xfId="0" applyAlignment="1">
      <alignment horizontal="center" vertical="center"/>
    </xf>
    <xf numFmtId="166" fontId="0" fillId="0" borderId="0" xfId="2" applyNumberFormat="1" applyFont="1" applyAlignment="1">
      <alignment horizontal="center" vertical="center"/>
    </xf>
    <xf numFmtId="166" fontId="26" fillId="0" borderId="6" xfId="2" applyNumberFormat="1" applyFont="1" applyBorder="1" applyAlignment="1">
      <alignment horizontal="right" vertical="center"/>
    </xf>
    <xf numFmtId="164" fontId="26" fillId="0" borderId="6" xfId="2" applyNumberFormat="1" applyFont="1" applyBorder="1" applyAlignment="1">
      <alignment horizontal="center" vertical="center"/>
    </xf>
    <xf numFmtId="166" fontId="26" fillId="0" borderId="6" xfId="2" applyNumberFormat="1" applyFont="1" applyFill="1" applyBorder="1" applyAlignment="1">
      <alignment horizontal="right" vertical="center"/>
    </xf>
    <xf numFmtId="0" fontId="26" fillId="0" borderId="6" xfId="0" applyFont="1" applyBorder="1" applyAlignment="1">
      <alignment horizontal="center"/>
    </xf>
    <xf numFmtId="0" fontId="26" fillId="0" borderId="6" xfId="0" applyFont="1" applyBorder="1"/>
    <xf numFmtId="43" fontId="26" fillId="0" borderId="6" xfId="2" applyFont="1" applyBorder="1" applyAlignment="1"/>
    <xf numFmtId="2" fontId="26" fillId="0" borderId="6" xfId="2" applyNumberFormat="1" applyFont="1" applyBorder="1" applyAlignment="1">
      <alignment horizontal="center" vertical="center"/>
    </xf>
    <xf numFmtId="43" fontId="26" fillId="0" borderId="6" xfId="2" applyFont="1" applyFill="1" applyBorder="1" applyAlignment="1">
      <alignment horizontal="center"/>
    </xf>
    <xf numFmtId="0" fontId="39" fillId="0" borderId="6" xfId="5" applyFont="1" applyFill="1" applyBorder="1" applyAlignment="1">
      <alignment horizontal="center" vertical="center"/>
    </xf>
    <xf numFmtId="3" fontId="40" fillId="0" borderId="6" xfId="5" applyNumberFormat="1" applyFont="1" applyFill="1" applyBorder="1" applyAlignment="1">
      <alignment horizontal="center" vertical="center"/>
    </xf>
    <xf numFmtId="2" fontId="40" fillId="0" borderId="6" xfId="5" applyNumberFormat="1" applyFont="1" applyFill="1" applyBorder="1" applyAlignment="1">
      <alignment horizontal="center" vertical="center"/>
    </xf>
    <xf numFmtId="166" fontId="40" fillId="0" borderId="6" xfId="5" applyNumberFormat="1" applyFont="1" applyFill="1" applyBorder="1" applyAlignment="1">
      <alignment horizontal="center" vertical="center"/>
    </xf>
    <xf numFmtId="0" fontId="27" fillId="0" borderId="0" xfId="0" applyFont="1" applyAlignment="1">
      <alignment horizontal="left" vertical="center"/>
    </xf>
    <xf numFmtId="0" fontId="37" fillId="0" borderId="0" xfId="0" applyNumberFormat="1" applyFont="1" applyAlignment="1">
      <alignment horizontal="center" vertical="center"/>
    </xf>
    <xf numFmtId="0" fontId="38" fillId="0" borderId="0" xfId="0" applyFont="1" applyAlignment="1">
      <alignment horizontal="left" vertical="center"/>
    </xf>
    <xf numFmtId="166" fontId="22" fillId="0" borderId="9" xfId="2" applyNumberFormat="1" applyFont="1" applyBorder="1" applyAlignment="1">
      <alignment horizontal="center" vertical="center"/>
    </xf>
    <xf numFmtId="166" fontId="22" fillId="0" borderId="10" xfId="2" applyNumberFormat="1" applyFont="1" applyBorder="1" applyAlignment="1">
      <alignment horizontal="center" vertical="center"/>
    </xf>
    <xf numFmtId="0" fontId="31" fillId="0" borderId="6" xfId="5" applyFont="1" applyFill="1" applyBorder="1" applyAlignment="1">
      <alignment horizontal="left" vertical="center" wrapText="1"/>
    </xf>
    <xf numFmtId="0" fontId="20" fillId="6" borderId="6" xfId="0" applyFont="1" applyFill="1" applyBorder="1" applyAlignment="1">
      <alignment horizontal="center" vertical="center"/>
    </xf>
    <xf numFmtId="0" fontId="33" fillId="6" borderId="6" xfId="0" applyFont="1" applyFill="1" applyBorder="1" applyAlignment="1">
      <alignment horizontal="center" vertical="center"/>
    </xf>
    <xf numFmtId="43" fontId="35" fillId="6" borderId="9" xfId="2" applyFont="1" applyFill="1" applyBorder="1" applyAlignment="1">
      <alignment horizontal="center" vertical="center" wrapText="1"/>
    </xf>
    <xf numFmtId="43" fontId="35" fillId="6" borderId="2" xfId="2" applyFont="1" applyFill="1" applyBorder="1" applyAlignment="1">
      <alignment horizontal="center" vertical="center" wrapText="1"/>
    </xf>
    <xf numFmtId="43" fontId="35" fillId="6" borderId="10" xfId="2" applyFont="1" applyFill="1" applyBorder="1" applyAlignment="1">
      <alignment horizontal="center" vertical="center" wrapText="1"/>
    </xf>
    <xf numFmtId="43" fontId="35" fillId="6" borderId="6" xfId="2" applyFont="1" applyFill="1" applyBorder="1" applyAlignment="1">
      <alignment horizontal="center" vertical="center" wrapText="1"/>
    </xf>
    <xf numFmtId="43" fontId="35" fillId="6" borderId="11" xfId="2" applyFont="1" applyFill="1" applyBorder="1" applyAlignment="1">
      <alignment horizontal="center" vertical="center" wrapText="1"/>
    </xf>
    <xf numFmtId="43" fontId="35" fillId="6" borderId="12" xfId="2" applyFont="1" applyFill="1" applyBorder="1" applyAlignment="1">
      <alignment horizontal="center" vertical="center" wrapText="1"/>
    </xf>
    <xf numFmtId="0" fontId="34" fillId="6" borderId="13" xfId="0" applyFont="1" applyFill="1" applyBorder="1" applyAlignment="1">
      <alignment horizontal="center" vertical="center"/>
    </xf>
    <xf numFmtId="0" fontId="34" fillId="6" borderId="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1" xfId="0" applyFont="1" applyFill="1" applyBorder="1" applyAlignment="1">
      <alignment horizontal="center" vertical="center"/>
    </xf>
    <xf numFmtId="0" fontId="34" fillId="6" borderId="12" xfId="0" applyFont="1" applyFill="1" applyBorder="1" applyAlignment="1">
      <alignment horizontal="center" vertical="center"/>
    </xf>
    <xf numFmtId="0" fontId="40" fillId="0" borderId="6" xfId="5" applyFont="1" applyFill="1" applyBorder="1" applyAlignment="1">
      <alignment horizontal="left" vertical="center" wrapText="1"/>
    </xf>
    <xf numFmtId="43" fontId="32" fillId="6" borderId="11" xfId="2" applyFont="1" applyFill="1" applyBorder="1" applyAlignment="1">
      <alignment horizontal="center" vertical="center" wrapText="1"/>
    </xf>
    <xf numFmtId="43" fontId="32" fillId="6" borderId="12" xfId="2" applyFont="1" applyFill="1" applyBorder="1" applyAlignment="1">
      <alignment horizontal="center" vertical="center" wrapText="1"/>
    </xf>
    <xf numFmtId="0" fontId="34" fillId="6" borderId="13" xfId="0" applyFont="1" applyFill="1" applyBorder="1" applyAlignment="1">
      <alignment horizontal="center" vertical="center" wrapText="1"/>
    </xf>
    <xf numFmtId="0" fontId="34" fillId="6" borderId="5" xfId="0" applyFont="1" applyFill="1" applyBorder="1" applyAlignment="1">
      <alignment horizontal="center" vertical="center" wrapText="1"/>
    </xf>
    <xf numFmtId="0" fontId="34" fillId="6" borderId="11" xfId="0" applyFont="1" applyFill="1" applyBorder="1" applyAlignment="1">
      <alignment horizontal="center" vertical="center" wrapText="1"/>
    </xf>
    <xf numFmtId="0" fontId="34" fillId="6" borderId="14" xfId="0" applyFont="1" applyFill="1" applyBorder="1" applyAlignment="1">
      <alignment horizontal="center" vertical="center" wrapText="1"/>
    </xf>
    <xf numFmtId="0" fontId="34" fillId="6" borderId="1" xfId="0" applyFont="1" applyFill="1" applyBorder="1" applyAlignment="1">
      <alignment horizontal="center" vertical="center" wrapText="1"/>
    </xf>
    <xf numFmtId="0" fontId="34" fillId="6" borderId="12" xfId="0" applyFont="1" applyFill="1" applyBorder="1" applyAlignment="1">
      <alignment horizontal="center" vertical="center" wrapText="1"/>
    </xf>
    <xf numFmtId="2" fontId="22" fillId="7" borderId="6" xfId="2" applyNumberFormat="1" applyFont="1" applyFill="1" applyBorder="1" applyAlignment="1">
      <alignment horizontal="center" vertical="center"/>
    </xf>
    <xf numFmtId="0" fontId="27" fillId="0" borderId="0" xfId="0" applyFont="1" applyAlignment="1">
      <alignment horizontal="center" vertical="center" wrapText="1"/>
    </xf>
    <xf numFmtId="0" fontId="19" fillId="7" borderId="0" xfId="0" applyFont="1" applyFill="1"/>
  </cellXfs>
  <cellStyles count="9">
    <cellStyle name="Accent1" xfId="4" builtinId="29"/>
    <cellStyle name="Accent2" xfId="5" builtinId="33"/>
    <cellStyle name="Comma" xfId="2" builtinId="3"/>
    <cellStyle name="Comma [0]" xfId="3" builtinId="6"/>
    <cellStyle name="Comma 2" xfId="1"/>
    <cellStyle name="Normal" xfId="0" builtinId="0"/>
    <cellStyle name="Normal 2" xfId="6"/>
    <cellStyle name="Normal 2 2" xfId="8"/>
    <cellStyle name="Normal 3" xfId="7"/>
  </cellStyles>
  <dxfs count="0"/>
  <tableStyles count="0" defaultTableStyle="TableStyleMedium9" defaultPivotStyle="PivotStyleLight16"/>
  <colors>
    <mruColors>
      <color rgb="FFC0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25"/>
  <sheetViews>
    <sheetView tabSelected="1" topLeftCell="A4" workbookViewId="0">
      <selection activeCell="C8" sqref="C8"/>
    </sheetView>
  </sheetViews>
  <sheetFormatPr defaultRowHeight="15"/>
  <cols>
    <col min="1" max="1" width="6.28515625" style="417" customWidth="1"/>
    <col min="2" max="2" width="61.7109375" style="417" customWidth="1"/>
    <col min="3" max="3" width="21" style="417" customWidth="1"/>
    <col min="4" max="4" width="9.140625" style="97"/>
    <col min="5" max="5" width="13.5703125" style="97" customWidth="1"/>
    <col min="6" max="16384" width="9.140625" style="97"/>
  </cols>
  <sheetData>
    <row r="4" spans="1:5" s="270" customFormat="1" ht="18.75">
      <c r="A4" s="398"/>
      <c r="B4" s="399"/>
      <c r="C4" s="400" t="s">
        <v>288</v>
      </c>
    </row>
    <row r="5" spans="1:5" s="270" customFormat="1" ht="18.75">
      <c r="A5" s="398"/>
      <c r="B5" s="399"/>
      <c r="C5" s="400"/>
    </row>
    <row r="6" spans="1:5" s="270" customFormat="1" ht="18.75">
      <c r="A6" s="398"/>
      <c r="B6" s="399"/>
      <c r="C6" s="400"/>
    </row>
    <row r="7" spans="1:5" s="270" customFormat="1" ht="18.75">
      <c r="A7" s="401" t="s">
        <v>279</v>
      </c>
      <c r="B7" s="402"/>
      <c r="C7" s="403">
        <v>44879</v>
      </c>
    </row>
    <row r="8" spans="1:5" s="399" customFormat="1" ht="18.75">
      <c r="A8" s="431" t="s">
        <v>287</v>
      </c>
      <c r="B8" s="431"/>
      <c r="C8" s="404"/>
    </row>
    <row r="9" spans="1:5" s="399" customFormat="1" ht="18.75">
      <c r="A9" s="312"/>
      <c r="C9" s="404"/>
    </row>
    <row r="10" spans="1:5" s="399" customFormat="1" ht="28.5">
      <c r="A10" s="432" t="s">
        <v>286</v>
      </c>
      <c r="B10" s="432"/>
      <c r="C10" s="432"/>
    </row>
    <row r="11" spans="1:5" s="399" customFormat="1" ht="29.25" thickBot="1">
      <c r="A11" s="405"/>
      <c r="B11" s="405"/>
      <c r="C11" s="405"/>
    </row>
    <row r="12" spans="1:5" ht="19.5" thickBot="1">
      <c r="A12" s="406" t="s">
        <v>280</v>
      </c>
      <c r="B12" s="407" t="s">
        <v>0</v>
      </c>
      <c r="C12" s="408" t="s">
        <v>5</v>
      </c>
    </row>
    <row r="13" spans="1:5" ht="18.75">
      <c r="A13" s="409">
        <v>1</v>
      </c>
      <c r="B13" s="409" t="s">
        <v>284</v>
      </c>
      <c r="C13" s="410">
        <f>'HVAC 15'!K135</f>
        <v>12563190.199999999</v>
      </c>
    </row>
    <row r="14" spans="1:5" ht="19.5" thickBot="1">
      <c r="A14" s="411">
        <v>2</v>
      </c>
      <c r="B14" s="411" t="s">
        <v>281</v>
      </c>
      <c r="C14" s="412">
        <f>'HVAC 16'!K139</f>
        <v>8449408.5999999996</v>
      </c>
    </row>
    <row r="15" spans="1:5" ht="19.5" thickBot="1">
      <c r="A15" s="406"/>
      <c r="B15" s="407" t="s">
        <v>289</v>
      </c>
      <c r="C15" s="413">
        <f>C14+C13</f>
        <v>21012598.799999997</v>
      </c>
    </row>
    <row r="16" spans="1:5" ht="18.75">
      <c r="A16" s="414"/>
      <c r="B16" s="414"/>
      <c r="C16" s="415"/>
      <c r="E16" s="462" t="s">
        <v>291</v>
      </c>
    </row>
    <row r="17" spans="1:6" ht="18.75">
      <c r="A17" s="224">
        <v>1</v>
      </c>
      <c r="B17" s="224" t="s">
        <v>285</v>
      </c>
      <c r="C17" s="315">
        <f>'Fire 15'!K48</f>
        <v>1596925.3</v>
      </c>
    </row>
    <row r="18" spans="1:6" ht="19.5" thickBot="1">
      <c r="A18" s="411">
        <v>2</v>
      </c>
      <c r="B18" s="411" t="s">
        <v>282</v>
      </c>
      <c r="C18" s="412">
        <f>'Fire 16'!K42</f>
        <v>1159292.7</v>
      </c>
    </row>
    <row r="19" spans="1:6" ht="19.5" thickBot="1">
      <c r="A19" s="406"/>
      <c r="B19" s="407" t="s">
        <v>289</v>
      </c>
      <c r="C19" s="413">
        <f>C18+C17</f>
        <v>2756218</v>
      </c>
    </row>
    <row r="20" spans="1:6" ht="19.5" thickBot="1">
      <c r="A20" s="414"/>
      <c r="B20" s="414"/>
      <c r="C20" s="415"/>
    </row>
    <row r="21" spans="1:6" ht="21.75" thickBot="1">
      <c r="A21" s="406"/>
      <c r="B21" s="407" t="s">
        <v>283</v>
      </c>
      <c r="C21" s="416">
        <f>C19+C15</f>
        <v>23768816.799999997</v>
      </c>
      <c r="F21" s="97">
        <v>250</v>
      </c>
    </row>
    <row r="22" spans="1:6">
      <c r="C22" s="418"/>
      <c r="F22" s="97">
        <f>F21*5%</f>
        <v>12.5</v>
      </c>
    </row>
    <row r="23" spans="1:6">
      <c r="F23" s="97">
        <f>F21-F22</f>
        <v>237.5</v>
      </c>
    </row>
    <row r="24" spans="1:6" ht="15.75">
      <c r="A24" s="433" t="s">
        <v>292</v>
      </c>
      <c r="B24" s="433"/>
      <c r="C24" s="433"/>
      <c r="F24" s="97">
        <v>180</v>
      </c>
    </row>
    <row r="25" spans="1:6">
      <c r="F25" s="97">
        <f>F23-F24</f>
        <v>57.5</v>
      </c>
    </row>
  </sheetData>
  <mergeCells count="3">
    <mergeCell ref="A8:B8"/>
    <mergeCell ref="A10:C10"/>
    <mergeCell ref="A24:C2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6"/>
  <sheetViews>
    <sheetView showGridLines="0" topLeftCell="A43" zoomScaleNormal="100" zoomScaleSheetLayoutView="80" workbookViewId="0">
      <selection activeCell="G51" sqref="G51:G52"/>
    </sheetView>
  </sheetViews>
  <sheetFormatPr defaultColWidth="9.140625" defaultRowHeight="15"/>
  <cols>
    <col min="1" max="1" width="6" style="251" customWidth="1"/>
    <col min="2" max="2" width="108.85546875" style="112" customWidth="1"/>
    <col min="3" max="3" width="9.140625" style="112" customWidth="1"/>
    <col min="4" max="4" width="8.85546875" style="121" customWidth="1"/>
    <col min="5" max="5" width="12.28515625" style="174" bestFit="1" customWidth="1"/>
    <col min="6" max="6" width="12.85546875" style="174" customWidth="1"/>
    <col min="7" max="7" width="10.85546875" style="380" bestFit="1" customWidth="1"/>
    <col min="8" max="8" width="15" style="174" customWidth="1"/>
    <col min="9" max="9" width="12.85546875" style="380" customWidth="1"/>
    <col min="10" max="10" width="12.85546875" style="174" customWidth="1"/>
    <col min="11" max="11" width="16.85546875" style="176" customWidth="1"/>
    <col min="12" max="12" width="14.5703125" style="310" customWidth="1"/>
    <col min="13" max="18" width="9.140625" style="120"/>
    <col min="19" max="16384" width="9.140625" style="112"/>
  </cols>
  <sheetData>
    <row r="1" spans="1:18" ht="18.75">
      <c r="A1" s="248" t="s">
        <v>124</v>
      </c>
      <c r="B1" s="114"/>
      <c r="C1" s="115"/>
      <c r="D1" s="116"/>
      <c r="E1" s="117"/>
      <c r="F1" s="117"/>
      <c r="G1" s="377"/>
      <c r="H1" s="117"/>
      <c r="I1" s="377"/>
      <c r="J1" s="117"/>
      <c r="K1" s="375">
        <v>44833</v>
      </c>
    </row>
    <row r="2" spans="1:18" ht="18.75">
      <c r="A2" s="248" t="s">
        <v>127</v>
      </c>
      <c r="B2" s="114"/>
      <c r="C2" s="115"/>
      <c r="D2" s="116"/>
      <c r="E2" s="117"/>
      <c r="F2" s="117"/>
      <c r="G2" s="377"/>
      <c r="H2" s="117"/>
      <c r="I2" s="377"/>
      <c r="J2" s="117"/>
      <c r="K2" s="119"/>
    </row>
    <row r="3" spans="1:18" ht="18.75">
      <c r="A3" s="248"/>
      <c r="B3" s="114"/>
      <c r="C3" s="115"/>
      <c r="D3" s="116"/>
      <c r="E3" s="117"/>
      <c r="F3" s="117"/>
      <c r="G3" s="377"/>
      <c r="H3" s="117"/>
      <c r="I3" s="377"/>
      <c r="J3" s="117"/>
      <c r="K3" s="122"/>
    </row>
    <row r="4" spans="1:18" ht="23.25" customHeight="1">
      <c r="A4" s="437" t="s">
        <v>277</v>
      </c>
      <c r="B4" s="438" t="s">
        <v>0</v>
      </c>
      <c r="C4" s="445" t="s">
        <v>271</v>
      </c>
      <c r="D4" s="446"/>
      <c r="E4" s="446"/>
      <c r="F4" s="447"/>
      <c r="G4" s="439" t="s">
        <v>274</v>
      </c>
      <c r="H4" s="440"/>
      <c r="I4" s="440"/>
      <c r="J4" s="440"/>
      <c r="K4" s="441"/>
    </row>
    <row r="5" spans="1:18" ht="23.25">
      <c r="A5" s="437"/>
      <c r="B5" s="438"/>
      <c r="C5" s="448"/>
      <c r="D5" s="449"/>
      <c r="E5" s="449"/>
      <c r="F5" s="450"/>
      <c r="G5" s="439" t="s">
        <v>123</v>
      </c>
      <c r="H5" s="440"/>
      <c r="I5" s="442" t="s">
        <v>270</v>
      </c>
      <c r="J5" s="442"/>
      <c r="K5" s="443" t="s">
        <v>276</v>
      </c>
    </row>
    <row r="6" spans="1:18" s="123" customFormat="1" ht="37.5">
      <c r="A6" s="437"/>
      <c r="B6" s="438"/>
      <c r="C6" s="302" t="s">
        <v>1</v>
      </c>
      <c r="D6" s="303" t="s">
        <v>3</v>
      </c>
      <c r="E6" s="305" t="s">
        <v>272</v>
      </c>
      <c r="F6" s="305" t="s">
        <v>273</v>
      </c>
      <c r="G6" s="347" t="s">
        <v>275</v>
      </c>
      <c r="H6" s="305" t="s">
        <v>5</v>
      </c>
      <c r="I6" s="347" t="s">
        <v>275</v>
      </c>
      <c r="J6" s="305" t="s">
        <v>5</v>
      </c>
      <c r="K6" s="444"/>
      <c r="L6" s="311"/>
      <c r="M6" s="124"/>
      <c r="N6" s="124"/>
      <c r="O6" s="124"/>
      <c r="P6" s="124"/>
      <c r="Q6" s="124"/>
      <c r="R6" s="124"/>
    </row>
    <row r="7" spans="1:18" s="136" customFormat="1" ht="18.75">
      <c r="A7" s="241">
        <v>1</v>
      </c>
      <c r="B7" s="178" t="s">
        <v>128</v>
      </c>
      <c r="C7" s="177"/>
      <c r="D7" s="179"/>
      <c r="E7" s="180"/>
      <c r="F7" s="180"/>
      <c r="G7" s="393"/>
      <c r="H7" s="180"/>
      <c r="I7" s="393"/>
      <c r="J7" s="180"/>
      <c r="K7" s="181"/>
      <c r="L7" s="286"/>
      <c r="M7" s="135"/>
      <c r="N7" s="135"/>
      <c r="O7" s="135"/>
      <c r="P7" s="135"/>
      <c r="Q7" s="135"/>
      <c r="R7" s="135"/>
    </row>
    <row r="8" spans="1:18" ht="18.75">
      <c r="A8" s="249"/>
      <c r="B8" s="182"/>
      <c r="C8" s="183"/>
      <c r="D8" s="184"/>
      <c r="E8" s="185"/>
      <c r="F8" s="185"/>
      <c r="G8" s="394"/>
      <c r="H8" s="185"/>
      <c r="I8" s="394"/>
      <c r="J8" s="185"/>
      <c r="K8" s="186"/>
    </row>
    <row r="9" spans="1:18" s="136" customFormat="1" ht="18.75">
      <c r="A9" s="210">
        <v>1.1000000000000001</v>
      </c>
      <c r="B9" s="188" t="s">
        <v>129</v>
      </c>
      <c r="C9" s="187"/>
      <c r="D9" s="189"/>
      <c r="E9" s="190"/>
      <c r="F9" s="190"/>
      <c r="G9" s="395"/>
      <c r="H9" s="190"/>
      <c r="I9" s="395"/>
      <c r="J9" s="190"/>
      <c r="K9" s="191"/>
      <c r="L9" s="286"/>
      <c r="M9" s="135"/>
      <c r="N9" s="135"/>
      <c r="O9" s="135"/>
      <c r="P9" s="135"/>
      <c r="Q9" s="135"/>
      <c r="R9" s="135"/>
    </row>
    <row r="10" spans="1:18" s="136" customFormat="1" ht="75">
      <c r="A10" s="249"/>
      <c r="B10" s="192" t="s">
        <v>130</v>
      </c>
      <c r="C10" s="183"/>
      <c r="D10" s="184"/>
      <c r="E10" s="193"/>
      <c r="F10" s="193"/>
      <c r="G10" s="394"/>
      <c r="H10" s="193"/>
      <c r="I10" s="394"/>
      <c r="J10" s="193"/>
      <c r="K10" s="194"/>
      <c r="L10" s="286"/>
      <c r="M10" s="135"/>
      <c r="N10" s="135"/>
      <c r="O10" s="135"/>
      <c r="P10" s="135"/>
      <c r="Q10" s="135"/>
      <c r="R10" s="135"/>
    </row>
    <row r="11" spans="1:18" s="149" customFormat="1" ht="18.75">
      <c r="A11" s="195" t="s">
        <v>12</v>
      </c>
      <c r="B11" s="196" t="s">
        <v>131</v>
      </c>
      <c r="C11" s="195" t="s">
        <v>132</v>
      </c>
      <c r="D11" s="197">
        <v>20</v>
      </c>
      <c r="E11" s="246">
        <v>285000</v>
      </c>
      <c r="F11" s="246">
        <v>3000</v>
      </c>
      <c r="G11" s="351">
        <v>20</v>
      </c>
      <c r="H11" s="246">
        <f>G11*E11</f>
        <v>5700000</v>
      </c>
      <c r="I11" s="351">
        <f>G11</f>
        <v>20</v>
      </c>
      <c r="J11" s="246">
        <f>I11*F11</f>
        <v>60000</v>
      </c>
      <c r="K11" s="247">
        <f>J11+H11</f>
        <v>5760000</v>
      </c>
      <c r="L11" s="286"/>
      <c r="M11" s="153"/>
      <c r="N11" s="153"/>
      <c r="O11" s="153"/>
      <c r="P11" s="153"/>
      <c r="Q11" s="153"/>
      <c r="R11" s="153"/>
    </row>
    <row r="12" spans="1:18" s="149" customFormat="1" ht="18.75">
      <c r="A12" s="195" t="s">
        <v>11</v>
      </c>
      <c r="B12" s="196" t="s">
        <v>133</v>
      </c>
      <c r="C12" s="195" t="s">
        <v>132</v>
      </c>
      <c r="D12" s="199">
        <v>5</v>
      </c>
      <c r="E12" s="246">
        <v>125000</v>
      </c>
      <c r="F12" s="246">
        <v>3000</v>
      </c>
      <c r="G12" s="351">
        <v>5</v>
      </c>
      <c r="H12" s="246">
        <f>G12*E12</f>
        <v>625000</v>
      </c>
      <c r="I12" s="351">
        <f t="shared" ref="I12:I13" si="0">G12</f>
        <v>5</v>
      </c>
      <c r="J12" s="246">
        <f>I12*F12</f>
        <v>15000</v>
      </c>
      <c r="K12" s="247">
        <f>J12+H12</f>
        <v>640000</v>
      </c>
      <c r="L12" s="286"/>
      <c r="M12" s="153"/>
      <c r="N12" s="153"/>
      <c r="O12" s="153"/>
      <c r="P12" s="153"/>
      <c r="Q12" s="153"/>
      <c r="R12" s="153"/>
    </row>
    <row r="13" spans="1:18" s="149" customFormat="1" ht="18.75">
      <c r="A13" s="195" t="s">
        <v>39</v>
      </c>
      <c r="B13" s="196" t="s">
        <v>134</v>
      </c>
      <c r="C13" s="195" t="s">
        <v>135</v>
      </c>
      <c r="D13" s="199">
        <v>1</v>
      </c>
      <c r="E13" s="246">
        <v>300000</v>
      </c>
      <c r="F13" s="246">
        <v>35000</v>
      </c>
      <c r="G13" s="351">
        <v>1</v>
      </c>
      <c r="H13" s="246">
        <f>G13*E13</f>
        <v>300000</v>
      </c>
      <c r="I13" s="351">
        <f t="shared" si="0"/>
        <v>1</v>
      </c>
      <c r="J13" s="246">
        <f>I13*F13</f>
        <v>35000</v>
      </c>
      <c r="K13" s="247">
        <f>J13+H13</f>
        <v>335000</v>
      </c>
      <c r="L13" s="286"/>
      <c r="M13" s="153"/>
      <c r="N13" s="153"/>
      <c r="O13" s="153"/>
      <c r="P13" s="153"/>
      <c r="Q13" s="153"/>
      <c r="R13" s="153"/>
    </row>
    <row r="14" spans="1:18" s="136" customFormat="1" ht="18.75">
      <c r="A14" s="249"/>
      <c r="B14" s="200"/>
      <c r="C14" s="183"/>
      <c r="D14" s="201"/>
      <c r="E14" s="193"/>
      <c r="F14" s="193"/>
      <c r="G14" s="394"/>
      <c r="H14" s="193"/>
      <c r="I14" s="394"/>
      <c r="J14" s="193"/>
      <c r="K14" s="194"/>
      <c r="L14" s="286"/>
      <c r="M14" s="135"/>
      <c r="N14" s="135"/>
      <c r="O14" s="135"/>
      <c r="P14" s="135"/>
      <c r="Q14" s="135"/>
      <c r="R14" s="135"/>
    </row>
    <row r="15" spans="1:18" s="136" customFormat="1" ht="18.75">
      <c r="A15" s="210">
        <f>A9+0.1</f>
        <v>1.2000000000000002</v>
      </c>
      <c r="B15" s="188" t="s">
        <v>136</v>
      </c>
      <c r="C15" s="187"/>
      <c r="D15" s="189"/>
      <c r="E15" s="202"/>
      <c r="F15" s="202"/>
      <c r="G15" s="395"/>
      <c r="H15" s="202"/>
      <c r="I15" s="395"/>
      <c r="J15" s="202"/>
      <c r="K15" s="203"/>
      <c r="L15" s="286"/>
      <c r="M15" s="135"/>
      <c r="N15" s="135"/>
      <c r="O15" s="135"/>
      <c r="P15" s="135"/>
      <c r="Q15" s="135"/>
      <c r="R15" s="135"/>
    </row>
    <row r="16" spans="1:18" s="136" customFormat="1" ht="75">
      <c r="A16" s="249"/>
      <c r="B16" s="192" t="s">
        <v>137</v>
      </c>
      <c r="C16" s="195" t="s">
        <v>135</v>
      </c>
      <c r="D16" s="197">
        <v>1</v>
      </c>
      <c r="E16" s="434" t="s">
        <v>278</v>
      </c>
      <c r="F16" s="435"/>
      <c r="G16" s="348"/>
      <c r="H16" s="246"/>
      <c r="I16" s="348">
        <f t="shared" ref="I16" si="1">G16</f>
        <v>0</v>
      </c>
      <c r="J16" s="246">
        <f>I16*F16</f>
        <v>0</v>
      </c>
      <c r="K16" s="247">
        <f>J16+H16</f>
        <v>0</v>
      </c>
      <c r="L16" s="286"/>
      <c r="M16" s="135"/>
      <c r="N16" s="135"/>
      <c r="O16" s="135"/>
      <c r="P16" s="135"/>
      <c r="Q16" s="135"/>
      <c r="R16" s="135"/>
    </row>
    <row r="17" spans="1:18" s="136" customFormat="1" ht="18.75">
      <c r="A17" s="249"/>
      <c r="B17" s="200"/>
      <c r="C17" s="183"/>
      <c r="D17" s="201"/>
      <c r="E17" s="193"/>
      <c r="F17" s="193"/>
      <c r="G17" s="394"/>
      <c r="H17" s="193"/>
      <c r="I17" s="394"/>
      <c r="J17" s="193"/>
      <c r="K17" s="194"/>
      <c r="L17" s="286"/>
      <c r="M17" s="135"/>
      <c r="N17" s="135"/>
      <c r="O17" s="135"/>
      <c r="P17" s="135"/>
      <c r="Q17" s="135"/>
      <c r="R17" s="135"/>
    </row>
    <row r="18" spans="1:18" s="136" customFormat="1" ht="18.75">
      <c r="A18" s="210">
        <f>A15+0.1</f>
        <v>1.3000000000000003</v>
      </c>
      <c r="B18" s="188" t="s">
        <v>138</v>
      </c>
      <c r="C18" s="187"/>
      <c r="D18" s="189"/>
      <c r="E18" s="190"/>
      <c r="F18" s="190"/>
      <c r="G18" s="395"/>
      <c r="H18" s="190"/>
      <c r="I18" s="395"/>
      <c r="J18" s="190"/>
      <c r="K18" s="191"/>
      <c r="L18" s="286"/>
      <c r="M18" s="135"/>
      <c r="N18" s="135"/>
      <c r="O18" s="135"/>
      <c r="P18" s="135"/>
      <c r="Q18" s="135"/>
      <c r="R18" s="135"/>
    </row>
    <row r="19" spans="1:18" s="136" customFormat="1" ht="112.5">
      <c r="A19" s="249"/>
      <c r="B19" s="192" t="s">
        <v>139</v>
      </c>
      <c r="C19" s="183"/>
      <c r="D19" s="201"/>
      <c r="E19" s="185"/>
      <c r="F19" s="185"/>
      <c r="G19" s="394"/>
      <c r="H19" s="185"/>
      <c r="I19" s="394"/>
      <c r="J19" s="185"/>
      <c r="K19" s="186"/>
      <c r="L19" s="286"/>
      <c r="M19" s="135"/>
      <c r="N19" s="135"/>
      <c r="O19" s="135"/>
      <c r="P19" s="135"/>
      <c r="Q19" s="135"/>
      <c r="R19" s="135"/>
    </row>
    <row r="20" spans="1:18" s="136" customFormat="1" ht="18.75">
      <c r="A20" s="195" t="s">
        <v>12</v>
      </c>
      <c r="B20" s="204" t="s">
        <v>140</v>
      </c>
      <c r="C20" s="195" t="s">
        <v>63</v>
      </c>
      <c r="D20" s="197">
        <v>1</v>
      </c>
      <c r="E20" s="198">
        <v>229000</v>
      </c>
      <c r="F20" s="198">
        <v>30000</v>
      </c>
      <c r="G20" s="351">
        <v>1</v>
      </c>
      <c r="H20" s="246">
        <f>G20*E20</f>
        <v>229000</v>
      </c>
      <c r="I20" s="351">
        <f t="shared" ref="I20" si="2">G20</f>
        <v>1</v>
      </c>
      <c r="J20" s="246">
        <f>I20*F20</f>
        <v>30000</v>
      </c>
      <c r="K20" s="247">
        <f>J20+H20</f>
        <v>259000</v>
      </c>
      <c r="L20" s="286"/>
      <c r="M20" s="135"/>
      <c r="N20" s="135"/>
      <c r="O20" s="135"/>
      <c r="P20" s="135"/>
      <c r="Q20" s="135"/>
      <c r="R20" s="135"/>
    </row>
    <row r="21" spans="1:18" s="136" customFormat="1" ht="18.75">
      <c r="A21" s="249"/>
      <c r="B21" s="200"/>
      <c r="C21" s="195"/>
      <c r="D21" s="197"/>
      <c r="E21" s="227"/>
      <c r="F21" s="227"/>
      <c r="G21" s="385"/>
      <c r="H21" s="227"/>
      <c r="I21" s="385"/>
      <c r="J21" s="227"/>
      <c r="K21" s="228"/>
      <c r="L21" s="286"/>
      <c r="M21" s="135"/>
      <c r="N21" s="135"/>
      <c r="O21" s="135"/>
      <c r="P21" s="135"/>
      <c r="Q21" s="135"/>
      <c r="R21" s="135"/>
    </row>
    <row r="22" spans="1:18" s="136" customFormat="1" ht="18.75">
      <c r="A22" s="210">
        <f>A18+0.1</f>
        <v>1.4000000000000004</v>
      </c>
      <c r="B22" s="188" t="s">
        <v>141</v>
      </c>
      <c r="C22" s="210"/>
      <c r="D22" s="212"/>
      <c r="E22" s="230"/>
      <c r="F22" s="230"/>
      <c r="G22" s="387"/>
      <c r="H22" s="230"/>
      <c r="I22" s="387"/>
      <c r="J22" s="230"/>
      <c r="K22" s="231"/>
      <c r="L22" s="286"/>
      <c r="M22" s="135"/>
      <c r="N22" s="135"/>
      <c r="O22" s="135"/>
      <c r="P22" s="135"/>
      <c r="Q22" s="135"/>
      <c r="R22" s="135"/>
    </row>
    <row r="23" spans="1:18" s="136" customFormat="1" ht="56.25">
      <c r="A23" s="249"/>
      <c r="B23" s="192" t="s">
        <v>142</v>
      </c>
      <c r="C23" s="195"/>
      <c r="D23" s="197"/>
      <c r="E23" s="227"/>
      <c r="F23" s="227"/>
      <c r="G23" s="385"/>
      <c r="H23" s="227"/>
      <c r="I23" s="385"/>
      <c r="J23" s="227"/>
      <c r="K23" s="228"/>
      <c r="L23" s="286"/>
      <c r="M23" s="135"/>
      <c r="N23" s="135"/>
      <c r="O23" s="135"/>
      <c r="P23" s="135"/>
      <c r="Q23" s="135"/>
      <c r="R23" s="135"/>
    </row>
    <row r="24" spans="1:18" s="136" customFormat="1" ht="18.75">
      <c r="A24" s="195" t="s">
        <v>12</v>
      </c>
      <c r="B24" s="204" t="s">
        <v>143</v>
      </c>
      <c r="C24" s="195"/>
      <c r="D24" s="197"/>
      <c r="E24" s="227"/>
      <c r="F24" s="227"/>
      <c r="G24" s="385"/>
      <c r="H24" s="227"/>
      <c r="I24" s="385"/>
      <c r="J24" s="227"/>
      <c r="K24" s="233"/>
      <c r="L24" s="286"/>
      <c r="M24" s="135"/>
      <c r="N24" s="135"/>
      <c r="O24" s="135"/>
      <c r="P24" s="135"/>
      <c r="Q24" s="135"/>
      <c r="R24" s="135"/>
    </row>
    <row r="25" spans="1:18" s="136" customFormat="1" ht="18.75">
      <c r="A25" s="195" t="s">
        <v>144</v>
      </c>
      <c r="B25" s="204" t="s">
        <v>145</v>
      </c>
      <c r="C25" s="195" t="s">
        <v>132</v>
      </c>
      <c r="D25" s="197">
        <v>4</v>
      </c>
      <c r="E25" s="198">
        <v>4500</v>
      </c>
      <c r="F25" s="198">
        <v>1000</v>
      </c>
      <c r="G25" s="351">
        <v>2</v>
      </c>
      <c r="H25" s="246">
        <f>G25*E25</f>
        <v>9000</v>
      </c>
      <c r="I25" s="351">
        <f t="shared" ref="I25" si="3">G25</f>
        <v>2</v>
      </c>
      <c r="J25" s="246">
        <f>I25*F25</f>
        <v>2000</v>
      </c>
      <c r="K25" s="247">
        <f>J25+H25</f>
        <v>11000</v>
      </c>
      <c r="L25" s="286"/>
      <c r="M25" s="135"/>
      <c r="N25" s="135"/>
      <c r="O25" s="135"/>
      <c r="P25" s="135"/>
      <c r="Q25" s="135"/>
      <c r="R25" s="135"/>
    </row>
    <row r="26" spans="1:18" s="136" customFormat="1" ht="18.75">
      <c r="A26" s="195"/>
      <c r="B26" s="204"/>
      <c r="C26" s="195"/>
      <c r="D26" s="197"/>
      <c r="E26" s="227"/>
      <c r="F26" s="227"/>
      <c r="G26" s="390"/>
      <c r="H26" s="227"/>
      <c r="I26" s="390"/>
      <c r="J26" s="227"/>
      <c r="K26" s="233"/>
      <c r="L26" s="286"/>
      <c r="M26" s="135"/>
      <c r="N26" s="135"/>
      <c r="O26" s="135"/>
      <c r="P26" s="135"/>
      <c r="Q26" s="135"/>
      <c r="R26" s="135"/>
    </row>
    <row r="27" spans="1:18" s="136" customFormat="1" ht="18.75">
      <c r="A27" s="195" t="s">
        <v>11</v>
      </c>
      <c r="B27" s="204" t="s">
        <v>146</v>
      </c>
      <c r="C27" s="195"/>
      <c r="D27" s="197"/>
      <c r="E27" s="227"/>
      <c r="F27" s="227"/>
      <c r="G27" s="390"/>
      <c r="H27" s="227"/>
      <c r="I27" s="390"/>
      <c r="J27" s="227"/>
      <c r="K27" s="233"/>
      <c r="L27" s="286"/>
      <c r="M27" s="135"/>
      <c r="N27" s="135"/>
      <c r="O27" s="135"/>
      <c r="P27" s="135"/>
      <c r="Q27" s="135"/>
      <c r="R27" s="135"/>
    </row>
    <row r="28" spans="1:18" s="136" customFormat="1" ht="18.75">
      <c r="A28" s="195" t="s">
        <v>144</v>
      </c>
      <c r="B28" s="204" t="s">
        <v>145</v>
      </c>
      <c r="C28" s="195" t="s">
        <v>63</v>
      </c>
      <c r="D28" s="197">
        <v>1</v>
      </c>
      <c r="E28" s="198">
        <v>4500</v>
      </c>
      <c r="F28" s="198">
        <v>1000</v>
      </c>
      <c r="G28" s="351">
        <v>1</v>
      </c>
      <c r="H28" s="246">
        <f>G28*E28</f>
        <v>4500</v>
      </c>
      <c r="I28" s="351">
        <f t="shared" ref="I28" si="4">G28</f>
        <v>1</v>
      </c>
      <c r="J28" s="246">
        <f>I28*F28</f>
        <v>1000</v>
      </c>
      <c r="K28" s="247">
        <f>J28+H28</f>
        <v>5500</v>
      </c>
      <c r="L28" s="286"/>
      <c r="M28" s="135"/>
      <c r="N28" s="135"/>
      <c r="O28" s="135"/>
      <c r="P28" s="135"/>
      <c r="Q28" s="135"/>
      <c r="R28" s="135"/>
    </row>
    <row r="29" spans="1:18" s="136" customFormat="1" ht="18.75">
      <c r="A29" s="195"/>
      <c r="B29" s="204"/>
      <c r="C29" s="195"/>
      <c r="D29" s="197"/>
      <c r="E29" s="227"/>
      <c r="F29" s="227"/>
      <c r="G29" s="390"/>
      <c r="H29" s="227"/>
      <c r="I29" s="390"/>
      <c r="J29" s="227"/>
      <c r="K29" s="233"/>
      <c r="L29" s="286"/>
      <c r="M29" s="135"/>
      <c r="N29" s="135"/>
      <c r="O29" s="135"/>
      <c r="P29" s="135"/>
      <c r="Q29" s="135"/>
      <c r="R29" s="135"/>
    </row>
    <row r="30" spans="1:18" s="136" customFormat="1" ht="18.75">
      <c r="A30" s="195" t="s">
        <v>39</v>
      </c>
      <c r="B30" s="204" t="s">
        <v>147</v>
      </c>
      <c r="C30" s="195"/>
      <c r="D30" s="197"/>
      <c r="E30" s="227"/>
      <c r="F30" s="227"/>
      <c r="G30" s="390"/>
      <c r="H30" s="227"/>
      <c r="I30" s="390"/>
      <c r="J30" s="227"/>
      <c r="K30" s="233"/>
      <c r="L30" s="286"/>
      <c r="M30" s="135"/>
      <c r="N30" s="135"/>
      <c r="O30" s="135"/>
      <c r="P30" s="135"/>
      <c r="Q30" s="135"/>
      <c r="R30" s="135"/>
    </row>
    <row r="31" spans="1:18" s="136" customFormat="1" ht="18.75">
      <c r="A31" s="195" t="s">
        <v>144</v>
      </c>
      <c r="B31" s="204" t="s">
        <v>145</v>
      </c>
      <c r="C31" s="195" t="s">
        <v>63</v>
      </c>
      <c r="D31" s="197">
        <v>1</v>
      </c>
      <c r="E31" s="198">
        <v>9000</v>
      </c>
      <c r="F31" s="198">
        <v>1500</v>
      </c>
      <c r="G31" s="351">
        <v>1</v>
      </c>
      <c r="H31" s="246">
        <f>G31*E31</f>
        <v>9000</v>
      </c>
      <c r="I31" s="351">
        <f t="shared" ref="I31" si="5">G31</f>
        <v>1</v>
      </c>
      <c r="J31" s="246">
        <f>I31*F31</f>
        <v>1500</v>
      </c>
      <c r="K31" s="247">
        <f>J31+H31</f>
        <v>10500</v>
      </c>
      <c r="L31" s="286"/>
      <c r="M31" s="135"/>
      <c r="N31" s="135"/>
      <c r="O31" s="135"/>
      <c r="P31" s="135"/>
      <c r="Q31" s="135"/>
      <c r="R31" s="135"/>
    </row>
    <row r="32" spans="1:18" s="136" customFormat="1" ht="18.75">
      <c r="A32" s="195"/>
      <c r="B32" s="204"/>
      <c r="C32" s="195"/>
      <c r="D32" s="197"/>
      <c r="E32" s="227"/>
      <c r="F32" s="227"/>
      <c r="G32" s="390"/>
      <c r="H32" s="227"/>
      <c r="I32" s="390"/>
      <c r="J32" s="227"/>
      <c r="K32" s="233"/>
      <c r="L32" s="286"/>
      <c r="M32" s="135"/>
      <c r="N32" s="135"/>
      <c r="O32" s="135"/>
      <c r="P32" s="135"/>
      <c r="Q32" s="135"/>
      <c r="R32" s="135"/>
    </row>
    <row r="33" spans="1:18" s="136" customFormat="1" ht="18.75">
      <c r="A33" s="195" t="s">
        <v>115</v>
      </c>
      <c r="B33" s="204" t="s">
        <v>148</v>
      </c>
      <c r="C33" s="195"/>
      <c r="D33" s="197"/>
      <c r="E33" s="227"/>
      <c r="F33" s="227"/>
      <c r="G33" s="390"/>
      <c r="H33" s="227"/>
      <c r="I33" s="390"/>
      <c r="J33" s="227"/>
      <c r="K33" s="233"/>
      <c r="L33" s="286"/>
      <c r="M33" s="135"/>
      <c r="N33" s="135"/>
      <c r="O33" s="135"/>
      <c r="P33" s="135"/>
      <c r="Q33" s="135"/>
      <c r="R33" s="135"/>
    </row>
    <row r="34" spans="1:18" s="136" customFormat="1" ht="18.75">
      <c r="A34" s="195" t="s">
        <v>144</v>
      </c>
      <c r="B34" s="204" t="s">
        <v>145</v>
      </c>
      <c r="C34" s="195" t="s">
        <v>63</v>
      </c>
      <c r="D34" s="197">
        <v>1</v>
      </c>
      <c r="E34" s="198">
        <v>42000</v>
      </c>
      <c r="F34" s="198">
        <v>3000</v>
      </c>
      <c r="G34" s="351">
        <v>1</v>
      </c>
      <c r="H34" s="246">
        <f>G34*E34</f>
        <v>42000</v>
      </c>
      <c r="I34" s="351">
        <f t="shared" ref="I34" si="6">G34</f>
        <v>1</v>
      </c>
      <c r="J34" s="246">
        <f>I34*F34</f>
        <v>3000</v>
      </c>
      <c r="K34" s="247">
        <f>J34+H34</f>
        <v>45000</v>
      </c>
      <c r="L34" s="286"/>
      <c r="M34" s="135"/>
      <c r="N34" s="135"/>
      <c r="O34" s="135"/>
      <c r="P34" s="135"/>
      <c r="Q34" s="135"/>
      <c r="R34" s="135"/>
    </row>
    <row r="35" spans="1:18" s="136" customFormat="1" ht="18.75">
      <c r="A35" s="195"/>
      <c r="B35" s="204"/>
      <c r="C35" s="195"/>
      <c r="D35" s="197"/>
      <c r="E35" s="227"/>
      <c r="F35" s="227"/>
      <c r="G35" s="390"/>
      <c r="H35" s="227"/>
      <c r="I35" s="390"/>
      <c r="J35" s="227"/>
      <c r="K35" s="233"/>
      <c r="L35" s="286"/>
      <c r="M35" s="135"/>
      <c r="N35" s="135"/>
      <c r="O35" s="135"/>
      <c r="P35" s="135"/>
      <c r="Q35" s="135"/>
      <c r="R35" s="135"/>
    </row>
    <row r="36" spans="1:18" s="136" customFormat="1" ht="37.5">
      <c r="A36" s="195" t="s">
        <v>118</v>
      </c>
      <c r="B36" s="204" t="s">
        <v>149</v>
      </c>
      <c r="C36" s="195" t="s">
        <v>63</v>
      </c>
      <c r="D36" s="197">
        <v>1</v>
      </c>
      <c r="E36" s="198">
        <v>20000</v>
      </c>
      <c r="F36" s="198">
        <v>2000</v>
      </c>
      <c r="G36" s="351">
        <v>1</v>
      </c>
      <c r="H36" s="246">
        <f>G36*E36</f>
        <v>20000</v>
      </c>
      <c r="I36" s="351">
        <f t="shared" ref="I36" si="7">G36</f>
        <v>1</v>
      </c>
      <c r="J36" s="246">
        <f>I36*F36</f>
        <v>2000</v>
      </c>
      <c r="K36" s="247">
        <f>J36+H36</f>
        <v>22000</v>
      </c>
      <c r="L36" s="286"/>
      <c r="M36" s="135"/>
      <c r="N36" s="135"/>
      <c r="O36" s="135"/>
      <c r="P36" s="135"/>
      <c r="Q36" s="135"/>
      <c r="R36" s="135"/>
    </row>
    <row r="37" spans="1:18" s="136" customFormat="1" ht="18.75">
      <c r="A37" s="195"/>
      <c r="B37" s="204"/>
      <c r="C37" s="195"/>
      <c r="D37" s="197"/>
      <c r="E37" s="227"/>
      <c r="F37" s="227"/>
      <c r="G37" s="390"/>
      <c r="H37" s="227"/>
      <c r="I37" s="390"/>
      <c r="J37" s="227"/>
      <c r="K37" s="233"/>
      <c r="L37" s="286"/>
      <c r="M37" s="135"/>
      <c r="N37" s="135"/>
      <c r="O37" s="135"/>
      <c r="P37" s="135"/>
      <c r="Q37" s="135"/>
      <c r="R37" s="135"/>
    </row>
    <row r="38" spans="1:18" s="136" customFormat="1" ht="18.75">
      <c r="A38" s="195" t="s">
        <v>116</v>
      </c>
      <c r="B38" s="204" t="s">
        <v>150</v>
      </c>
      <c r="C38" s="195" t="s">
        <v>135</v>
      </c>
      <c r="D38" s="197">
        <v>1</v>
      </c>
      <c r="E38" s="198">
        <v>15000</v>
      </c>
      <c r="F38" s="198">
        <v>5000</v>
      </c>
      <c r="G38" s="351">
        <v>1</v>
      </c>
      <c r="H38" s="246">
        <f>G38*E38</f>
        <v>15000</v>
      </c>
      <c r="I38" s="351">
        <f t="shared" ref="I38" si="8">G38</f>
        <v>1</v>
      </c>
      <c r="J38" s="246">
        <f>I38*F38</f>
        <v>5000</v>
      </c>
      <c r="K38" s="247">
        <f>J38+H38</f>
        <v>20000</v>
      </c>
      <c r="L38" s="286"/>
      <c r="M38" s="135"/>
      <c r="N38" s="135"/>
      <c r="O38" s="135"/>
      <c r="P38" s="135"/>
      <c r="Q38" s="135"/>
      <c r="R38" s="135"/>
    </row>
    <row r="39" spans="1:18" s="136" customFormat="1" ht="18.75">
      <c r="A39" s="195"/>
      <c r="B39" s="204"/>
      <c r="C39" s="195"/>
      <c r="D39" s="197"/>
      <c r="E39" s="227"/>
      <c r="F39" s="227"/>
      <c r="G39" s="385"/>
      <c r="H39" s="227"/>
      <c r="I39" s="385"/>
      <c r="J39" s="227"/>
      <c r="K39" s="233"/>
      <c r="L39" s="286"/>
      <c r="M39" s="135"/>
      <c r="N39" s="135"/>
      <c r="O39" s="135"/>
      <c r="P39" s="135"/>
      <c r="Q39" s="135"/>
      <c r="R39" s="135"/>
    </row>
    <row r="40" spans="1:18" s="136" customFormat="1" ht="18.75">
      <c r="A40" s="210">
        <f>A22+0.1</f>
        <v>1.5000000000000004</v>
      </c>
      <c r="B40" s="188" t="s">
        <v>151</v>
      </c>
      <c r="C40" s="210"/>
      <c r="D40" s="212"/>
      <c r="E40" s="230"/>
      <c r="F40" s="230"/>
      <c r="G40" s="387"/>
      <c r="H40" s="230"/>
      <c r="I40" s="387"/>
      <c r="J40" s="230"/>
      <c r="K40" s="231"/>
      <c r="L40" s="286"/>
      <c r="M40" s="135"/>
      <c r="N40" s="135"/>
      <c r="O40" s="135"/>
      <c r="P40" s="135"/>
      <c r="Q40" s="135"/>
      <c r="R40" s="135"/>
    </row>
    <row r="41" spans="1:18" s="136" customFormat="1" ht="112.5">
      <c r="A41" s="249"/>
      <c r="B41" s="205" t="s">
        <v>152</v>
      </c>
      <c r="C41" s="195"/>
      <c r="D41" s="197"/>
      <c r="E41" s="227"/>
      <c r="F41" s="227"/>
      <c r="G41" s="385"/>
      <c r="H41" s="227"/>
      <c r="I41" s="385"/>
      <c r="J41" s="227"/>
      <c r="K41" s="228"/>
      <c r="L41" s="286"/>
      <c r="M41" s="135"/>
      <c r="N41" s="135"/>
      <c r="O41" s="135"/>
      <c r="P41" s="135"/>
      <c r="Q41" s="135"/>
      <c r="R41" s="135"/>
    </row>
    <row r="42" spans="1:18" s="136" customFormat="1" ht="18.75">
      <c r="A42" s="249"/>
      <c r="B42" s="206" t="s">
        <v>153</v>
      </c>
      <c r="C42" s="195"/>
      <c r="D42" s="197"/>
      <c r="E42" s="227"/>
      <c r="F42" s="227"/>
      <c r="G42" s="385"/>
      <c r="H42" s="227"/>
      <c r="I42" s="385"/>
      <c r="J42" s="227"/>
      <c r="K42" s="228"/>
      <c r="L42" s="286"/>
      <c r="M42" s="135"/>
      <c r="N42" s="135"/>
      <c r="O42" s="135"/>
      <c r="P42" s="135"/>
      <c r="Q42" s="135"/>
      <c r="R42" s="135"/>
    </row>
    <row r="43" spans="1:18" s="136" customFormat="1" ht="18.75">
      <c r="A43" s="195" t="s">
        <v>12</v>
      </c>
      <c r="B43" s="204" t="s">
        <v>145</v>
      </c>
      <c r="C43" s="195" t="s">
        <v>154</v>
      </c>
      <c r="D43" s="199">
        <v>25</v>
      </c>
      <c r="E43" s="198">
        <v>1580</v>
      </c>
      <c r="F43" s="198">
        <v>500</v>
      </c>
      <c r="G43" s="350">
        <v>22</v>
      </c>
      <c r="H43" s="246">
        <f>G43*E43</f>
        <v>34760</v>
      </c>
      <c r="I43" s="350">
        <f t="shared" ref="I43:I44" si="9">G43</f>
        <v>22</v>
      </c>
      <c r="J43" s="246">
        <f>I43*F43</f>
        <v>11000</v>
      </c>
      <c r="K43" s="247">
        <f>J43+H43</f>
        <v>45760</v>
      </c>
      <c r="L43" s="286">
        <v>22</v>
      </c>
      <c r="M43" s="135"/>
      <c r="N43" s="135"/>
      <c r="O43" s="135"/>
      <c r="P43" s="135"/>
      <c r="Q43" s="135"/>
      <c r="R43" s="135"/>
    </row>
    <row r="44" spans="1:18" s="136" customFormat="1" ht="18.75">
      <c r="A44" s="195" t="s">
        <v>11</v>
      </c>
      <c r="B44" s="204" t="s">
        <v>155</v>
      </c>
      <c r="C44" s="195" t="s">
        <v>154</v>
      </c>
      <c r="D44" s="199">
        <v>50</v>
      </c>
      <c r="E44" s="198">
        <v>2562</v>
      </c>
      <c r="F44" s="198">
        <v>580</v>
      </c>
      <c r="G44" s="350">
        <v>55.3</v>
      </c>
      <c r="H44" s="246">
        <f>G44*E44</f>
        <v>141678.6</v>
      </c>
      <c r="I44" s="350">
        <f t="shared" si="9"/>
        <v>55.3</v>
      </c>
      <c r="J44" s="246">
        <f>I44*F44</f>
        <v>32074</v>
      </c>
      <c r="K44" s="247">
        <f>J44+H44</f>
        <v>173752.6</v>
      </c>
      <c r="L44" s="286">
        <f>110.6/2</f>
        <v>55.3</v>
      </c>
      <c r="M44" s="135"/>
      <c r="N44" s="135"/>
      <c r="O44" s="135"/>
      <c r="P44" s="135"/>
      <c r="Q44" s="135"/>
      <c r="R44" s="135"/>
    </row>
    <row r="45" spans="1:18" s="136" customFormat="1" ht="18.75">
      <c r="A45" s="249"/>
      <c r="B45" s="206" t="s">
        <v>156</v>
      </c>
      <c r="C45" s="195"/>
      <c r="D45" s="199"/>
      <c r="E45" s="227"/>
      <c r="F45" s="227"/>
      <c r="G45" s="388"/>
      <c r="H45" s="227"/>
      <c r="I45" s="388"/>
      <c r="J45" s="227"/>
      <c r="K45" s="228"/>
      <c r="L45" s="286"/>
      <c r="M45" s="135"/>
      <c r="N45" s="135"/>
      <c r="O45" s="135"/>
      <c r="P45" s="135"/>
      <c r="Q45" s="135"/>
      <c r="R45" s="135"/>
    </row>
    <row r="46" spans="1:18" s="136" customFormat="1" ht="18.75">
      <c r="A46" s="195" t="s">
        <v>11</v>
      </c>
      <c r="B46" s="204" t="s">
        <v>155</v>
      </c>
      <c r="C46" s="195" t="s">
        <v>154</v>
      </c>
      <c r="D46" s="199">
        <v>50</v>
      </c>
      <c r="E46" s="198">
        <v>2562</v>
      </c>
      <c r="F46" s="198">
        <v>580</v>
      </c>
      <c r="G46" s="350">
        <v>55.3</v>
      </c>
      <c r="H46" s="246">
        <f>G46*E46</f>
        <v>141678.6</v>
      </c>
      <c r="I46" s="350">
        <f t="shared" ref="I46" si="10">G46</f>
        <v>55.3</v>
      </c>
      <c r="J46" s="246">
        <f>I46*F46</f>
        <v>32074</v>
      </c>
      <c r="K46" s="247">
        <f>J46+H46</f>
        <v>173752.6</v>
      </c>
      <c r="L46" s="286">
        <v>55.3</v>
      </c>
      <c r="M46" s="135"/>
      <c r="N46" s="135"/>
      <c r="O46" s="135"/>
      <c r="P46" s="135"/>
      <c r="Q46" s="135"/>
      <c r="R46" s="135"/>
    </row>
    <row r="47" spans="1:18" s="136" customFormat="1" ht="18.75">
      <c r="A47" s="249"/>
      <c r="B47" s="200"/>
      <c r="C47" s="195"/>
      <c r="D47" s="197"/>
      <c r="E47" s="227"/>
      <c r="F47" s="227"/>
      <c r="G47" s="385"/>
      <c r="H47" s="227"/>
      <c r="I47" s="385"/>
      <c r="J47" s="227"/>
      <c r="K47" s="228"/>
      <c r="L47" s="286"/>
      <c r="M47" s="135"/>
      <c r="N47" s="135"/>
      <c r="O47" s="135"/>
      <c r="P47" s="135"/>
      <c r="Q47" s="135"/>
      <c r="R47" s="135"/>
    </row>
    <row r="48" spans="1:18" s="136" customFormat="1" ht="18.75">
      <c r="A48" s="210">
        <f>A40+0.1</f>
        <v>1.6000000000000005</v>
      </c>
      <c r="B48" s="188" t="s">
        <v>157</v>
      </c>
      <c r="C48" s="210"/>
      <c r="D48" s="212"/>
      <c r="E48" s="230"/>
      <c r="F48" s="230"/>
      <c r="G48" s="387"/>
      <c r="H48" s="230"/>
      <c r="I48" s="387"/>
      <c r="J48" s="230"/>
      <c r="K48" s="231"/>
      <c r="L48" s="286"/>
      <c r="M48" s="135"/>
      <c r="N48" s="135"/>
      <c r="O48" s="135"/>
      <c r="P48" s="135"/>
      <c r="Q48" s="135"/>
      <c r="R48" s="135"/>
    </row>
    <row r="49" spans="1:18" s="136" customFormat="1" ht="75">
      <c r="A49" s="249"/>
      <c r="B49" s="205" t="s">
        <v>158</v>
      </c>
      <c r="C49" s="195"/>
      <c r="D49" s="197"/>
      <c r="E49" s="227"/>
      <c r="F49" s="227"/>
      <c r="G49" s="385"/>
      <c r="H49" s="227"/>
      <c r="I49" s="385"/>
      <c r="J49" s="227"/>
      <c r="K49" s="228"/>
      <c r="L49" s="286"/>
      <c r="M49" s="135"/>
      <c r="N49" s="135"/>
      <c r="O49" s="135"/>
      <c r="P49" s="135"/>
      <c r="Q49" s="135"/>
      <c r="R49" s="135"/>
    </row>
    <row r="50" spans="1:18" s="136" customFormat="1" ht="18.75">
      <c r="A50" s="249"/>
      <c r="B50" s="206" t="s">
        <v>153</v>
      </c>
      <c r="C50" s="195"/>
      <c r="D50" s="197"/>
      <c r="E50" s="227"/>
      <c r="F50" s="227"/>
      <c r="G50" s="385"/>
      <c r="H50" s="227"/>
      <c r="I50" s="385"/>
      <c r="J50" s="227"/>
      <c r="K50" s="228"/>
      <c r="L50" s="286"/>
      <c r="M50" s="135"/>
      <c r="N50" s="135"/>
      <c r="O50" s="135"/>
      <c r="P50" s="135"/>
      <c r="Q50" s="135"/>
      <c r="R50" s="135"/>
    </row>
    <row r="51" spans="1:18" s="136" customFormat="1" ht="18.75">
      <c r="A51" s="195" t="s">
        <v>12</v>
      </c>
      <c r="B51" s="204" t="s">
        <v>145</v>
      </c>
      <c r="C51" s="195" t="s">
        <v>154</v>
      </c>
      <c r="D51" s="199">
        <f>D43</f>
        <v>25</v>
      </c>
      <c r="E51" s="198">
        <v>1100</v>
      </c>
      <c r="F51" s="198">
        <v>200</v>
      </c>
      <c r="G51" s="350">
        <v>22</v>
      </c>
      <c r="H51" s="246">
        <f t="shared" ref="H51:H52" si="11">G51*E51</f>
        <v>24200</v>
      </c>
      <c r="I51" s="350">
        <f t="shared" ref="I51:I52" si="12">G51</f>
        <v>22</v>
      </c>
      <c r="J51" s="246">
        <f t="shared" ref="J51:J52" si="13">I51*F51</f>
        <v>4400</v>
      </c>
      <c r="K51" s="247">
        <f t="shared" ref="K51:K52" si="14">J51+H51</f>
        <v>28600</v>
      </c>
      <c r="L51" s="286">
        <v>22</v>
      </c>
      <c r="M51" s="135"/>
      <c r="N51" s="135"/>
      <c r="O51" s="135"/>
      <c r="P51" s="135"/>
      <c r="Q51" s="135"/>
      <c r="R51" s="135"/>
    </row>
    <row r="52" spans="1:18" s="136" customFormat="1" ht="18.75">
      <c r="A52" s="195" t="s">
        <v>11</v>
      </c>
      <c r="B52" s="204" t="s">
        <v>155</v>
      </c>
      <c r="C52" s="195" t="s">
        <v>154</v>
      </c>
      <c r="D52" s="199">
        <f>D44</f>
        <v>50</v>
      </c>
      <c r="E52" s="198">
        <v>1250</v>
      </c>
      <c r="F52" s="198">
        <v>250</v>
      </c>
      <c r="G52" s="350">
        <v>55.3</v>
      </c>
      <c r="H52" s="246">
        <f t="shared" si="11"/>
        <v>69125</v>
      </c>
      <c r="I52" s="350">
        <f t="shared" si="12"/>
        <v>55.3</v>
      </c>
      <c r="J52" s="246">
        <f t="shared" si="13"/>
        <v>13825</v>
      </c>
      <c r="K52" s="247">
        <f t="shared" si="14"/>
        <v>82950</v>
      </c>
      <c r="L52" s="286">
        <v>55.3</v>
      </c>
      <c r="M52" s="135"/>
      <c r="N52" s="135"/>
      <c r="O52" s="135"/>
      <c r="P52" s="135"/>
      <c r="Q52" s="135"/>
      <c r="R52" s="135"/>
    </row>
    <row r="53" spans="1:18" s="136" customFormat="1" ht="18.75">
      <c r="A53" s="195"/>
      <c r="B53" s="204"/>
      <c r="C53" s="195"/>
      <c r="D53" s="197"/>
      <c r="E53" s="227"/>
      <c r="F53" s="227"/>
      <c r="G53" s="385"/>
      <c r="H53" s="227"/>
      <c r="I53" s="385"/>
      <c r="J53" s="227"/>
      <c r="K53" s="233"/>
      <c r="L53" s="286"/>
      <c r="M53" s="135"/>
      <c r="N53" s="135"/>
      <c r="O53" s="135"/>
      <c r="P53" s="135"/>
      <c r="Q53" s="135"/>
      <c r="R53" s="135"/>
    </row>
    <row r="54" spans="1:18" s="136" customFormat="1" ht="18.75">
      <c r="A54" s="210">
        <f>A48+0.1</f>
        <v>1.7000000000000006</v>
      </c>
      <c r="B54" s="188" t="s">
        <v>159</v>
      </c>
      <c r="C54" s="210"/>
      <c r="D54" s="212"/>
      <c r="E54" s="230"/>
      <c r="F54" s="230"/>
      <c r="G54" s="387"/>
      <c r="H54" s="230"/>
      <c r="I54" s="387"/>
      <c r="J54" s="230"/>
      <c r="K54" s="231"/>
      <c r="L54" s="286"/>
      <c r="M54" s="135"/>
      <c r="N54" s="135"/>
      <c r="O54" s="135"/>
      <c r="P54" s="135"/>
      <c r="Q54" s="135"/>
      <c r="R54" s="135"/>
    </row>
    <row r="55" spans="1:18" s="136" customFormat="1" ht="75">
      <c r="A55" s="249"/>
      <c r="B55" s="208" t="s">
        <v>160</v>
      </c>
      <c r="C55" s="195"/>
      <c r="D55" s="197"/>
      <c r="E55" s="227"/>
      <c r="F55" s="227"/>
      <c r="G55" s="385"/>
      <c r="H55" s="227"/>
      <c r="I55" s="385"/>
      <c r="J55" s="227"/>
      <c r="K55" s="228"/>
      <c r="L55" s="286"/>
      <c r="M55" s="135"/>
      <c r="N55" s="135"/>
      <c r="O55" s="135"/>
      <c r="P55" s="135"/>
      <c r="Q55" s="135"/>
      <c r="R55" s="135"/>
    </row>
    <row r="56" spans="1:18" s="136" customFormat="1" ht="18.75">
      <c r="A56" s="195" t="s">
        <v>12</v>
      </c>
      <c r="B56" s="204" t="s">
        <v>145</v>
      </c>
      <c r="C56" s="195" t="s">
        <v>154</v>
      </c>
      <c r="D56" s="199">
        <v>12</v>
      </c>
      <c r="E56" s="198">
        <v>500</v>
      </c>
      <c r="F56" s="198">
        <v>200</v>
      </c>
      <c r="G56" s="460">
        <v>12</v>
      </c>
      <c r="H56" s="246">
        <f t="shared" ref="H56:H57" si="15">G56*E56</f>
        <v>6000</v>
      </c>
      <c r="I56" s="348">
        <f t="shared" ref="I56:I57" si="16">G56</f>
        <v>12</v>
      </c>
      <c r="J56" s="246">
        <f t="shared" ref="J56:J57" si="17">I56*F56</f>
        <v>2400</v>
      </c>
      <c r="K56" s="247">
        <f t="shared" ref="K56:K57" si="18">J56+H56</f>
        <v>8400</v>
      </c>
      <c r="L56" s="286"/>
      <c r="M56" s="135"/>
      <c r="N56" s="135"/>
      <c r="O56" s="135"/>
      <c r="P56" s="135"/>
      <c r="Q56" s="135"/>
      <c r="R56" s="135"/>
    </row>
    <row r="57" spans="1:18" s="136" customFormat="1" ht="18.75">
      <c r="A57" s="195" t="s">
        <v>11</v>
      </c>
      <c r="B57" s="204" t="s">
        <v>161</v>
      </c>
      <c r="C57" s="195" t="s">
        <v>154</v>
      </c>
      <c r="D57" s="199">
        <v>15</v>
      </c>
      <c r="E57" s="198">
        <v>780</v>
      </c>
      <c r="F57" s="198">
        <v>250</v>
      </c>
      <c r="G57" s="460">
        <v>15</v>
      </c>
      <c r="H57" s="246">
        <f t="shared" si="15"/>
        <v>11700</v>
      </c>
      <c r="I57" s="348">
        <f t="shared" si="16"/>
        <v>15</v>
      </c>
      <c r="J57" s="246">
        <f t="shared" si="17"/>
        <v>3750</v>
      </c>
      <c r="K57" s="247">
        <f t="shared" si="18"/>
        <v>15450</v>
      </c>
      <c r="L57" s="286" t="s">
        <v>293</v>
      </c>
      <c r="M57" s="135"/>
      <c r="N57" s="135"/>
      <c r="O57" s="135"/>
      <c r="P57" s="135"/>
      <c r="Q57" s="135"/>
      <c r="R57" s="135"/>
    </row>
    <row r="58" spans="1:18" s="136" customFormat="1" ht="18.75">
      <c r="A58" s="195"/>
      <c r="B58" s="209"/>
      <c r="C58" s="195"/>
      <c r="D58" s="197"/>
      <c r="E58" s="198"/>
      <c r="F58" s="198"/>
      <c r="G58" s="385"/>
      <c r="H58" s="198"/>
      <c r="I58" s="385"/>
      <c r="J58" s="198"/>
      <c r="K58" s="236"/>
      <c r="L58" s="286"/>
      <c r="M58" s="135"/>
      <c r="N58" s="135"/>
      <c r="O58" s="135"/>
      <c r="P58" s="135"/>
      <c r="Q58" s="135"/>
      <c r="R58" s="135"/>
    </row>
    <row r="59" spans="1:18" s="136" customFormat="1" ht="18.75">
      <c r="A59" s="210">
        <f>A54+0.1</f>
        <v>1.8000000000000007</v>
      </c>
      <c r="B59" s="188" t="s">
        <v>162</v>
      </c>
      <c r="C59" s="210"/>
      <c r="D59" s="212"/>
      <c r="E59" s="213"/>
      <c r="F59" s="213"/>
      <c r="G59" s="387"/>
      <c r="H59" s="213"/>
      <c r="I59" s="387"/>
      <c r="J59" s="213"/>
      <c r="K59" s="214"/>
      <c r="L59" s="286"/>
      <c r="M59" s="135"/>
      <c r="N59" s="135"/>
      <c r="O59" s="135"/>
      <c r="P59" s="135"/>
      <c r="Q59" s="135"/>
      <c r="R59" s="135"/>
    </row>
    <row r="60" spans="1:18" s="136" customFormat="1" ht="56.25">
      <c r="A60" s="249"/>
      <c r="B60" s="192" t="s">
        <v>163</v>
      </c>
      <c r="C60" s="195"/>
      <c r="D60" s="197"/>
      <c r="E60" s="198"/>
      <c r="F60" s="198"/>
      <c r="G60" s="385"/>
      <c r="H60" s="198"/>
      <c r="I60" s="385"/>
      <c r="J60" s="198"/>
      <c r="K60" s="236"/>
      <c r="L60" s="286"/>
      <c r="M60" s="135"/>
      <c r="N60" s="135"/>
      <c r="O60" s="135"/>
      <c r="P60" s="135"/>
      <c r="Q60" s="135"/>
      <c r="R60" s="135"/>
    </row>
    <row r="61" spans="1:18" s="136" customFormat="1" ht="18.75">
      <c r="A61" s="195" t="s">
        <v>12</v>
      </c>
      <c r="B61" s="204" t="s">
        <v>164</v>
      </c>
      <c r="C61" s="195" t="s">
        <v>132</v>
      </c>
      <c r="D61" s="199">
        <v>2</v>
      </c>
      <c r="E61" s="198">
        <v>19500</v>
      </c>
      <c r="F61" s="198">
        <v>2000</v>
      </c>
      <c r="G61" s="351">
        <v>2</v>
      </c>
      <c r="H61" s="246">
        <f>G61*E61</f>
        <v>39000</v>
      </c>
      <c r="I61" s="351">
        <f t="shared" ref="I61" si="19">G61</f>
        <v>2</v>
      </c>
      <c r="J61" s="246">
        <f>I61*F61</f>
        <v>4000</v>
      </c>
      <c r="K61" s="247">
        <f>J61+H61</f>
        <v>43000</v>
      </c>
      <c r="L61" s="286">
        <v>2</v>
      </c>
      <c r="M61" s="135"/>
      <c r="N61" s="135"/>
      <c r="O61" s="135"/>
      <c r="P61" s="135"/>
      <c r="Q61" s="135"/>
      <c r="R61" s="135"/>
    </row>
    <row r="62" spans="1:18" s="136" customFormat="1" ht="18.75">
      <c r="A62" s="249"/>
      <c r="B62" s="200"/>
      <c r="C62" s="195"/>
      <c r="D62" s="197"/>
      <c r="E62" s="198"/>
      <c r="F62" s="198"/>
      <c r="G62" s="385"/>
      <c r="H62" s="198"/>
      <c r="I62" s="385"/>
      <c r="J62" s="198"/>
      <c r="K62" s="236"/>
      <c r="L62" s="286"/>
      <c r="M62" s="135"/>
      <c r="N62" s="135"/>
      <c r="O62" s="135"/>
      <c r="P62" s="135"/>
      <c r="Q62" s="135"/>
      <c r="R62" s="135"/>
    </row>
    <row r="63" spans="1:18" s="149" customFormat="1" ht="18.75">
      <c r="A63" s="210">
        <f>A59+0.1</f>
        <v>1.9000000000000008</v>
      </c>
      <c r="B63" s="211" t="s">
        <v>165</v>
      </c>
      <c r="C63" s="210"/>
      <c r="D63" s="212"/>
      <c r="E63" s="213"/>
      <c r="F63" s="213"/>
      <c r="G63" s="387"/>
      <c r="H63" s="213"/>
      <c r="I63" s="387"/>
      <c r="J63" s="213"/>
      <c r="K63" s="214"/>
      <c r="L63" s="286"/>
      <c r="M63" s="153"/>
      <c r="N63" s="153"/>
      <c r="O63" s="153"/>
      <c r="P63" s="153"/>
      <c r="Q63" s="153"/>
      <c r="R63" s="153"/>
    </row>
    <row r="64" spans="1:18" s="136" customFormat="1" ht="93.75">
      <c r="A64" s="195"/>
      <c r="B64" s="205" t="s">
        <v>166</v>
      </c>
      <c r="C64" s="195" t="s">
        <v>122</v>
      </c>
      <c r="D64" s="197">
        <v>610</v>
      </c>
      <c r="E64" s="198">
        <v>3100</v>
      </c>
      <c r="F64" s="198">
        <v>650</v>
      </c>
      <c r="G64" s="348">
        <f>603.5+42.64</f>
        <v>646.14</v>
      </c>
      <c r="H64" s="246">
        <f>G64*E64</f>
        <v>2003034</v>
      </c>
      <c r="I64" s="348">
        <f t="shared" ref="I64" si="20">G64</f>
        <v>646.14</v>
      </c>
      <c r="J64" s="246">
        <f>I64*F64</f>
        <v>419991</v>
      </c>
      <c r="K64" s="247">
        <f>J64+H64</f>
        <v>2423025</v>
      </c>
      <c r="L64" s="286">
        <v>603.5</v>
      </c>
      <c r="M64" s="135"/>
      <c r="N64" s="135"/>
      <c r="O64" s="135"/>
      <c r="P64" s="135"/>
      <c r="Q64" s="135"/>
      <c r="R64" s="135"/>
    </row>
    <row r="65" spans="1:18" s="136" customFormat="1" ht="18.75">
      <c r="A65" s="249"/>
      <c r="B65" s="200"/>
      <c r="C65" s="195"/>
      <c r="D65" s="197"/>
      <c r="E65" s="198"/>
      <c r="F65" s="198"/>
      <c r="G65" s="385"/>
      <c r="H65" s="198"/>
      <c r="I65" s="385"/>
      <c r="J65" s="198"/>
      <c r="K65" s="236"/>
      <c r="L65" s="286"/>
      <c r="M65" s="135"/>
      <c r="N65" s="135"/>
      <c r="O65" s="135"/>
      <c r="P65" s="135"/>
      <c r="Q65" s="135"/>
      <c r="R65" s="135"/>
    </row>
    <row r="66" spans="1:18" s="149" customFormat="1" ht="18.75">
      <c r="A66" s="215">
        <f>A63-0.8</f>
        <v>1.1000000000000008</v>
      </c>
      <c r="B66" s="211" t="s">
        <v>167</v>
      </c>
      <c r="C66" s="210"/>
      <c r="D66" s="212"/>
      <c r="E66" s="213"/>
      <c r="F66" s="213"/>
      <c r="G66" s="387"/>
      <c r="H66" s="213"/>
      <c r="I66" s="387"/>
      <c r="J66" s="213"/>
      <c r="K66" s="214"/>
      <c r="L66" s="286"/>
      <c r="M66" s="153"/>
      <c r="N66" s="153"/>
      <c r="O66" s="153"/>
      <c r="P66" s="153"/>
      <c r="Q66" s="153"/>
      <c r="R66" s="153"/>
    </row>
    <row r="67" spans="1:18" s="136" customFormat="1" ht="56.25">
      <c r="A67" s="195"/>
      <c r="B67" s="205" t="s">
        <v>168</v>
      </c>
      <c r="C67" s="195" t="s">
        <v>122</v>
      </c>
      <c r="D67" s="197">
        <v>610</v>
      </c>
      <c r="E67" s="198">
        <v>2650</v>
      </c>
      <c r="F67" s="198">
        <v>400</v>
      </c>
      <c r="G67" s="348">
        <v>628</v>
      </c>
      <c r="H67" s="246">
        <f>G67*E67</f>
        <v>1664200</v>
      </c>
      <c r="I67" s="348">
        <f t="shared" ref="I67" si="21">G67</f>
        <v>628</v>
      </c>
      <c r="J67" s="246">
        <f>I67*F67</f>
        <v>251200</v>
      </c>
      <c r="K67" s="247">
        <f>J67+H67</f>
        <v>1915400</v>
      </c>
      <c r="L67" s="286">
        <v>603.5</v>
      </c>
      <c r="M67" s="135"/>
      <c r="N67" s="135"/>
      <c r="O67" s="135"/>
      <c r="P67" s="135"/>
      <c r="Q67" s="135"/>
      <c r="R67" s="135"/>
    </row>
    <row r="68" spans="1:18" s="136" customFormat="1" ht="18.75">
      <c r="A68" s="195"/>
      <c r="B68" s="216"/>
      <c r="C68" s="195"/>
      <c r="D68" s="197"/>
      <c r="E68" s="198"/>
      <c r="F68" s="198"/>
      <c r="G68" s="385"/>
      <c r="H68" s="198"/>
      <c r="I68" s="385"/>
      <c r="J68" s="198"/>
      <c r="K68" s="236"/>
      <c r="L68" s="286"/>
      <c r="M68" s="135"/>
      <c r="N68" s="135"/>
      <c r="O68" s="135"/>
      <c r="P68" s="135"/>
      <c r="Q68" s="135"/>
      <c r="R68" s="135"/>
    </row>
    <row r="69" spans="1:18" s="149" customFormat="1" ht="18.75">
      <c r="A69" s="215">
        <f>A66+0.01</f>
        <v>1.1100000000000008</v>
      </c>
      <c r="B69" s="211" t="s">
        <v>169</v>
      </c>
      <c r="C69" s="217"/>
      <c r="D69" s="212"/>
      <c r="E69" s="213"/>
      <c r="F69" s="213"/>
      <c r="G69" s="387"/>
      <c r="H69" s="213"/>
      <c r="I69" s="387"/>
      <c r="J69" s="213"/>
      <c r="K69" s="214"/>
      <c r="L69" s="286"/>
      <c r="M69" s="153"/>
      <c r="N69" s="153"/>
      <c r="O69" s="153"/>
      <c r="P69" s="153"/>
      <c r="Q69" s="153"/>
      <c r="R69" s="153"/>
    </row>
    <row r="70" spans="1:18" s="136" customFormat="1" ht="56.25">
      <c r="A70" s="195"/>
      <c r="B70" s="192" t="s">
        <v>170</v>
      </c>
      <c r="C70" s="195" t="s">
        <v>122</v>
      </c>
      <c r="D70" s="197">
        <v>60</v>
      </c>
      <c r="E70" s="198">
        <v>2000</v>
      </c>
      <c r="F70" s="198">
        <v>400</v>
      </c>
      <c r="G70" s="460">
        <v>60</v>
      </c>
      <c r="H70" s="246">
        <f>G70*E70</f>
        <v>120000</v>
      </c>
      <c r="I70" s="348">
        <f t="shared" ref="I70" si="22">G70</f>
        <v>60</v>
      </c>
      <c r="J70" s="246">
        <f>I70*F70</f>
        <v>24000</v>
      </c>
      <c r="K70" s="247">
        <f>J70+H70</f>
        <v>144000</v>
      </c>
      <c r="L70" s="461" t="s">
        <v>294</v>
      </c>
      <c r="M70" s="135"/>
      <c r="N70" s="135"/>
      <c r="O70" s="135"/>
      <c r="P70" s="135"/>
      <c r="Q70" s="135"/>
      <c r="R70" s="135"/>
    </row>
    <row r="71" spans="1:18" s="136" customFormat="1" ht="18.75">
      <c r="A71" s="195"/>
      <c r="B71" s="218"/>
      <c r="C71" s="195"/>
      <c r="D71" s="197"/>
      <c r="E71" s="198"/>
      <c r="F71" s="198"/>
      <c r="G71" s="385"/>
      <c r="H71" s="198"/>
      <c r="I71" s="385"/>
      <c r="J71" s="198"/>
      <c r="K71" s="235"/>
      <c r="L71" s="286"/>
      <c r="M71" s="135"/>
      <c r="N71" s="135"/>
      <c r="O71" s="135"/>
      <c r="P71" s="135"/>
      <c r="Q71" s="135"/>
      <c r="R71" s="135"/>
    </row>
    <row r="72" spans="1:18" s="149" customFormat="1" ht="18.75">
      <c r="A72" s="215">
        <f>A69+0.01</f>
        <v>1.1200000000000008</v>
      </c>
      <c r="B72" s="219" t="s">
        <v>171</v>
      </c>
      <c r="C72" s="210"/>
      <c r="D72" s="212"/>
      <c r="E72" s="213"/>
      <c r="F72" s="213"/>
      <c r="G72" s="387"/>
      <c r="H72" s="213"/>
      <c r="I72" s="387"/>
      <c r="J72" s="213"/>
      <c r="K72" s="214"/>
      <c r="L72" s="286"/>
      <c r="M72" s="153"/>
      <c r="N72" s="153"/>
      <c r="O72" s="153"/>
      <c r="P72" s="153"/>
      <c r="Q72" s="153"/>
      <c r="R72" s="153"/>
    </row>
    <row r="73" spans="1:18" s="136" customFormat="1" ht="75">
      <c r="A73" s="195"/>
      <c r="B73" s="205" t="s">
        <v>172</v>
      </c>
      <c r="C73" s="195"/>
      <c r="D73" s="197"/>
      <c r="E73" s="198"/>
      <c r="F73" s="198"/>
      <c r="G73" s="385"/>
      <c r="H73" s="198"/>
      <c r="I73" s="385"/>
      <c r="J73" s="198"/>
      <c r="K73" s="235"/>
      <c r="L73" s="286"/>
      <c r="M73" s="135"/>
      <c r="N73" s="135"/>
      <c r="O73" s="135"/>
      <c r="P73" s="135"/>
      <c r="Q73" s="135"/>
      <c r="R73" s="135"/>
    </row>
    <row r="74" spans="1:18" s="136" customFormat="1" ht="18.75">
      <c r="A74" s="195" t="s">
        <v>12</v>
      </c>
      <c r="B74" s="204" t="s">
        <v>173</v>
      </c>
      <c r="C74" s="195"/>
      <c r="D74" s="197"/>
      <c r="E74" s="198"/>
      <c r="F74" s="198"/>
      <c r="G74" s="385"/>
      <c r="H74" s="198"/>
      <c r="I74" s="385"/>
      <c r="J74" s="198"/>
      <c r="K74" s="235"/>
      <c r="L74" s="286"/>
      <c r="M74" s="135"/>
      <c r="N74" s="135"/>
      <c r="O74" s="135"/>
      <c r="P74" s="135"/>
      <c r="Q74" s="135"/>
      <c r="R74" s="135"/>
    </row>
    <row r="75" spans="1:18" s="136" customFormat="1" ht="18.75">
      <c r="A75" s="195" t="s">
        <v>144</v>
      </c>
      <c r="B75" s="204" t="s">
        <v>174</v>
      </c>
      <c r="C75" s="195" t="s">
        <v>132</v>
      </c>
      <c r="D75" s="197">
        <v>3</v>
      </c>
      <c r="E75" s="198">
        <v>3055</v>
      </c>
      <c r="F75" s="198">
        <v>500</v>
      </c>
      <c r="G75" s="348"/>
      <c r="H75" s="246">
        <f t="shared" ref="H75:H78" si="23">G75*E75</f>
        <v>0</v>
      </c>
      <c r="I75" s="348">
        <f t="shared" ref="I75:I78" si="24">G75</f>
        <v>0</v>
      </c>
      <c r="J75" s="246">
        <f t="shared" ref="J75:J78" si="25">I75*F75</f>
        <v>0</v>
      </c>
      <c r="K75" s="247">
        <f t="shared" ref="K75:K78" si="26">J75+H75</f>
        <v>0</v>
      </c>
      <c r="L75" s="286">
        <f>SUM(E75+F75)*D75</f>
        <v>10665</v>
      </c>
      <c r="M75" s="135"/>
      <c r="N75" s="135"/>
      <c r="O75" s="135"/>
      <c r="P75" s="135"/>
      <c r="Q75" s="135"/>
      <c r="R75" s="135"/>
    </row>
    <row r="76" spans="1:18" s="136" customFormat="1" ht="18.75">
      <c r="A76" s="195" t="s">
        <v>175</v>
      </c>
      <c r="B76" s="204" t="s">
        <v>176</v>
      </c>
      <c r="C76" s="195" t="s">
        <v>132</v>
      </c>
      <c r="D76" s="197">
        <v>15</v>
      </c>
      <c r="E76" s="198">
        <v>3705</v>
      </c>
      <c r="F76" s="198">
        <v>500</v>
      </c>
      <c r="G76" s="348"/>
      <c r="H76" s="246">
        <f t="shared" si="23"/>
        <v>0</v>
      </c>
      <c r="I76" s="348">
        <f t="shared" si="24"/>
        <v>0</v>
      </c>
      <c r="J76" s="246">
        <f t="shared" si="25"/>
        <v>0</v>
      </c>
      <c r="K76" s="247">
        <f t="shared" si="26"/>
        <v>0</v>
      </c>
      <c r="L76" s="286">
        <f t="shared" ref="L76:L100" si="27">SUM(E76+F76)*D76</f>
        <v>63075</v>
      </c>
      <c r="M76" s="135"/>
      <c r="N76" s="135"/>
      <c r="O76" s="135"/>
      <c r="P76" s="135"/>
      <c r="Q76" s="135"/>
      <c r="R76" s="135"/>
    </row>
    <row r="77" spans="1:18" s="136" customFormat="1" ht="18.75">
      <c r="A77" s="195" t="s">
        <v>177</v>
      </c>
      <c r="B77" s="204" t="s">
        <v>178</v>
      </c>
      <c r="C77" s="195" t="s">
        <v>132</v>
      </c>
      <c r="D77" s="197">
        <v>20</v>
      </c>
      <c r="E77" s="198">
        <v>8214</v>
      </c>
      <c r="F77" s="198">
        <v>500</v>
      </c>
      <c r="G77" s="348"/>
      <c r="H77" s="246">
        <f t="shared" si="23"/>
        <v>0</v>
      </c>
      <c r="I77" s="348">
        <f t="shared" si="24"/>
        <v>0</v>
      </c>
      <c r="J77" s="246">
        <f t="shared" si="25"/>
        <v>0</v>
      </c>
      <c r="K77" s="247">
        <f t="shared" si="26"/>
        <v>0</v>
      </c>
      <c r="L77" s="286">
        <f t="shared" si="27"/>
        <v>174280</v>
      </c>
      <c r="M77" s="135"/>
      <c r="N77" s="135"/>
      <c r="O77" s="135"/>
      <c r="P77" s="135"/>
      <c r="Q77" s="135"/>
      <c r="R77" s="135"/>
    </row>
    <row r="78" spans="1:18" s="136" customFormat="1" ht="18.75">
      <c r="A78" s="195" t="s">
        <v>179</v>
      </c>
      <c r="B78" s="204" t="s">
        <v>180</v>
      </c>
      <c r="C78" s="195" t="s">
        <v>132</v>
      </c>
      <c r="D78" s="197">
        <v>6</v>
      </c>
      <c r="E78" s="198">
        <v>4680</v>
      </c>
      <c r="F78" s="198">
        <v>500</v>
      </c>
      <c r="G78" s="348"/>
      <c r="H78" s="246">
        <f t="shared" si="23"/>
        <v>0</v>
      </c>
      <c r="I78" s="348">
        <f t="shared" si="24"/>
        <v>0</v>
      </c>
      <c r="J78" s="246">
        <f t="shared" si="25"/>
        <v>0</v>
      </c>
      <c r="K78" s="247">
        <f t="shared" si="26"/>
        <v>0</v>
      </c>
      <c r="L78" s="286">
        <f t="shared" si="27"/>
        <v>31080</v>
      </c>
      <c r="M78" s="135"/>
      <c r="N78" s="135"/>
      <c r="O78" s="135"/>
      <c r="P78" s="135"/>
      <c r="Q78" s="135"/>
      <c r="R78" s="135"/>
    </row>
    <row r="79" spans="1:18" s="136" customFormat="1" ht="18.75">
      <c r="A79" s="195"/>
      <c r="B79" s="218"/>
      <c r="C79" s="195"/>
      <c r="D79" s="197"/>
      <c r="E79" s="198"/>
      <c r="F79" s="198"/>
      <c r="G79" s="385"/>
      <c r="H79" s="198"/>
      <c r="I79" s="385"/>
      <c r="J79" s="198"/>
      <c r="K79" s="235"/>
      <c r="L79" s="286">
        <f t="shared" si="27"/>
        <v>0</v>
      </c>
      <c r="M79" s="135"/>
      <c r="N79" s="135"/>
      <c r="O79" s="135"/>
      <c r="P79" s="135"/>
      <c r="Q79" s="135"/>
      <c r="R79" s="135"/>
    </row>
    <row r="80" spans="1:18" s="136" customFormat="1" ht="18.75">
      <c r="A80" s="195" t="s">
        <v>11</v>
      </c>
      <c r="B80" s="204" t="s">
        <v>181</v>
      </c>
      <c r="C80" s="195"/>
      <c r="D80" s="197"/>
      <c r="E80" s="198"/>
      <c r="F80" s="198"/>
      <c r="G80" s="385"/>
      <c r="H80" s="198"/>
      <c r="I80" s="385"/>
      <c r="J80" s="198"/>
      <c r="K80" s="235"/>
      <c r="L80" s="286">
        <f t="shared" si="27"/>
        <v>0</v>
      </c>
      <c r="M80" s="135"/>
      <c r="N80" s="135"/>
      <c r="O80" s="135"/>
      <c r="P80" s="135"/>
      <c r="Q80" s="135"/>
      <c r="R80" s="135"/>
    </row>
    <row r="81" spans="1:18" s="149" customFormat="1" ht="18.75">
      <c r="A81" s="195" t="s">
        <v>144</v>
      </c>
      <c r="B81" s="196" t="s">
        <v>182</v>
      </c>
      <c r="C81" s="195" t="s">
        <v>63</v>
      </c>
      <c r="D81" s="197">
        <v>1</v>
      </c>
      <c r="E81" s="198">
        <v>1625</v>
      </c>
      <c r="F81" s="198">
        <v>500</v>
      </c>
      <c r="G81" s="348"/>
      <c r="H81" s="246">
        <f t="shared" ref="H81:H83" si="28">G81*E81</f>
        <v>0</v>
      </c>
      <c r="I81" s="348">
        <f t="shared" ref="I81:I83" si="29">G81</f>
        <v>0</v>
      </c>
      <c r="J81" s="246">
        <f t="shared" ref="J81:J83" si="30">I81*F81</f>
        <v>0</v>
      </c>
      <c r="K81" s="247">
        <f t="shared" ref="K81:K83" si="31">J81+H81</f>
        <v>0</v>
      </c>
      <c r="L81" s="286">
        <f t="shared" si="27"/>
        <v>2125</v>
      </c>
      <c r="M81" s="153"/>
      <c r="N81" s="135"/>
      <c r="O81" s="153"/>
      <c r="P81" s="153"/>
      <c r="Q81" s="153"/>
      <c r="R81" s="153"/>
    </row>
    <row r="82" spans="1:18" s="149" customFormat="1" ht="18.75">
      <c r="A82" s="195" t="s">
        <v>175</v>
      </c>
      <c r="B82" s="196" t="s">
        <v>183</v>
      </c>
      <c r="C82" s="195" t="s">
        <v>63</v>
      </c>
      <c r="D82" s="197">
        <v>1</v>
      </c>
      <c r="E82" s="198">
        <v>2340</v>
      </c>
      <c r="F82" s="198">
        <v>500</v>
      </c>
      <c r="G82" s="348"/>
      <c r="H82" s="246">
        <f t="shared" si="28"/>
        <v>0</v>
      </c>
      <c r="I82" s="348">
        <f t="shared" si="29"/>
        <v>0</v>
      </c>
      <c r="J82" s="246">
        <f t="shared" si="30"/>
        <v>0</v>
      </c>
      <c r="K82" s="247">
        <f t="shared" si="31"/>
        <v>0</v>
      </c>
      <c r="L82" s="286">
        <f t="shared" si="27"/>
        <v>2840</v>
      </c>
      <c r="M82" s="153"/>
      <c r="N82" s="135"/>
      <c r="O82" s="153"/>
      <c r="P82" s="153"/>
      <c r="Q82" s="153"/>
      <c r="R82" s="153"/>
    </row>
    <row r="83" spans="1:18" s="149" customFormat="1" ht="18.75">
      <c r="A83" s="195" t="s">
        <v>177</v>
      </c>
      <c r="B83" s="196" t="s">
        <v>184</v>
      </c>
      <c r="C83" s="195" t="s">
        <v>63</v>
      </c>
      <c r="D83" s="197">
        <v>1</v>
      </c>
      <c r="E83" s="198">
        <v>4680</v>
      </c>
      <c r="F83" s="198">
        <v>500</v>
      </c>
      <c r="G83" s="348"/>
      <c r="H83" s="246">
        <f t="shared" si="28"/>
        <v>0</v>
      </c>
      <c r="I83" s="348">
        <f t="shared" si="29"/>
        <v>0</v>
      </c>
      <c r="J83" s="246">
        <f t="shared" si="30"/>
        <v>0</v>
      </c>
      <c r="K83" s="247">
        <f t="shared" si="31"/>
        <v>0</v>
      </c>
      <c r="L83" s="286">
        <f t="shared" si="27"/>
        <v>5180</v>
      </c>
      <c r="M83" s="153"/>
      <c r="N83" s="135"/>
      <c r="O83" s="153"/>
      <c r="P83" s="153"/>
      <c r="Q83" s="153"/>
      <c r="R83" s="153"/>
    </row>
    <row r="84" spans="1:18" s="136" customFormat="1" ht="18.75">
      <c r="A84" s="195"/>
      <c r="B84" s="218"/>
      <c r="C84" s="195"/>
      <c r="D84" s="197"/>
      <c r="E84" s="198"/>
      <c r="F84" s="198"/>
      <c r="G84" s="385"/>
      <c r="H84" s="198"/>
      <c r="I84" s="385"/>
      <c r="J84" s="198"/>
      <c r="K84" s="235"/>
      <c r="L84" s="286">
        <f t="shared" si="27"/>
        <v>0</v>
      </c>
      <c r="M84" s="135"/>
      <c r="N84" s="135"/>
      <c r="O84" s="135"/>
      <c r="P84" s="135"/>
      <c r="Q84" s="135"/>
      <c r="R84" s="135"/>
    </row>
    <row r="85" spans="1:18" s="136" customFormat="1" ht="18.75">
      <c r="A85" s="195" t="s">
        <v>11</v>
      </c>
      <c r="B85" s="204" t="s">
        <v>185</v>
      </c>
      <c r="C85" s="195"/>
      <c r="D85" s="197"/>
      <c r="E85" s="198"/>
      <c r="F85" s="198"/>
      <c r="G85" s="385"/>
      <c r="H85" s="198"/>
      <c r="I85" s="385"/>
      <c r="J85" s="198"/>
      <c r="K85" s="235"/>
      <c r="L85" s="286">
        <f t="shared" si="27"/>
        <v>0</v>
      </c>
      <c r="M85" s="135"/>
      <c r="N85" s="135"/>
      <c r="O85" s="135"/>
      <c r="P85" s="135"/>
      <c r="Q85" s="135"/>
      <c r="R85" s="135"/>
    </row>
    <row r="86" spans="1:18" s="149" customFormat="1" ht="18.75">
      <c r="A86" s="195" t="s">
        <v>144</v>
      </c>
      <c r="B86" s="196" t="s">
        <v>186</v>
      </c>
      <c r="C86" s="195" t="s">
        <v>63</v>
      </c>
      <c r="D86" s="197">
        <v>1</v>
      </c>
      <c r="E86" s="198">
        <v>2000</v>
      </c>
      <c r="F86" s="198">
        <v>400</v>
      </c>
      <c r="G86" s="348">
        <v>1</v>
      </c>
      <c r="H86" s="246">
        <f t="shared" ref="H86:H93" si="32">G86*E86</f>
        <v>2000</v>
      </c>
      <c r="I86" s="348">
        <f t="shared" ref="I86:I93" si="33">G86</f>
        <v>1</v>
      </c>
      <c r="J86" s="246">
        <f t="shared" ref="J86:J93" si="34">I86*F86</f>
        <v>400</v>
      </c>
      <c r="K86" s="247">
        <f t="shared" ref="K86:K93" si="35">J86+H86</f>
        <v>2400</v>
      </c>
      <c r="L86" s="286">
        <f t="shared" si="27"/>
        <v>2400</v>
      </c>
      <c r="M86" s="153"/>
      <c r="N86" s="153"/>
      <c r="O86" s="153"/>
      <c r="P86" s="153"/>
      <c r="Q86" s="153"/>
      <c r="R86" s="153"/>
    </row>
    <row r="87" spans="1:18" s="149" customFormat="1" ht="18.75">
      <c r="A87" s="195" t="s">
        <v>175</v>
      </c>
      <c r="B87" s="196" t="s">
        <v>187</v>
      </c>
      <c r="C87" s="195" t="s">
        <v>63</v>
      </c>
      <c r="D87" s="197">
        <v>1</v>
      </c>
      <c r="E87" s="198">
        <v>2400</v>
      </c>
      <c r="F87" s="198">
        <v>400</v>
      </c>
      <c r="G87" s="348">
        <v>1</v>
      </c>
      <c r="H87" s="246">
        <f t="shared" si="32"/>
        <v>2400</v>
      </c>
      <c r="I87" s="348">
        <f t="shared" si="33"/>
        <v>1</v>
      </c>
      <c r="J87" s="246">
        <f t="shared" si="34"/>
        <v>400</v>
      </c>
      <c r="K87" s="247">
        <f t="shared" si="35"/>
        <v>2800</v>
      </c>
      <c r="L87" s="286">
        <f t="shared" si="27"/>
        <v>2800</v>
      </c>
      <c r="M87" s="153"/>
      <c r="N87" s="153"/>
      <c r="O87" s="153"/>
      <c r="P87" s="153"/>
      <c r="Q87" s="153"/>
      <c r="R87" s="153"/>
    </row>
    <row r="88" spans="1:18" s="149" customFormat="1" ht="18.75">
      <c r="A88" s="195" t="s">
        <v>177</v>
      </c>
      <c r="B88" s="196" t="s">
        <v>182</v>
      </c>
      <c r="C88" s="195" t="s">
        <v>63</v>
      </c>
      <c r="D88" s="197">
        <v>1</v>
      </c>
      <c r="E88" s="198">
        <v>2800</v>
      </c>
      <c r="F88" s="198">
        <v>400</v>
      </c>
      <c r="G88" s="348">
        <v>1</v>
      </c>
      <c r="H88" s="246">
        <f t="shared" si="32"/>
        <v>2800</v>
      </c>
      <c r="I88" s="348">
        <f t="shared" si="33"/>
        <v>1</v>
      </c>
      <c r="J88" s="246">
        <f t="shared" si="34"/>
        <v>400</v>
      </c>
      <c r="K88" s="247">
        <f t="shared" si="35"/>
        <v>3200</v>
      </c>
      <c r="L88" s="286">
        <f t="shared" si="27"/>
        <v>3200</v>
      </c>
      <c r="M88" s="153"/>
      <c r="N88" s="153"/>
      <c r="O88" s="153"/>
      <c r="P88" s="153"/>
      <c r="Q88" s="153"/>
      <c r="R88" s="153"/>
    </row>
    <row r="89" spans="1:18" s="149" customFormat="1" ht="18.75">
      <c r="A89" s="195" t="s">
        <v>179</v>
      </c>
      <c r="B89" s="196" t="s">
        <v>188</v>
      </c>
      <c r="C89" s="195" t="s">
        <v>63</v>
      </c>
      <c r="D89" s="197">
        <v>1</v>
      </c>
      <c r="E89" s="198">
        <v>3500</v>
      </c>
      <c r="F89" s="198">
        <v>400</v>
      </c>
      <c r="G89" s="348">
        <v>1</v>
      </c>
      <c r="H89" s="246">
        <f t="shared" si="32"/>
        <v>3500</v>
      </c>
      <c r="I89" s="348">
        <f t="shared" si="33"/>
        <v>1</v>
      </c>
      <c r="J89" s="246">
        <f t="shared" si="34"/>
        <v>400</v>
      </c>
      <c r="K89" s="247">
        <f t="shared" si="35"/>
        <v>3900</v>
      </c>
      <c r="L89" s="286">
        <f t="shared" si="27"/>
        <v>3900</v>
      </c>
      <c r="M89" s="153"/>
      <c r="N89" s="153"/>
      <c r="O89" s="153"/>
      <c r="P89" s="153"/>
      <c r="Q89" s="153"/>
      <c r="R89" s="153"/>
    </row>
    <row r="90" spans="1:18" s="149" customFormat="1" ht="18.75">
      <c r="A90" s="195" t="s">
        <v>189</v>
      </c>
      <c r="B90" s="196" t="s">
        <v>190</v>
      </c>
      <c r="C90" s="195" t="s">
        <v>63</v>
      </c>
      <c r="D90" s="197">
        <v>1</v>
      </c>
      <c r="E90" s="198">
        <v>3800</v>
      </c>
      <c r="F90" s="198">
        <v>400</v>
      </c>
      <c r="G90" s="348">
        <v>1</v>
      </c>
      <c r="H90" s="246">
        <f t="shared" si="32"/>
        <v>3800</v>
      </c>
      <c r="I90" s="348">
        <f t="shared" si="33"/>
        <v>1</v>
      </c>
      <c r="J90" s="246">
        <f t="shared" si="34"/>
        <v>400</v>
      </c>
      <c r="K90" s="247">
        <f t="shared" si="35"/>
        <v>4200</v>
      </c>
      <c r="L90" s="286">
        <f t="shared" si="27"/>
        <v>4200</v>
      </c>
      <c r="M90" s="153"/>
      <c r="N90" s="153"/>
      <c r="O90" s="153"/>
      <c r="P90" s="153"/>
      <c r="Q90" s="153"/>
      <c r="R90" s="153"/>
    </row>
    <row r="91" spans="1:18" s="149" customFormat="1" ht="18.75">
      <c r="A91" s="195" t="s">
        <v>191</v>
      </c>
      <c r="B91" s="196" t="s">
        <v>192</v>
      </c>
      <c r="C91" s="195" t="s">
        <v>63</v>
      </c>
      <c r="D91" s="197">
        <v>1</v>
      </c>
      <c r="E91" s="198">
        <v>4500</v>
      </c>
      <c r="F91" s="198">
        <v>400</v>
      </c>
      <c r="G91" s="348">
        <v>1</v>
      </c>
      <c r="H91" s="246">
        <f t="shared" si="32"/>
        <v>4500</v>
      </c>
      <c r="I91" s="348">
        <f t="shared" si="33"/>
        <v>1</v>
      </c>
      <c r="J91" s="246">
        <f t="shared" si="34"/>
        <v>400</v>
      </c>
      <c r="K91" s="247">
        <f t="shared" si="35"/>
        <v>4900</v>
      </c>
      <c r="L91" s="286">
        <f t="shared" si="27"/>
        <v>4900</v>
      </c>
      <c r="M91" s="153"/>
      <c r="N91" s="153"/>
      <c r="O91" s="153"/>
      <c r="P91" s="153"/>
      <c r="Q91" s="153"/>
      <c r="R91" s="153"/>
    </row>
    <row r="92" spans="1:18" s="149" customFormat="1" ht="18.75">
      <c r="A92" s="195" t="s">
        <v>193</v>
      </c>
      <c r="B92" s="196" t="s">
        <v>194</v>
      </c>
      <c r="C92" s="195" t="s">
        <v>63</v>
      </c>
      <c r="D92" s="197">
        <v>1</v>
      </c>
      <c r="E92" s="198">
        <v>5500</v>
      </c>
      <c r="F92" s="198">
        <v>400</v>
      </c>
      <c r="G92" s="348">
        <v>1</v>
      </c>
      <c r="H92" s="246">
        <f t="shared" si="32"/>
        <v>5500</v>
      </c>
      <c r="I92" s="348">
        <f t="shared" si="33"/>
        <v>1</v>
      </c>
      <c r="J92" s="246">
        <f t="shared" si="34"/>
        <v>400</v>
      </c>
      <c r="K92" s="247">
        <f t="shared" si="35"/>
        <v>5900</v>
      </c>
      <c r="L92" s="286">
        <f t="shared" si="27"/>
        <v>5900</v>
      </c>
      <c r="M92" s="153"/>
      <c r="N92" s="153"/>
      <c r="O92" s="153"/>
      <c r="P92" s="153"/>
      <c r="Q92" s="153"/>
      <c r="R92" s="153"/>
    </row>
    <row r="93" spans="1:18" s="149" customFormat="1" ht="18.75">
      <c r="A93" s="195" t="s">
        <v>195</v>
      </c>
      <c r="B93" s="196" t="s">
        <v>196</v>
      </c>
      <c r="C93" s="195" t="s">
        <v>63</v>
      </c>
      <c r="D93" s="197">
        <v>1</v>
      </c>
      <c r="E93" s="198">
        <v>8000</v>
      </c>
      <c r="F93" s="198">
        <v>400</v>
      </c>
      <c r="G93" s="348">
        <v>1</v>
      </c>
      <c r="H93" s="246">
        <f t="shared" si="32"/>
        <v>8000</v>
      </c>
      <c r="I93" s="348">
        <f t="shared" si="33"/>
        <v>1</v>
      </c>
      <c r="J93" s="246">
        <f t="shared" si="34"/>
        <v>400</v>
      </c>
      <c r="K93" s="247">
        <f t="shared" si="35"/>
        <v>8400</v>
      </c>
      <c r="L93" s="286">
        <f t="shared" si="27"/>
        <v>8400</v>
      </c>
      <c r="M93" s="153"/>
      <c r="N93" s="153"/>
      <c r="O93" s="153"/>
      <c r="P93" s="153"/>
      <c r="Q93" s="153"/>
      <c r="R93" s="153"/>
    </row>
    <row r="94" spans="1:18" s="136" customFormat="1" ht="18.75">
      <c r="A94" s="195"/>
      <c r="B94" s="204"/>
      <c r="C94" s="195"/>
      <c r="D94" s="197"/>
      <c r="E94" s="198"/>
      <c r="F94" s="198"/>
      <c r="G94" s="385"/>
      <c r="H94" s="198"/>
      <c r="I94" s="385"/>
      <c r="J94" s="198"/>
      <c r="K94" s="235"/>
      <c r="L94" s="286">
        <f t="shared" si="27"/>
        <v>0</v>
      </c>
      <c r="M94" s="135"/>
      <c r="N94" s="135"/>
      <c r="O94" s="135"/>
      <c r="P94" s="135"/>
      <c r="Q94" s="135"/>
      <c r="R94" s="135"/>
    </row>
    <row r="95" spans="1:18" s="136" customFormat="1" ht="18.75">
      <c r="A95" s="195" t="s">
        <v>39</v>
      </c>
      <c r="B95" s="204" t="s">
        <v>197</v>
      </c>
      <c r="C95" s="195"/>
      <c r="D95" s="197"/>
      <c r="E95" s="198"/>
      <c r="F95" s="198"/>
      <c r="G95" s="385"/>
      <c r="H95" s="198"/>
      <c r="I95" s="385"/>
      <c r="J95" s="198"/>
      <c r="K95" s="235"/>
      <c r="L95" s="286">
        <f t="shared" si="27"/>
        <v>0</v>
      </c>
      <c r="M95" s="135"/>
      <c r="N95" s="135"/>
      <c r="O95" s="135"/>
      <c r="P95" s="135"/>
      <c r="Q95" s="135"/>
      <c r="R95" s="135"/>
    </row>
    <row r="96" spans="1:18" s="136" customFormat="1" ht="18.75">
      <c r="A96" s="195" t="s">
        <v>144</v>
      </c>
      <c r="B96" s="204" t="s">
        <v>198</v>
      </c>
      <c r="C96" s="195" t="s">
        <v>154</v>
      </c>
      <c r="D96" s="197">
        <v>4</v>
      </c>
      <c r="E96" s="198">
        <v>3198</v>
      </c>
      <c r="F96" s="198">
        <v>1000</v>
      </c>
      <c r="G96" s="348"/>
      <c r="H96" s="246">
        <f t="shared" ref="H96:H97" si="36">G96*E96</f>
        <v>0</v>
      </c>
      <c r="I96" s="348">
        <f t="shared" ref="I96:I97" si="37">G96</f>
        <v>0</v>
      </c>
      <c r="J96" s="246">
        <f t="shared" ref="J96:J97" si="38">I96*F96</f>
        <v>0</v>
      </c>
      <c r="K96" s="247">
        <f t="shared" ref="K96:K97" si="39">J96+H96</f>
        <v>0</v>
      </c>
      <c r="L96" s="286">
        <f t="shared" si="27"/>
        <v>16792</v>
      </c>
      <c r="M96" s="135"/>
      <c r="N96" s="135"/>
      <c r="O96" s="135"/>
      <c r="P96" s="135"/>
      <c r="Q96" s="135"/>
      <c r="R96" s="135"/>
    </row>
    <row r="97" spans="1:18" s="136" customFormat="1" ht="18.75">
      <c r="A97" s="195" t="s">
        <v>175</v>
      </c>
      <c r="B97" s="204" t="s">
        <v>199</v>
      </c>
      <c r="C97" s="195" t="s">
        <v>154</v>
      </c>
      <c r="D97" s="197">
        <v>40</v>
      </c>
      <c r="E97" s="198">
        <v>3731</v>
      </c>
      <c r="F97" s="198">
        <v>1000</v>
      </c>
      <c r="G97" s="348"/>
      <c r="H97" s="246">
        <f t="shared" si="36"/>
        <v>0</v>
      </c>
      <c r="I97" s="348">
        <f t="shared" si="37"/>
        <v>0</v>
      </c>
      <c r="J97" s="246">
        <f t="shared" si="38"/>
        <v>0</v>
      </c>
      <c r="K97" s="247">
        <f t="shared" si="39"/>
        <v>0</v>
      </c>
      <c r="L97" s="286">
        <f t="shared" si="27"/>
        <v>189240</v>
      </c>
      <c r="M97" s="135"/>
      <c r="N97" s="135"/>
      <c r="O97" s="135"/>
      <c r="P97" s="135"/>
      <c r="Q97" s="135"/>
      <c r="R97" s="135"/>
    </row>
    <row r="98" spans="1:18" s="136" customFormat="1" ht="18.75">
      <c r="A98" s="195"/>
      <c r="B98" s="218"/>
      <c r="C98" s="195"/>
      <c r="D98" s="197"/>
      <c r="E98" s="198"/>
      <c r="F98" s="198"/>
      <c r="G98" s="385"/>
      <c r="H98" s="198"/>
      <c r="I98" s="385"/>
      <c r="J98" s="198"/>
      <c r="K98" s="235"/>
      <c r="L98" s="286">
        <f t="shared" si="27"/>
        <v>0</v>
      </c>
      <c r="M98" s="135"/>
      <c r="N98" s="135"/>
      <c r="O98" s="135"/>
      <c r="P98" s="135"/>
      <c r="Q98" s="135"/>
      <c r="R98" s="135"/>
    </row>
    <row r="99" spans="1:18" s="136" customFormat="1" ht="18.75">
      <c r="A99" s="195" t="s">
        <v>115</v>
      </c>
      <c r="B99" s="204" t="s">
        <v>200</v>
      </c>
      <c r="C99" s="195"/>
      <c r="D99" s="197"/>
      <c r="E99" s="198"/>
      <c r="F99" s="198"/>
      <c r="G99" s="385"/>
      <c r="H99" s="198"/>
      <c r="I99" s="385"/>
      <c r="J99" s="198"/>
      <c r="K99" s="235"/>
      <c r="L99" s="286">
        <f t="shared" si="27"/>
        <v>0</v>
      </c>
      <c r="M99" s="135"/>
      <c r="N99" s="135"/>
      <c r="O99" s="135"/>
      <c r="P99" s="135"/>
      <c r="Q99" s="135"/>
      <c r="R99" s="135"/>
    </row>
    <row r="100" spans="1:18" s="136" customFormat="1" ht="18.75">
      <c r="A100" s="195" t="s">
        <v>144</v>
      </c>
      <c r="B100" s="204" t="s">
        <v>201</v>
      </c>
      <c r="C100" s="195" t="s">
        <v>132</v>
      </c>
      <c r="D100" s="197">
        <v>12</v>
      </c>
      <c r="E100" s="198">
        <v>1625</v>
      </c>
      <c r="F100" s="198">
        <v>500</v>
      </c>
      <c r="G100" s="348"/>
      <c r="H100" s="246">
        <f t="shared" ref="H100" si="40">G100*E100</f>
        <v>0</v>
      </c>
      <c r="I100" s="348">
        <f t="shared" ref="I100" si="41">G100</f>
        <v>0</v>
      </c>
      <c r="J100" s="246">
        <f t="shared" ref="J100" si="42">I100*F100</f>
        <v>0</v>
      </c>
      <c r="K100" s="247">
        <f t="shared" ref="K100" si="43">J100+H100</f>
        <v>0</v>
      </c>
      <c r="L100" s="286">
        <f t="shared" si="27"/>
        <v>25500</v>
      </c>
      <c r="M100" s="135"/>
      <c r="N100" s="135"/>
      <c r="O100" s="135"/>
      <c r="P100" s="135"/>
      <c r="Q100" s="135"/>
      <c r="R100" s="135"/>
    </row>
    <row r="101" spans="1:18" s="136" customFormat="1" ht="18.75">
      <c r="A101" s="195"/>
      <c r="B101" s="218"/>
      <c r="C101" s="195"/>
      <c r="D101" s="197"/>
      <c r="E101" s="198"/>
      <c r="F101" s="198"/>
      <c r="G101" s="385"/>
      <c r="H101" s="198"/>
      <c r="I101" s="385"/>
      <c r="J101" s="198"/>
      <c r="K101" s="235"/>
      <c r="L101" s="286">
        <f>SUM(L75:L100)</f>
        <v>556477</v>
      </c>
      <c r="M101" s="135"/>
      <c r="N101" s="135"/>
      <c r="O101" s="135"/>
      <c r="P101" s="135"/>
      <c r="Q101" s="135"/>
      <c r="R101" s="135"/>
    </row>
    <row r="102" spans="1:18" s="136" customFormat="1" ht="18.75">
      <c r="A102" s="215">
        <f>A72+0.01</f>
        <v>1.1300000000000008</v>
      </c>
      <c r="B102" s="188" t="s">
        <v>202</v>
      </c>
      <c r="C102" s="210"/>
      <c r="D102" s="212"/>
      <c r="E102" s="213"/>
      <c r="F102" s="213"/>
      <c r="G102" s="387"/>
      <c r="H102" s="213"/>
      <c r="I102" s="387"/>
      <c r="J102" s="213"/>
      <c r="K102" s="214"/>
      <c r="L102" s="286"/>
      <c r="M102" s="135"/>
      <c r="N102" s="135"/>
      <c r="O102" s="135"/>
      <c r="P102" s="135"/>
      <c r="Q102" s="135"/>
      <c r="R102" s="135"/>
    </row>
    <row r="103" spans="1:18" s="136" customFormat="1" ht="56.25">
      <c r="A103" s="195"/>
      <c r="B103" s="192" t="s">
        <v>203</v>
      </c>
      <c r="C103" s="195"/>
      <c r="D103" s="238"/>
      <c r="E103" s="240"/>
      <c r="F103" s="240"/>
      <c r="G103" s="396"/>
      <c r="H103" s="240"/>
      <c r="I103" s="396"/>
      <c r="J103" s="240"/>
      <c r="K103" s="235"/>
      <c r="L103" s="286"/>
      <c r="M103" s="135"/>
      <c r="N103" s="135"/>
      <c r="O103" s="135"/>
      <c r="P103" s="135"/>
      <c r="Q103" s="135"/>
      <c r="R103" s="135"/>
    </row>
    <row r="104" spans="1:18" s="136" customFormat="1" ht="18.75">
      <c r="A104" s="195" t="s">
        <v>12</v>
      </c>
      <c r="B104" s="204" t="s">
        <v>201</v>
      </c>
      <c r="C104" s="195" t="s">
        <v>154</v>
      </c>
      <c r="D104" s="197">
        <v>40</v>
      </c>
      <c r="E104" s="198">
        <v>1200</v>
      </c>
      <c r="F104" s="198">
        <v>300</v>
      </c>
      <c r="G104" s="460">
        <v>39</v>
      </c>
      <c r="H104" s="246">
        <f t="shared" ref="H104" si="44">G104*E104</f>
        <v>46800</v>
      </c>
      <c r="I104" s="351">
        <f t="shared" ref="I104" si="45">G104</f>
        <v>39</v>
      </c>
      <c r="J104" s="246">
        <f t="shared" ref="J104" si="46">I104*F104</f>
        <v>11700</v>
      </c>
      <c r="K104" s="247">
        <f t="shared" ref="K104" si="47">J104+H104</f>
        <v>58500</v>
      </c>
      <c r="L104" s="286" t="s">
        <v>295</v>
      </c>
      <c r="M104" s="135"/>
      <c r="N104" s="135"/>
      <c r="O104" s="135"/>
      <c r="P104" s="135"/>
      <c r="Q104" s="135"/>
      <c r="R104" s="135"/>
    </row>
    <row r="105" spans="1:18" s="136" customFormat="1" ht="18.75">
      <c r="A105" s="195"/>
      <c r="B105" s="218"/>
      <c r="C105" s="195"/>
      <c r="D105" s="197"/>
      <c r="E105" s="198"/>
      <c r="F105" s="198"/>
      <c r="G105" s="385"/>
      <c r="H105" s="198"/>
      <c r="I105" s="385"/>
      <c r="J105" s="198"/>
      <c r="K105" s="235"/>
      <c r="L105" s="286"/>
      <c r="M105" s="135"/>
      <c r="N105" s="135"/>
      <c r="O105" s="135"/>
      <c r="P105" s="135"/>
      <c r="Q105" s="135"/>
      <c r="R105" s="135"/>
    </row>
    <row r="106" spans="1:18" s="136" customFormat="1" ht="18.75">
      <c r="A106" s="215">
        <f>A102+0.01</f>
        <v>1.1400000000000008</v>
      </c>
      <c r="B106" s="188" t="s">
        <v>204</v>
      </c>
      <c r="C106" s="210"/>
      <c r="D106" s="212"/>
      <c r="E106" s="213"/>
      <c r="F106" s="213"/>
      <c r="G106" s="387"/>
      <c r="H106" s="213"/>
      <c r="I106" s="387"/>
      <c r="J106" s="213"/>
      <c r="K106" s="214"/>
      <c r="L106" s="286"/>
      <c r="M106" s="135"/>
      <c r="N106" s="135"/>
      <c r="O106" s="135"/>
      <c r="P106" s="135"/>
      <c r="Q106" s="135"/>
      <c r="R106" s="135"/>
    </row>
    <row r="107" spans="1:18" s="136" customFormat="1" ht="56.25">
      <c r="A107" s="195"/>
      <c r="B107" s="205" t="s">
        <v>205</v>
      </c>
      <c r="C107" s="195"/>
      <c r="D107" s="238"/>
      <c r="E107" s="240"/>
      <c r="F107" s="240"/>
      <c r="G107" s="396"/>
      <c r="H107" s="240"/>
      <c r="I107" s="396"/>
      <c r="J107" s="240"/>
      <c r="K107" s="235"/>
      <c r="L107" s="286"/>
      <c r="M107" s="135"/>
      <c r="N107" s="135"/>
      <c r="O107" s="135"/>
      <c r="P107" s="135"/>
      <c r="Q107" s="135"/>
      <c r="R107" s="135"/>
    </row>
    <row r="108" spans="1:18" s="136" customFormat="1" ht="18.75">
      <c r="A108" s="195" t="s">
        <v>12</v>
      </c>
      <c r="B108" s="204" t="s">
        <v>201</v>
      </c>
      <c r="C108" s="195" t="s">
        <v>132</v>
      </c>
      <c r="D108" s="197">
        <v>34</v>
      </c>
      <c r="E108" s="198">
        <v>1950</v>
      </c>
      <c r="F108" s="198">
        <v>500</v>
      </c>
      <c r="G108" s="460">
        <v>34</v>
      </c>
      <c r="H108" s="246">
        <f t="shared" ref="H108" si="48">G108*E108</f>
        <v>66300</v>
      </c>
      <c r="I108" s="348">
        <f t="shared" ref="I108" si="49">G108</f>
        <v>34</v>
      </c>
      <c r="J108" s="246">
        <f t="shared" ref="J108" si="50">I108*F108</f>
        <v>17000</v>
      </c>
      <c r="K108" s="247">
        <f t="shared" ref="K108" si="51">J108+H108</f>
        <v>83300</v>
      </c>
      <c r="L108" s="286" t="s">
        <v>295</v>
      </c>
      <c r="M108" s="135"/>
      <c r="N108" s="135"/>
      <c r="O108" s="135"/>
      <c r="P108" s="135"/>
      <c r="Q108" s="135"/>
      <c r="R108" s="135"/>
    </row>
    <row r="109" spans="1:18" s="136" customFormat="1" ht="18.75">
      <c r="A109" s="195"/>
      <c r="B109" s="218"/>
      <c r="C109" s="195"/>
      <c r="D109" s="197"/>
      <c r="E109" s="198"/>
      <c r="F109" s="198"/>
      <c r="G109" s="385"/>
      <c r="H109" s="198"/>
      <c r="I109" s="385"/>
      <c r="J109" s="198"/>
      <c r="K109" s="235"/>
      <c r="L109" s="286"/>
      <c r="M109" s="135"/>
      <c r="N109" s="135"/>
      <c r="O109" s="135"/>
      <c r="P109" s="135"/>
      <c r="Q109" s="135"/>
      <c r="R109" s="135"/>
    </row>
    <row r="110" spans="1:18" s="136" customFormat="1" ht="18.75">
      <c r="A110" s="215">
        <f>A106+0.01</f>
        <v>1.1500000000000008</v>
      </c>
      <c r="B110" s="188" t="s">
        <v>206</v>
      </c>
      <c r="C110" s="210"/>
      <c r="D110" s="212"/>
      <c r="E110" s="213"/>
      <c r="F110" s="213"/>
      <c r="G110" s="387"/>
      <c r="H110" s="213"/>
      <c r="I110" s="387"/>
      <c r="J110" s="213"/>
      <c r="K110" s="214"/>
      <c r="L110" s="286"/>
      <c r="M110" s="135"/>
      <c r="N110" s="135"/>
      <c r="O110" s="135"/>
      <c r="P110" s="135"/>
      <c r="Q110" s="135"/>
      <c r="R110" s="135"/>
    </row>
    <row r="111" spans="1:18" s="136" customFormat="1" ht="93.75">
      <c r="A111" s="195"/>
      <c r="B111" s="205" t="s">
        <v>207</v>
      </c>
      <c r="C111" s="195"/>
      <c r="D111" s="238"/>
      <c r="E111" s="240"/>
      <c r="F111" s="240"/>
      <c r="G111" s="396"/>
      <c r="H111" s="240"/>
      <c r="I111" s="396"/>
      <c r="J111" s="240"/>
      <c r="K111" s="235"/>
      <c r="L111" s="286"/>
      <c r="M111" s="135"/>
      <c r="N111" s="135"/>
      <c r="O111" s="135"/>
      <c r="P111" s="135"/>
      <c r="Q111" s="135"/>
      <c r="R111" s="135"/>
    </row>
    <row r="112" spans="1:18" s="136" customFormat="1" ht="18.75">
      <c r="A112" s="195" t="s">
        <v>12</v>
      </c>
      <c r="B112" s="204" t="s">
        <v>186</v>
      </c>
      <c r="C112" s="195" t="s">
        <v>63</v>
      </c>
      <c r="D112" s="197">
        <v>1</v>
      </c>
      <c r="E112" s="198">
        <v>3250</v>
      </c>
      <c r="F112" s="198">
        <v>500</v>
      </c>
      <c r="G112" s="351">
        <v>1</v>
      </c>
      <c r="H112" s="246">
        <f t="shared" ref="H112:H121" si="52">G112*E112</f>
        <v>3250</v>
      </c>
      <c r="I112" s="351">
        <f t="shared" ref="I112:I121" si="53">G112</f>
        <v>1</v>
      </c>
      <c r="J112" s="246">
        <f t="shared" ref="J112:J121" si="54">I112*F112</f>
        <v>500</v>
      </c>
      <c r="K112" s="247">
        <f t="shared" ref="K112:K121" si="55">J112+H112</f>
        <v>3750</v>
      </c>
      <c r="L112" s="286">
        <v>1</v>
      </c>
      <c r="M112" s="135"/>
      <c r="N112" s="135"/>
      <c r="O112" s="135"/>
      <c r="P112" s="135"/>
      <c r="Q112" s="135"/>
      <c r="R112" s="135"/>
    </row>
    <row r="113" spans="1:18" s="136" customFormat="1" ht="18.75">
      <c r="A113" s="195" t="s">
        <v>11</v>
      </c>
      <c r="B113" s="204" t="s">
        <v>182</v>
      </c>
      <c r="C113" s="195" t="s">
        <v>63</v>
      </c>
      <c r="D113" s="197">
        <v>1</v>
      </c>
      <c r="E113" s="198">
        <v>3250</v>
      </c>
      <c r="F113" s="198">
        <v>500</v>
      </c>
      <c r="G113" s="351">
        <v>1</v>
      </c>
      <c r="H113" s="246">
        <f t="shared" si="52"/>
        <v>3250</v>
      </c>
      <c r="I113" s="351">
        <f t="shared" si="53"/>
        <v>1</v>
      </c>
      <c r="J113" s="246">
        <f t="shared" si="54"/>
        <v>500</v>
      </c>
      <c r="K113" s="247">
        <f t="shared" si="55"/>
        <v>3750</v>
      </c>
      <c r="L113" s="286">
        <v>1</v>
      </c>
      <c r="M113" s="135"/>
      <c r="N113" s="135"/>
      <c r="O113" s="135"/>
      <c r="P113" s="135"/>
      <c r="Q113" s="135"/>
      <c r="R113" s="135"/>
    </row>
    <row r="114" spans="1:18" s="136" customFormat="1" ht="18.75">
      <c r="A114" s="195" t="s">
        <v>39</v>
      </c>
      <c r="B114" s="204" t="s">
        <v>208</v>
      </c>
      <c r="C114" s="195" t="s">
        <v>63</v>
      </c>
      <c r="D114" s="197">
        <v>1</v>
      </c>
      <c r="E114" s="198">
        <v>3250</v>
      </c>
      <c r="F114" s="198">
        <v>500</v>
      </c>
      <c r="G114" s="351">
        <v>1</v>
      </c>
      <c r="H114" s="246">
        <f t="shared" si="52"/>
        <v>3250</v>
      </c>
      <c r="I114" s="351">
        <f t="shared" si="53"/>
        <v>1</v>
      </c>
      <c r="J114" s="246">
        <f t="shared" si="54"/>
        <v>500</v>
      </c>
      <c r="K114" s="247">
        <f t="shared" si="55"/>
        <v>3750</v>
      </c>
      <c r="L114" s="286">
        <v>1</v>
      </c>
      <c r="M114" s="135"/>
      <c r="N114" s="135"/>
      <c r="O114" s="135"/>
      <c r="P114" s="135"/>
      <c r="Q114" s="135"/>
      <c r="R114" s="135"/>
    </row>
    <row r="115" spans="1:18" s="136" customFormat="1" ht="18.75">
      <c r="A115" s="195" t="s">
        <v>115</v>
      </c>
      <c r="B115" s="204" t="s">
        <v>209</v>
      </c>
      <c r="C115" s="195" t="s">
        <v>63</v>
      </c>
      <c r="D115" s="197">
        <v>1</v>
      </c>
      <c r="E115" s="198">
        <v>5614</v>
      </c>
      <c r="F115" s="198">
        <v>500</v>
      </c>
      <c r="G115" s="351">
        <v>1</v>
      </c>
      <c r="H115" s="246">
        <f t="shared" si="52"/>
        <v>5614</v>
      </c>
      <c r="I115" s="351">
        <f t="shared" si="53"/>
        <v>1</v>
      </c>
      <c r="J115" s="246">
        <f t="shared" si="54"/>
        <v>500</v>
      </c>
      <c r="K115" s="247">
        <f t="shared" si="55"/>
        <v>6114</v>
      </c>
      <c r="L115" s="286">
        <v>1</v>
      </c>
      <c r="M115" s="135"/>
      <c r="N115" s="135"/>
      <c r="O115" s="135"/>
      <c r="P115" s="135"/>
      <c r="Q115" s="135"/>
      <c r="R115" s="135"/>
    </row>
    <row r="116" spans="1:18" s="136" customFormat="1" ht="18.75">
      <c r="A116" s="195" t="s">
        <v>118</v>
      </c>
      <c r="B116" s="204" t="s">
        <v>183</v>
      </c>
      <c r="C116" s="195" t="s">
        <v>132</v>
      </c>
      <c r="D116" s="197">
        <v>5</v>
      </c>
      <c r="E116" s="198">
        <v>3250</v>
      </c>
      <c r="F116" s="198">
        <v>500</v>
      </c>
      <c r="G116" s="351">
        <v>5</v>
      </c>
      <c r="H116" s="246">
        <f t="shared" si="52"/>
        <v>16250</v>
      </c>
      <c r="I116" s="351">
        <f t="shared" si="53"/>
        <v>5</v>
      </c>
      <c r="J116" s="246">
        <f t="shared" si="54"/>
        <v>2500</v>
      </c>
      <c r="K116" s="247">
        <f t="shared" si="55"/>
        <v>18750</v>
      </c>
      <c r="L116" s="286">
        <v>5</v>
      </c>
      <c r="M116" s="135"/>
      <c r="N116" s="135"/>
      <c r="O116" s="135"/>
      <c r="P116" s="135"/>
      <c r="Q116" s="135"/>
      <c r="R116" s="135"/>
    </row>
    <row r="117" spans="1:18" s="136" customFormat="1" ht="18.75">
      <c r="A117" s="195" t="s">
        <v>116</v>
      </c>
      <c r="B117" s="204" t="s">
        <v>188</v>
      </c>
      <c r="C117" s="195" t="s">
        <v>63</v>
      </c>
      <c r="D117" s="197">
        <v>1</v>
      </c>
      <c r="E117" s="198">
        <v>4576</v>
      </c>
      <c r="F117" s="198">
        <v>500</v>
      </c>
      <c r="G117" s="351">
        <v>1</v>
      </c>
      <c r="H117" s="246">
        <f t="shared" si="52"/>
        <v>4576</v>
      </c>
      <c r="I117" s="351">
        <f t="shared" si="53"/>
        <v>1</v>
      </c>
      <c r="J117" s="246">
        <f t="shared" si="54"/>
        <v>500</v>
      </c>
      <c r="K117" s="247">
        <f t="shared" si="55"/>
        <v>5076</v>
      </c>
      <c r="L117" s="286">
        <v>1</v>
      </c>
      <c r="M117" s="135"/>
      <c r="N117" s="135"/>
      <c r="O117" s="135"/>
      <c r="P117" s="135"/>
      <c r="Q117" s="135"/>
      <c r="R117" s="135"/>
    </row>
    <row r="118" spans="1:18" s="136" customFormat="1" ht="18.75">
      <c r="A118" s="195" t="s">
        <v>119</v>
      </c>
      <c r="B118" s="204" t="s">
        <v>190</v>
      </c>
      <c r="C118" s="195" t="s">
        <v>63</v>
      </c>
      <c r="D118" s="197">
        <v>1</v>
      </c>
      <c r="E118" s="198">
        <v>4119</v>
      </c>
      <c r="F118" s="198">
        <v>500</v>
      </c>
      <c r="G118" s="351">
        <v>1</v>
      </c>
      <c r="H118" s="246">
        <f t="shared" si="52"/>
        <v>4119</v>
      </c>
      <c r="I118" s="351">
        <f t="shared" si="53"/>
        <v>1</v>
      </c>
      <c r="J118" s="246">
        <f t="shared" si="54"/>
        <v>500</v>
      </c>
      <c r="K118" s="247">
        <f t="shared" si="55"/>
        <v>4619</v>
      </c>
      <c r="L118" s="286">
        <v>1</v>
      </c>
      <c r="M118" s="135"/>
      <c r="N118" s="135"/>
      <c r="O118" s="135"/>
      <c r="P118" s="135"/>
      <c r="Q118" s="135"/>
      <c r="R118" s="135"/>
    </row>
    <row r="119" spans="1:18" s="136" customFormat="1" ht="18.75">
      <c r="A119" s="195" t="s">
        <v>120</v>
      </c>
      <c r="B119" s="204" t="s">
        <v>210</v>
      </c>
      <c r="C119" s="195" t="s">
        <v>63</v>
      </c>
      <c r="D119" s="197">
        <v>1</v>
      </c>
      <c r="E119" s="198">
        <v>4030</v>
      </c>
      <c r="F119" s="198">
        <v>500</v>
      </c>
      <c r="G119" s="351">
        <v>1</v>
      </c>
      <c r="H119" s="246">
        <f t="shared" si="52"/>
        <v>4030</v>
      </c>
      <c r="I119" s="351">
        <f t="shared" si="53"/>
        <v>1</v>
      </c>
      <c r="J119" s="246">
        <f t="shared" si="54"/>
        <v>500</v>
      </c>
      <c r="K119" s="247">
        <f t="shared" si="55"/>
        <v>4530</v>
      </c>
      <c r="L119" s="286">
        <v>1</v>
      </c>
      <c r="M119" s="135"/>
      <c r="N119" s="135"/>
      <c r="O119" s="135"/>
      <c r="P119" s="135"/>
      <c r="Q119" s="135"/>
      <c r="R119" s="135"/>
    </row>
    <row r="120" spans="1:18" s="136" customFormat="1" ht="18.75">
      <c r="A120" s="195" t="s">
        <v>97</v>
      </c>
      <c r="B120" s="204" t="s">
        <v>211</v>
      </c>
      <c r="C120" s="195" t="s">
        <v>63</v>
      </c>
      <c r="D120" s="197">
        <v>1</v>
      </c>
      <c r="E120" s="198">
        <v>15787</v>
      </c>
      <c r="F120" s="198">
        <v>500</v>
      </c>
      <c r="G120" s="351">
        <v>1</v>
      </c>
      <c r="H120" s="246">
        <f t="shared" si="52"/>
        <v>15787</v>
      </c>
      <c r="I120" s="351">
        <f t="shared" si="53"/>
        <v>1</v>
      </c>
      <c r="J120" s="246">
        <f t="shared" si="54"/>
        <v>500</v>
      </c>
      <c r="K120" s="247">
        <f t="shared" si="55"/>
        <v>16287</v>
      </c>
      <c r="L120" s="286">
        <v>1</v>
      </c>
      <c r="M120" s="135"/>
      <c r="N120" s="135"/>
      <c r="O120" s="135"/>
      <c r="P120" s="135"/>
      <c r="Q120" s="135"/>
      <c r="R120" s="135"/>
    </row>
    <row r="121" spans="1:18" s="136" customFormat="1" ht="18.75">
      <c r="A121" s="195" t="s">
        <v>121</v>
      </c>
      <c r="B121" s="204" t="s">
        <v>212</v>
      </c>
      <c r="C121" s="195" t="s">
        <v>63</v>
      </c>
      <c r="D121" s="197">
        <v>1</v>
      </c>
      <c r="E121" s="198">
        <v>16474</v>
      </c>
      <c r="F121" s="198">
        <v>500</v>
      </c>
      <c r="G121" s="351">
        <v>1</v>
      </c>
      <c r="H121" s="246">
        <f t="shared" si="52"/>
        <v>16474</v>
      </c>
      <c r="I121" s="351">
        <f t="shared" si="53"/>
        <v>1</v>
      </c>
      <c r="J121" s="246">
        <f t="shared" si="54"/>
        <v>500</v>
      </c>
      <c r="K121" s="247">
        <f t="shared" si="55"/>
        <v>16974</v>
      </c>
      <c r="L121" s="286">
        <v>1</v>
      </c>
      <c r="M121" s="135"/>
      <c r="N121" s="135"/>
      <c r="O121" s="135"/>
      <c r="P121" s="135"/>
      <c r="Q121" s="135"/>
      <c r="R121" s="135"/>
    </row>
    <row r="122" spans="1:18" s="136" customFormat="1" ht="18.75">
      <c r="A122" s="195"/>
      <c r="B122" s="205"/>
      <c r="C122" s="195"/>
      <c r="D122" s="238"/>
      <c r="E122" s="240"/>
      <c r="F122" s="240"/>
      <c r="G122" s="396"/>
      <c r="H122" s="240"/>
      <c r="I122" s="396"/>
      <c r="J122" s="240"/>
      <c r="K122" s="235"/>
      <c r="L122" s="286"/>
      <c r="M122" s="135"/>
      <c r="N122" s="135"/>
      <c r="O122" s="135"/>
      <c r="P122" s="135"/>
      <c r="Q122" s="135"/>
      <c r="R122" s="135"/>
    </row>
    <row r="123" spans="1:18" s="136" customFormat="1" ht="18.75">
      <c r="A123" s="241">
        <v>2</v>
      </c>
      <c r="B123" s="220" t="s">
        <v>213</v>
      </c>
      <c r="C123" s="241"/>
      <c r="D123" s="242"/>
      <c r="E123" s="243"/>
      <c r="F123" s="243"/>
      <c r="G123" s="397"/>
      <c r="H123" s="243"/>
      <c r="I123" s="397"/>
      <c r="J123" s="243"/>
      <c r="K123" s="244"/>
      <c r="L123" s="286"/>
      <c r="M123" s="135"/>
      <c r="N123" s="135"/>
      <c r="O123" s="135"/>
      <c r="P123" s="135"/>
      <c r="Q123" s="135"/>
      <c r="R123" s="135"/>
    </row>
    <row r="124" spans="1:18" ht="18.75">
      <c r="A124" s="249"/>
      <c r="B124" s="182"/>
      <c r="C124" s="195"/>
      <c r="D124" s="245"/>
      <c r="E124" s="198"/>
      <c r="F124" s="198"/>
      <c r="G124" s="385"/>
      <c r="H124" s="198"/>
      <c r="I124" s="385"/>
      <c r="J124" s="198"/>
      <c r="K124" s="236"/>
    </row>
    <row r="125" spans="1:18" s="136" customFormat="1" ht="18.75">
      <c r="A125" s="210">
        <v>2.1</v>
      </c>
      <c r="B125" s="188" t="s">
        <v>214</v>
      </c>
      <c r="C125" s="210"/>
      <c r="D125" s="212"/>
      <c r="E125" s="213"/>
      <c r="F125" s="213"/>
      <c r="G125" s="387"/>
      <c r="H125" s="213"/>
      <c r="I125" s="387"/>
      <c r="J125" s="213"/>
      <c r="K125" s="214"/>
      <c r="L125" s="286"/>
      <c r="M125" s="135"/>
      <c r="N125" s="135"/>
      <c r="O125" s="135"/>
      <c r="P125" s="135"/>
      <c r="Q125" s="135"/>
      <c r="R125" s="135"/>
    </row>
    <row r="126" spans="1:18" s="136" customFormat="1" ht="56.25">
      <c r="A126" s="195"/>
      <c r="B126" s="205" t="s">
        <v>215</v>
      </c>
      <c r="C126" s="195" t="s">
        <v>117</v>
      </c>
      <c r="D126" s="238">
        <v>1</v>
      </c>
      <c r="E126" s="198">
        <v>15000</v>
      </c>
      <c r="F126" s="198">
        <v>10000</v>
      </c>
      <c r="G126" s="351">
        <v>1</v>
      </c>
      <c r="H126" s="246">
        <f t="shared" ref="H126" si="56">G126*E126</f>
        <v>15000</v>
      </c>
      <c r="I126" s="351">
        <f t="shared" ref="I126" si="57">G126</f>
        <v>1</v>
      </c>
      <c r="J126" s="246">
        <f t="shared" ref="J126" si="58">I126*F126</f>
        <v>10000</v>
      </c>
      <c r="K126" s="247">
        <f t="shared" ref="K126" si="59">J126+H126</f>
        <v>25000</v>
      </c>
      <c r="L126" s="286">
        <v>1</v>
      </c>
      <c r="M126" s="135"/>
      <c r="N126" s="135"/>
      <c r="O126" s="135"/>
      <c r="P126" s="135"/>
      <c r="Q126" s="135"/>
      <c r="R126" s="135"/>
    </row>
    <row r="127" spans="1:18" ht="18.75">
      <c r="A127" s="249"/>
      <c r="B127" s="182"/>
      <c r="C127" s="195"/>
      <c r="D127" s="245"/>
      <c r="E127" s="198"/>
      <c r="F127" s="198"/>
      <c r="G127" s="385"/>
      <c r="H127" s="198"/>
      <c r="I127" s="385"/>
      <c r="J127" s="198"/>
      <c r="K127" s="236"/>
    </row>
    <row r="128" spans="1:18" s="136" customFormat="1" ht="18.75">
      <c r="A128" s="210">
        <v>2.2000000000000002</v>
      </c>
      <c r="B128" s="188" t="s">
        <v>216</v>
      </c>
      <c r="C128" s="210"/>
      <c r="D128" s="212"/>
      <c r="E128" s="213"/>
      <c r="F128" s="213"/>
      <c r="G128" s="387"/>
      <c r="H128" s="213"/>
      <c r="I128" s="387"/>
      <c r="J128" s="213"/>
      <c r="K128" s="214"/>
      <c r="L128" s="286"/>
      <c r="M128" s="135"/>
      <c r="N128" s="135"/>
      <c r="O128" s="135"/>
      <c r="P128" s="135"/>
      <c r="Q128" s="135"/>
      <c r="R128" s="135"/>
    </row>
    <row r="129" spans="1:18" s="136" customFormat="1" ht="93.75">
      <c r="A129" s="195"/>
      <c r="B129" s="192" t="s">
        <v>217</v>
      </c>
      <c r="C129" s="195" t="s">
        <v>117</v>
      </c>
      <c r="D129" s="238">
        <v>1</v>
      </c>
      <c r="E129" s="198">
        <v>0</v>
      </c>
      <c r="F129" s="198">
        <v>90000</v>
      </c>
      <c r="G129" s="351">
        <v>1</v>
      </c>
      <c r="H129" s="246">
        <f t="shared" ref="H129" si="60">G129*E129</f>
        <v>0</v>
      </c>
      <c r="I129" s="351">
        <f t="shared" ref="I129" si="61">G129</f>
        <v>1</v>
      </c>
      <c r="J129" s="246">
        <f t="shared" ref="J129" si="62">I129*F129</f>
        <v>90000</v>
      </c>
      <c r="K129" s="247">
        <f t="shared" ref="K129" si="63">J129+H129</f>
        <v>90000</v>
      </c>
      <c r="L129" s="286">
        <v>1</v>
      </c>
      <c r="M129" s="135"/>
      <c r="N129" s="135"/>
      <c r="O129" s="135"/>
      <c r="P129" s="135"/>
      <c r="Q129" s="135"/>
      <c r="R129" s="135"/>
    </row>
    <row r="130" spans="1:18" ht="18.75">
      <c r="A130" s="249"/>
      <c r="B130" s="182"/>
      <c r="C130" s="195"/>
      <c r="D130" s="245"/>
      <c r="E130" s="198"/>
      <c r="F130" s="198"/>
      <c r="G130" s="385"/>
      <c r="H130" s="198"/>
      <c r="I130" s="385"/>
      <c r="J130" s="198"/>
      <c r="K130" s="236"/>
    </row>
    <row r="131" spans="1:18" s="136" customFormat="1" ht="18.75">
      <c r="A131" s="210">
        <v>2.2000000000000002</v>
      </c>
      <c r="B131" s="188" t="s">
        <v>218</v>
      </c>
      <c r="C131" s="210"/>
      <c r="D131" s="212"/>
      <c r="E131" s="213"/>
      <c r="F131" s="213"/>
      <c r="G131" s="387"/>
      <c r="H131" s="213"/>
      <c r="I131" s="387"/>
      <c r="J131" s="213"/>
      <c r="K131" s="214"/>
      <c r="L131" s="286"/>
      <c r="M131" s="135"/>
      <c r="N131" s="135"/>
      <c r="O131" s="135"/>
      <c r="P131" s="135"/>
      <c r="Q131" s="135"/>
      <c r="R131" s="135"/>
    </row>
    <row r="132" spans="1:18" s="136" customFormat="1" ht="56.25">
      <c r="A132" s="195"/>
      <c r="B132" s="205" t="s">
        <v>219</v>
      </c>
      <c r="C132" s="195" t="s">
        <v>117</v>
      </c>
      <c r="D132" s="238">
        <v>1</v>
      </c>
      <c r="E132" s="198">
        <v>10000</v>
      </c>
      <c r="F132" s="198">
        <v>15000</v>
      </c>
      <c r="G132" s="351">
        <v>1</v>
      </c>
      <c r="H132" s="246">
        <f t="shared" ref="H132" si="64">G132*E132</f>
        <v>10000</v>
      </c>
      <c r="I132" s="351">
        <f t="shared" ref="I132" si="65">G132</f>
        <v>1</v>
      </c>
      <c r="J132" s="246">
        <f t="shared" ref="J132" si="66">I132*F132</f>
        <v>15000</v>
      </c>
      <c r="K132" s="247">
        <f t="shared" ref="K132" si="67">J132+H132</f>
        <v>25000</v>
      </c>
      <c r="L132" s="286">
        <v>1</v>
      </c>
      <c r="M132" s="135"/>
      <c r="N132" s="135"/>
      <c r="O132" s="135"/>
      <c r="P132" s="135"/>
      <c r="Q132" s="135"/>
      <c r="R132" s="135"/>
    </row>
    <row r="133" spans="1:18" ht="18.75">
      <c r="A133" s="224"/>
      <c r="B133" s="222"/>
      <c r="C133" s="221"/>
      <c r="D133" s="207"/>
      <c r="E133" s="193"/>
      <c r="F133" s="193"/>
      <c r="G133" s="394"/>
      <c r="H133" s="193"/>
      <c r="I133" s="394"/>
      <c r="J133" s="193"/>
      <c r="K133" s="223"/>
    </row>
    <row r="134" spans="1:18" ht="18.75">
      <c r="A134" s="224"/>
      <c r="B134" s="225"/>
      <c r="C134" s="225"/>
      <c r="D134" s="185"/>
      <c r="E134" s="193"/>
      <c r="F134" s="193"/>
      <c r="G134" s="394"/>
      <c r="H134" s="193"/>
      <c r="I134" s="394"/>
      <c r="J134" s="193"/>
      <c r="K134" s="226"/>
    </row>
    <row r="135" spans="1:18" s="171" customFormat="1" ht="18.75">
      <c r="A135" s="250"/>
      <c r="B135" s="436" t="s">
        <v>220</v>
      </c>
      <c r="C135" s="436"/>
      <c r="D135" s="168"/>
      <c r="E135" s="169"/>
      <c r="F135" s="169"/>
      <c r="G135" s="370"/>
      <c r="H135" s="169"/>
      <c r="I135" s="370"/>
      <c r="J135" s="169"/>
      <c r="K135" s="170">
        <f>SUM(K8:K134)</f>
        <v>12563190.199999999</v>
      </c>
      <c r="L135" s="312"/>
      <c r="M135" s="114"/>
      <c r="N135" s="114"/>
      <c r="O135" s="114"/>
      <c r="P135" s="114"/>
      <c r="Q135" s="114"/>
      <c r="R135" s="114"/>
    </row>
    <row r="136" spans="1:18">
      <c r="D136" s="173"/>
      <c r="K136" s="175"/>
    </row>
  </sheetData>
  <mergeCells count="9">
    <mergeCell ref="E16:F16"/>
    <mergeCell ref="B135:C135"/>
    <mergeCell ref="A4:A6"/>
    <mergeCell ref="B4:B6"/>
    <mergeCell ref="G4:K4"/>
    <mergeCell ref="G5:H5"/>
    <mergeCell ref="I5:J5"/>
    <mergeCell ref="K5:K6"/>
    <mergeCell ref="C4:F5"/>
  </mergeCells>
  <printOptions horizontalCentered="1"/>
  <pageMargins left="0" right="0" top="0.47244094488188998" bottom="0.472440945" header="0.31496062992126" footer="0.31496062992126"/>
  <pageSetup paperSize="9" scale="60" orientation="landscape" r:id="rId1"/>
  <headerFooter>
    <oddHeader>&amp;LDeutsche Bank AG, Karachi branch&amp;RKarachi Relocation
General Contractor works</oddHeader>
    <oddFooter>&amp;L&amp;A&amp;RPage &amp;P of &amp;N&amp;C&amp;1#&amp;"Calibri"&amp;10&amp;K000000 For internal use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45"/>
  <sheetViews>
    <sheetView showGridLines="0" topLeftCell="A123" zoomScaleNormal="100" zoomScaleSheetLayoutView="80" workbookViewId="0">
      <selection activeCell="G136" sqref="G136"/>
    </sheetView>
  </sheetViews>
  <sheetFormatPr defaultColWidth="9.140625" defaultRowHeight="15"/>
  <cols>
    <col min="1" max="1" width="6" style="172" customWidth="1"/>
    <col min="2" max="2" width="123.42578125" style="112" customWidth="1"/>
    <col min="3" max="3" width="9.140625" style="112" customWidth="1"/>
    <col min="4" max="4" width="8.85546875" style="121" customWidth="1"/>
    <col min="5" max="6" width="15.42578125" style="174" customWidth="1"/>
    <col min="7" max="7" width="10.85546875" style="380" bestFit="1" customWidth="1"/>
    <col min="8" max="8" width="14.5703125" style="174" customWidth="1"/>
    <col min="9" max="9" width="9.7109375" style="380" bestFit="1" customWidth="1"/>
    <col min="10" max="10" width="12.140625" style="174" customWidth="1"/>
    <col min="11" max="11" width="18.7109375" style="176" customWidth="1"/>
    <col min="12" max="12" width="17.140625" style="309" customWidth="1"/>
    <col min="13" max="18" width="9.140625" style="120"/>
    <col min="19" max="16384" width="9.140625" style="112"/>
  </cols>
  <sheetData>
    <row r="1" spans="1:18" ht="18.75">
      <c r="A1" s="113" t="str">
        <f>'HVAC 15'!A1</f>
        <v>Deutsche Bank AG, Karachi Branch</v>
      </c>
      <c r="B1" s="114"/>
      <c r="C1" s="115"/>
      <c r="D1" s="116"/>
      <c r="E1" s="117"/>
      <c r="F1" s="117"/>
      <c r="G1" s="377"/>
      <c r="H1" s="117"/>
      <c r="I1" s="377"/>
      <c r="J1" s="117"/>
      <c r="K1" s="375">
        <v>44833</v>
      </c>
    </row>
    <row r="2" spans="1:18" ht="18.75">
      <c r="A2" s="113" t="str">
        <f>'HVAC 15'!A2</f>
        <v>Karachi Branch Relocation</v>
      </c>
      <c r="B2" s="114"/>
      <c r="C2" s="115"/>
      <c r="D2" s="116"/>
      <c r="E2" s="117"/>
      <c r="F2" s="117"/>
      <c r="G2" s="377"/>
      <c r="H2" s="117"/>
      <c r="I2" s="377"/>
      <c r="J2" s="117"/>
      <c r="K2" s="122"/>
    </row>
    <row r="3" spans="1:18" ht="18.75">
      <c r="A3" s="113"/>
      <c r="B3" s="114"/>
      <c r="C3" s="115"/>
      <c r="D3" s="116"/>
      <c r="E3" s="117"/>
      <c r="F3" s="117"/>
      <c r="G3" s="377"/>
      <c r="H3" s="117"/>
      <c r="I3" s="377"/>
      <c r="J3" s="117"/>
      <c r="K3" s="119"/>
    </row>
    <row r="4" spans="1:18" ht="23.25" customHeight="1">
      <c r="A4" s="437" t="s">
        <v>277</v>
      </c>
      <c r="B4" s="438" t="s">
        <v>0</v>
      </c>
      <c r="C4" s="445" t="s">
        <v>271</v>
      </c>
      <c r="D4" s="446"/>
      <c r="E4" s="446"/>
      <c r="F4" s="447"/>
      <c r="G4" s="439" t="s">
        <v>274</v>
      </c>
      <c r="H4" s="440"/>
      <c r="I4" s="440"/>
      <c r="J4" s="440"/>
      <c r="K4" s="441"/>
      <c r="L4" s="310"/>
    </row>
    <row r="5" spans="1:18" ht="23.25">
      <c r="A5" s="437"/>
      <c r="B5" s="438"/>
      <c r="C5" s="448"/>
      <c r="D5" s="449"/>
      <c r="E5" s="449"/>
      <c r="F5" s="450"/>
      <c r="G5" s="439" t="s">
        <v>123</v>
      </c>
      <c r="H5" s="440"/>
      <c r="I5" s="442" t="s">
        <v>270</v>
      </c>
      <c r="J5" s="442"/>
      <c r="K5" s="443" t="s">
        <v>276</v>
      </c>
      <c r="L5" s="310"/>
    </row>
    <row r="6" spans="1:18" s="123" customFormat="1" ht="37.5">
      <c r="A6" s="437"/>
      <c r="B6" s="438"/>
      <c r="C6" s="302" t="s">
        <v>1</v>
      </c>
      <c r="D6" s="303" t="s">
        <v>3</v>
      </c>
      <c r="E6" s="305" t="s">
        <v>272</v>
      </c>
      <c r="F6" s="305" t="s">
        <v>273</v>
      </c>
      <c r="G6" s="347" t="s">
        <v>275</v>
      </c>
      <c r="H6" s="305" t="s">
        <v>5</v>
      </c>
      <c r="I6" s="347" t="s">
        <v>275</v>
      </c>
      <c r="J6" s="305" t="s">
        <v>5</v>
      </c>
      <c r="K6" s="444"/>
      <c r="L6" s="311"/>
      <c r="M6" s="124"/>
      <c r="N6" s="124"/>
      <c r="O6" s="124"/>
      <c r="P6" s="124"/>
      <c r="Q6" s="124"/>
      <c r="R6" s="124"/>
    </row>
    <row r="7" spans="1:18" s="123" customFormat="1">
      <c r="A7" s="125"/>
      <c r="B7" s="126"/>
      <c r="C7" s="125"/>
      <c r="D7" s="127"/>
      <c r="E7" s="128"/>
      <c r="F7" s="128"/>
      <c r="G7" s="384"/>
      <c r="H7" s="128"/>
      <c r="I7" s="384"/>
      <c r="J7" s="128"/>
      <c r="K7" s="129"/>
      <c r="L7" s="255"/>
      <c r="M7" s="124"/>
      <c r="N7" s="124"/>
      <c r="O7" s="124"/>
      <c r="P7" s="124"/>
      <c r="Q7" s="124"/>
      <c r="R7" s="124"/>
    </row>
    <row r="8" spans="1:18" s="136" customFormat="1" ht="15.75">
      <c r="A8" s="130">
        <v>1</v>
      </c>
      <c r="B8" s="131" t="s">
        <v>128</v>
      </c>
      <c r="C8" s="130"/>
      <c r="D8" s="132"/>
      <c r="E8" s="133"/>
      <c r="F8" s="133"/>
      <c r="G8" s="366"/>
      <c r="H8" s="133"/>
      <c r="I8" s="366"/>
      <c r="J8" s="133"/>
      <c r="K8" s="134"/>
      <c r="L8" s="260"/>
      <c r="M8" s="135"/>
      <c r="N8" s="135"/>
      <c r="O8" s="135"/>
      <c r="P8" s="135"/>
      <c r="Q8" s="135"/>
      <c r="R8" s="135"/>
    </row>
    <row r="9" spans="1:18">
      <c r="A9" s="125"/>
      <c r="B9" s="137"/>
      <c r="C9" s="138"/>
      <c r="D9" s="139"/>
      <c r="E9" s="140"/>
      <c r="F9" s="140"/>
      <c r="G9" s="367"/>
      <c r="H9" s="140"/>
      <c r="I9" s="367"/>
      <c r="J9" s="140"/>
      <c r="K9" s="141"/>
    </row>
    <row r="10" spans="1:18" s="136" customFormat="1" ht="15.75">
      <c r="A10" s="142">
        <v>1.1000000000000001</v>
      </c>
      <c r="B10" s="143" t="s">
        <v>129</v>
      </c>
      <c r="C10" s="142"/>
      <c r="D10" s="144"/>
      <c r="E10" s="145"/>
      <c r="F10" s="145"/>
      <c r="G10" s="368"/>
      <c r="H10" s="145"/>
      <c r="I10" s="368"/>
      <c r="J10" s="145"/>
      <c r="K10" s="146"/>
      <c r="L10" s="260"/>
      <c r="M10" s="135"/>
      <c r="N10" s="135"/>
      <c r="O10" s="135"/>
      <c r="P10" s="135"/>
      <c r="Q10" s="135"/>
      <c r="R10" s="135"/>
    </row>
    <row r="11" spans="1:18" s="149" customFormat="1" ht="47.25">
      <c r="A11" s="316"/>
      <c r="B11" s="317" t="s">
        <v>130</v>
      </c>
      <c r="C11" s="150"/>
      <c r="D11" s="318"/>
      <c r="E11" s="272"/>
      <c r="F11" s="272"/>
      <c r="G11" s="359"/>
      <c r="H11" s="272"/>
      <c r="I11" s="359"/>
      <c r="J11" s="272"/>
      <c r="K11" s="229"/>
      <c r="L11" s="286"/>
      <c r="M11" s="153"/>
      <c r="N11" s="153"/>
      <c r="O11" s="153"/>
      <c r="P11" s="153"/>
      <c r="Q11" s="153"/>
      <c r="R11" s="153"/>
    </row>
    <row r="12" spans="1:18" s="149" customFormat="1" ht="18.75">
      <c r="A12" s="150" t="s">
        <v>12</v>
      </c>
      <c r="B12" s="151" t="s">
        <v>131</v>
      </c>
      <c r="C12" s="150" t="s">
        <v>132</v>
      </c>
      <c r="D12" s="152">
        <v>9</v>
      </c>
      <c r="E12" s="246">
        <v>285000</v>
      </c>
      <c r="F12" s="246">
        <v>3000</v>
      </c>
      <c r="G12" s="351">
        <v>9</v>
      </c>
      <c r="H12" s="246">
        <f>G12*E12</f>
        <v>2565000</v>
      </c>
      <c r="I12" s="351">
        <f>G12</f>
        <v>9</v>
      </c>
      <c r="J12" s="246">
        <f>I12*F12</f>
        <v>27000</v>
      </c>
      <c r="K12" s="247">
        <f>J12+H12</f>
        <v>2592000</v>
      </c>
      <c r="L12" s="286"/>
      <c r="M12" s="153"/>
      <c r="N12" s="153"/>
      <c r="O12" s="153"/>
      <c r="P12" s="153"/>
      <c r="Q12" s="153"/>
      <c r="R12" s="153"/>
    </row>
    <row r="13" spans="1:18" s="149" customFormat="1" ht="18.75">
      <c r="A13" s="150" t="s">
        <v>11</v>
      </c>
      <c r="B13" s="151" t="s">
        <v>133</v>
      </c>
      <c r="C13" s="150" t="s">
        <v>132</v>
      </c>
      <c r="D13" s="284">
        <v>3</v>
      </c>
      <c r="E13" s="246">
        <v>175000</v>
      </c>
      <c r="F13" s="246">
        <v>3000</v>
      </c>
      <c r="G13" s="351">
        <v>3</v>
      </c>
      <c r="H13" s="246">
        <f>G13*E13</f>
        <v>525000</v>
      </c>
      <c r="I13" s="351">
        <f>G13</f>
        <v>3</v>
      </c>
      <c r="J13" s="246">
        <f>I13*F13</f>
        <v>9000</v>
      </c>
      <c r="K13" s="247">
        <f>J13+H13</f>
        <v>534000</v>
      </c>
      <c r="L13" s="286"/>
      <c r="M13" s="153"/>
      <c r="N13" s="153"/>
      <c r="O13" s="153"/>
      <c r="P13" s="153"/>
      <c r="Q13" s="153"/>
      <c r="R13" s="153"/>
    </row>
    <row r="14" spans="1:18" s="149" customFormat="1" ht="18.75">
      <c r="A14" s="150" t="s">
        <v>39</v>
      </c>
      <c r="B14" s="151" t="s">
        <v>134</v>
      </c>
      <c r="C14" s="150" t="s">
        <v>135</v>
      </c>
      <c r="D14" s="284">
        <v>1</v>
      </c>
      <c r="E14" s="246">
        <v>160000</v>
      </c>
      <c r="F14" s="246">
        <v>30000</v>
      </c>
      <c r="G14" s="351">
        <v>1</v>
      </c>
      <c r="H14" s="246">
        <f>G14*E14</f>
        <v>160000</v>
      </c>
      <c r="I14" s="351">
        <f>G14</f>
        <v>1</v>
      </c>
      <c r="J14" s="246">
        <f>I14*F14</f>
        <v>30000</v>
      </c>
      <c r="K14" s="247">
        <f>J14+H14</f>
        <v>190000</v>
      </c>
      <c r="L14" s="286"/>
      <c r="M14" s="153"/>
      <c r="N14" s="153"/>
      <c r="O14" s="153"/>
      <c r="P14" s="153"/>
      <c r="Q14" s="153"/>
      <c r="R14" s="153"/>
    </row>
    <row r="15" spans="1:18" s="149" customFormat="1" ht="15.75">
      <c r="A15" s="316"/>
      <c r="B15" s="319"/>
      <c r="C15" s="150"/>
      <c r="D15" s="152"/>
      <c r="E15" s="320"/>
      <c r="F15" s="320"/>
      <c r="G15" s="359"/>
      <c r="H15" s="320"/>
      <c r="I15" s="359"/>
      <c r="J15" s="320"/>
      <c r="K15" s="237"/>
      <c r="L15" s="286"/>
      <c r="M15" s="153"/>
      <c r="N15" s="153"/>
      <c r="O15" s="153"/>
      <c r="P15" s="153"/>
      <c r="Q15" s="153"/>
      <c r="R15" s="153"/>
    </row>
    <row r="16" spans="1:18" s="149" customFormat="1" ht="15.75">
      <c r="A16" s="159">
        <f>A10+0.1</f>
        <v>1.2000000000000002</v>
      </c>
      <c r="B16" s="160" t="s">
        <v>136</v>
      </c>
      <c r="C16" s="159"/>
      <c r="D16" s="161"/>
      <c r="E16" s="321"/>
      <c r="F16" s="321"/>
      <c r="G16" s="357"/>
      <c r="H16" s="321"/>
      <c r="I16" s="357"/>
      <c r="J16" s="321"/>
      <c r="K16" s="162"/>
      <c r="L16" s="286"/>
      <c r="M16" s="153"/>
      <c r="N16" s="153"/>
      <c r="O16" s="153"/>
      <c r="P16" s="153"/>
      <c r="Q16" s="153"/>
      <c r="R16" s="153"/>
    </row>
    <row r="17" spans="1:18" s="149" customFormat="1" ht="47.25">
      <c r="A17" s="316"/>
      <c r="B17" s="317" t="s">
        <v>221</v>
      </c>
      <c r="C17" s="150" t="s">
        <v>135</v>
      </c>
      <c r="D17" s="152">
        <v>1</v>
      </c>
      <c r="E17" s="434" t="s">
        <v>278</v>
      </c>
      <c r="F17" s="435"/>
      <c r="G17" s="348"/>
      <c r="H17" s="246"/>
      <c r="I17" s="348">
        <f>G17</f>
        <v>0</v>
      </c>
      <c r="J17" s="246">
        <f>I17*F17</f>
        <v>0</v>
      </c>
      <c r="K17" s="247"/>
      <c r="L17" s="286"/>
      <c r="M17" s="153"/>
      <c r="N17" s="153"/>
      <c r="O17" s="153"/>
      <c r="P17" s="153"/>
      <c r="Q17" s="153"/>
      <c r="R17" s="153"/>
    </row>
    <row r="18" spans="1:18" s="149" customFormat="1" ht="15.75">
      <c r="A18" s="316"/>
      <c r="B18" s="319"/>
      <c r="C18" s="150"/>
      <c r="D18" s="152"/>
      <c r="E18" s="320"/>
      <c r="F18" s="320"/>
      <c r="G18" s="359"/>
      <c r="H18" s="320"/>
      <c r="I18" s="359"/>
      <c r="J18" s="320"/>
      <c r="K18" s="237"/>
      <c r="L18" s="286"/>
      <c r="M18" s="153"/>
      <c r="N18" s="153"/>
      <c r="O18" s="153"/>
      <c r="P18" s="153"/>
      <c r="Q18" s="153"/>
      <c r="R18" s="153"/>
    </row>
    <row r="19" spans="1:18" s="149" customFormat="1" ht="15.75">
      <c r="A19" s="159">
        <f>A16+0.1</f>
        <v>1.3000000000000003</v>
      </c>
      <c r="B19" s="160" t="s">
        <v>138</v>
      </c>
      <c r="C19" s="159"/>
      <c r="D19" s="161"/>
      <c r="E19" s="253"/>
      <c r="F19" s="253"/>
      <c r="G19" s="357"/>
      <c r="H19" s="253"/>
      <c r="I19" s="357"/>
      <c r="J19" s="253"/>
      <c r="K19" s="232"/>
      <c r="L19" s="286"/>
      <c r="M19" s="153"/>
      <c r="N19" s="153"/>
      <c r="O19" s="153"/>
      <c r="P19" s="153"/>
      <c r="Q19" s="153"/>
      <c r="R19" s="153"/>
    </row>
    <row r="20" spans="1:18" s="149" customFormat="1" ht="78.75">
      <c r="A20" s="316"/>
      <c r="B20" s="317" t="s">
        <v>139</v>
      </c>
      <c r="C20" s="150"/>
      <c r="D20" s="152"/>
      <c r="E20" s="272"/>
      <c r="F20" s="272"/>
      <c r="G20" s="359"/>
      <c r="H20" s="272"/>
      <c r="I20" s="359"/>
      <c r="J20" s="272"/>
      <c r="K20" s="229"/>
      <c r="L20" s="286"/>
      <c r="M20" s="153"/>
      <c r="N20" s="153"/>
      <c r="O20" s="153"/>
      <c r="P20" s="153"/>
      <c r="Q20" s="153"/>
      <c r="R20" s="153"/>
    </row>
    <row r="21" spans="1:18" s="149" customFormat="1" ht="18.75">
      <c r="A21" s="150" t="s">
        <v>12</v>
      </c>
      <c r="B21" s="151" t="s">
        <v>140</v>
      </c>
      <c r="C21" s="150" t="s">
        <v>63</v>
      </c>
      <c r="D21" s="152">
        <v>1</v>
      </c>
      <c r="E21" s="246">
        <v>229000</v>
      </c>
      <c r="F21" s="246">
        <v>30000</v>
      </c>
      <c r="G21" s="351">
        <v>1</v>
      </c>
      <c r="H21" s="246">
        <f>G21*E21</f>
        <v>229000</v>
      </c>
      <c r="I21" s="351">
        <f>G21</f>
        <v>1</v>
      </c>
      <c r="J21" s="246">
        <f>I21*F21</f>
        <v>30000</v>
      </c>
      <c r="K21" s="247">
        <f>J21+H21</f>
        <v>259000</v>
      </c>
      <c r="L21" s="286"/>
      <c r="M21" s="153"/>
      <c r="N21" s="153"/>
      <c r="O21" s="153"/>
      <c r="P21" s="153"/>
      <c r="Q21" s="153"/>
      <c r="R21" s="153"/>
    </row>
    <row r="22" spans="1:18" s="149" customFormat="1" ht="18.75">
      <c r="A22" s="150" t="s">
        <v>11</v>
      </c>
      <c r="B22" s="151" t="s">
        <v>222</v>
      </c>
      <c r="C22" s="150" t="s">
        <v>132</v>
      </c>
      <c r="D22" s="152">
        <v>2</v>
      </c>
      <c r="E22" s="246">
        <v>229000</v>
      </c>
      <c r="F22" s="246">
        <v>30000</v>
      </c>
      <c r="G22" s="351">
        <v>2</v>
      </c>
      <c r="H22" s="246">
        <f>G22*E22</f>
        <v>458000</v>
      </c>
      <c r="I22" s="351">
        <f>G22</f>
        <v>2</v>
      </c>
      <c r="J22" s="246">
        <f>I22*F22</f>
        <v>60000</v>
      </c>
      <c r="K22" s="247">
        <f>J22+H22</f>
        <v>518000</v>
      </c>
      <c r="L22" s="286"/>
      <c r="M22" s="153"/>
      <c r="N22" s="153"/>
      <c r="O22" s="153"/>
      <c r="P22" s="153"/>
      <c r="Q22" s="153"/>
      <c r="R22" s="153"/>
    </row>
    <row r="23" spans="1:18" s="149" customFormat="1" ht="18.75">
      <c r="A23" s="150" t="s">
        <v>39</v>
      </c>
      <c r="B23" s="151" t="s">
        <v>223</v>
      </c>
      <c r="C23" s="150" t="s">
        <v>63</v>
      </c>
      <c r="D23" s="152">
        <v>1</v>
      </c>
      <c r="E23" s="246">
        <v>229000</v>
      </c>
      <c r="F23" s="246">
        <v>30000</v>
      </c>
      <c r="G23" s="351">
        <v>1</v>
      </c>
      <c r="H23" s="246">
        <f>G23*E23</f>
        <v>229000</v>
      </c>
      <c r="I23" s="351">
        <f>G23</f>
        <v>1</v>
      </c>
      <c r="J23" s="246">
        <f>I23*F23</f>
        <v>30000</v>
      </c>
      <c r="K23" s="247">
        <f>J23+H23</f>
        <v>259000</v>
      </c>
      <c r="L23" s="286"/>
      <c r="M23" s="153"/>
      <c r="N23" s="153"/>
      <c r="O23" s="153"/>
      <c r="P23" s="153"/>
      <c r="Q23" s="153"/>
      <c r="R23" s="153"/>
    </row>
    <row r="24" spans="1:18" s="149" customFormat="1" ht="15.75">
      <c r="A24" s="316"/>
      <c r="B24" s="319"/>
      <c r="C24" s="150"/>
      <c r="D24" s="152"/>
      <c r="E24" s="272"/>
      <c r="F24" s="272"/>
      <c r="G24" s="359"/>
      <c r="H24" s="272"/>
      <c r="I24" s="359"/>
      <c r="J24" s="272"/>
      <c r="K24" s="229"/>
      <c r="L24" s="286"/>
      <c r="M24" s="153"/>
      <c r="N24" s="153"/>
      <c r="O24" s="153"/>
      <c r="P24" s="153"/>
      <c r="Q24" s="153"/>
      <c r="R24" s="153"/>
    </row>
    <row r="25" spans="1:18" s="149" customFormat="1" ht="15.75">
      <c r="A25" s="159">
        <f>A19+0.1</f>
        <v>1.4000000000000004</v>
      </c>
      <c r="B25" s="160" t="s">
        <v>141</v>
      </c>
      <c r="C25" s="159"/>
      <c r="D25" s="161"/>
      <c r="E25" s="253"/>
      <c r="F25" s="253"/>
      <c r="G25" s="357"/>
      <c r="H25" s="253"/>
      <c r="I25" s="357"/>
      <c r="J25" s="253"/>
      <c r="K25" s="232"/>
      <c r="L25" s="286"/>
      <c r="M25" s="153"/>
      <c r="N25" s="153"/>
      <c r="O25" s="153"/>
      <c r="P25" s="153"/>
      <c r="Q25" s="153"/>
      <c r="R25" s="153"/>
    </row>
    <row r="26" spans="1:18" s="149" customFormat="1" ht="31.5">
      <c r="A26" s="316"/>
      <c r="B26" s="317" t="s">
        <v>142</v>
      </c>
      <c r="C26" s="150"/>
      <c r="D26" s="152"/>
      <c r="E26" s="272"/>
      <c r="F26" s="272"/>
      <c r="G26" s="359"/>
      <c r="H26" s="272"/>
      <c r="I26" s="359"/>
      <c r="J26" s="272"/>
      <c r="K26" s="229"/>
      <c r="L26" s="286"/>
      <c r="M26" s="153"/>
      <c r="N26" s="153"/>
      <c r="O26" s="153"/>
      <c r="P26" s="153"/>
      <c r="Q26" s="153"/>
      <c r="R26" s="153"/>
    </row>
    <row r="27" spans="1:18" s="149" customFormat="1" ht="15.75">
      <c r="A27" s="150" t="s">
        <v>12</v>
      </c>
      <c r="B27" s="151" t="s">
        <v>143</v>
      </c>
      <c r="C27" s="150"/>
      <c r="D27" s="152"/>
      <c r="E27" s="272"/>
      <c r="F27" s="272"/>
      <c r="G27" s="359"/>
      <c r="H27" s="272"/>
      <c r="I27" s="359"/>
      <c r="J27" s="272"/>
      <c r="K27" s="234"/>
      <c r="L27" s="286"/>
      <c r="M27" s="153"/>
      <c r="N27" s="153"/>
      <c r="O27" s="153"/>
      <c r="P27" s="153"/>
      <c r="Q27" s="153"/>
      <c r="R27" s="153"/>
    </row>
    <row r="28" spans="1:18" s="149" customFormat="1" ht="18.75">
      <c r="A28" s="150" t="s">
        <v>144</v>
      </c>
      <c r="B28" s="151" t="s">
        <v>145</v>
      </c>
      <c r="C28" s="150" t="s">
        <v>132</v>
      </c>
      <c r="D28" s="152">
        <v>16</v>
      </c>
      <c r="E28" s="198">
        <v>4500</v>
      </c>
      <c r="F28" s="198">
        <v>1000</v>
      </c>
      <c r="G28" s="351">
        <v>8</v>
      </c>
      <c r="H28" s="246">
        <f>G28*E28</f>
        <v>36000</v>
      </c>
      <c r="I28" s="351">
        <f>G28</f>
        <v>8</v>
      </c>
      <c r="J28" s="246">
        <f>I28*F28</f>
        <v>8000</v>
      </c>
      <c r="K28" s="247">
        <f>J28+H28</f>
        <v>44000</v>
      </c>
      <c r="L28" s="286"/>
      <c r="M28" s="153"/>
      <c r="N28" s="153"/>
      <c r="O28" s="153"/>
      <c r="P28" s="153"/>
      <c r="Q28" s="153"/>
      <c r="R28" s="153"/>
    </row>
    <row r="29" spans="1:18" s="149" customFormat="1" ht="18.75">
      <c r="A29" s="150"/>
      <c r="B29" s="151"/>
      <c r="C29" s="150"/>
      <c r="D29" s="152"/>
      <c r="E29" s="227"/>
      <c r="F29" s="227"/>
      <c r="G29" s="390"/>
      <c r="H29" s="227"/>
      <c r="I29" s="390"/>
      <c r="J29" s="227"/>
      <c r="K29" s="233"/>
      <c r="L29" s="286"/>
      <c r="M29" s="153"/>
      <c r="N29" s="153"/>
      <c r="O29" s="153"/>
      <c r="P29" s="153"/>
      <c r="Q29" s="153"/>
      <c r="R29" s="153"/>
    </row>
    <row r="30" spans="1:18" s="149" customFormat="1" ht="18.75">
      <c r="A30" s="150" t="s">
        <v>11</v>
      </c>
      <c r="B30" s="151" t="s">
        <v>146</v>
      </c>
      <c r="C30" s="150"/>
      <c r="D30" s="152"/>
      <c r="E30" s="227"/>
      <c r="F30" s="227"/>
      <c r="G30" s="390"/>
      <c r="H30" s="227"/>
      <c r="I30" s="390"/>
      <c r="J30" s="227"/>
      <c r="K30" s="233"/>
      <c r="L30" s="286"/>
      <c r="M30" s="153"/>
      <c r="N30" s="153"/>
      <c r="O30" s="153"/>
      <c r="P30" s="153"/>
      <c r="Q30" s="153"/>
      <c r="R30" s="153"/>
    </row>
    <row r="31" spans="1:18" s="149" customFormat="1" ht="18.75">
      <c r="A31" s="150" t="s">
        <v>144</v>
      </c>
      <c r="B31" s="151" t="s">
        <v>145</v>
      </c>
      <c r="C31" s="150" t="s">
        <v>132</v>
      </c>
      <c r="D31" s="152">
        <v>4</v>
      </c>
      <c r="E31" s="198">
        <v>4500</v>
      </c>
      <c r="F31" s="198">
        <v>1000</v>
      </c>
      <c r="G31" s="351">
        <v>4</v>
      </c>
      <c r="H31" s="246">
        <f>G31*E31</f>
        <v>18000</v>
      </c>
      <c r="I31" s="351">
        <f>G31</f>
        <v>4</v>
      </c>
      <c r="J31" s="246">
        <f>I31*F31</f>
        <v>4000</v>
      </c>
      <c r="K31" s="247">
        <f>J31+H31</f>
        <v>22000</v>
      </c>
      <c r="L31" s="286"/>
      <c r="M31" s="153"/>
      <c r="N31" s="153"/>
      <c r="O31" s="153"/>
      <c r="P31" s="153"/>
      <c r="Q31" s="153"/>
      <c r="R31" s="153"/>
    </row>
    <row r="32" spans="1:18" s="149" customFormat="1" ht="18.75">
      <c r="A32" s="150"/>
      <c r="B32" s="151"/>
      <c r="C32" s="150"/>
      <c r="D32" s="152"/>
      <c r="E32" s="227"/>
      <c r="F32" s="227"/>
      <c r="G32" s="390"/>
      <c r="H32" s="227"/>
      <c r="I32" s="390"/>
      <c r="J32" s="227"/>
      <c r="K32" s="233"/>
      <c r="L32" s="286"/>
      <c r="M32" s="153"/>
      <c r="N32" s="153"/>
      <c r="O32" s="153"/>
      <c r="P32" s="153"/>
      <c r="Q32" s="153"/>
      <c r="R32" s="153"/>
    </row>
    <row r="33" spans="1:18" s="149" customFormat="1" ht="18.75">
      <c r="A33" s="150" t="s">
        <v>39</v>
      </c>
      <c r="B33" s="151" t="s">
        <v>147</v>
      </c>
      <c r="C33" s="150"/>
      <c r="D33" s="152"/>
      <c r="E33" s="227"/>
      <c r="F33" s="227"/>
      <c r="G33" s="390"/>
      <c r="H33" s="227"/>
      <c r="I33" s="390"/>
      <c r="J33" s="227"/>
      <c r="K33" s="233"/>
      <c r="L33" s="286"/>
      <c r="M33" s="153"/>
      <c r="N33" s="153"/>
      <c r="O33" s="153"/>
      <c r="P33" s="153"/>
      <c r="Q33" s="153"/>
      <c r="R33" s="153"/>
    </row>
    <row r="34" spans="1:18" s="149" customFormat="1" ht="18.75">
      <c r="A34" s="150" t="s">
        <v>144</v>
      </c>
      <c r="B34" s="151" t="s">
        <v>145</v>
      </c>
      <c r="C34" s="150" t="s">
        <v>132</v>
      </c>
      <c r="D34" s="152">
        <v>4</v>
      </c>
      <c r="E34" s="198">
        <v>9000</v>
      </c>
      <c r="F34" s="198">
        <v>1500</v>
      </c>
      <c r="G34" s="351">
        <v>4</v>
      </c>
      <c r="H34" s="246">
        <f>G34*E34</f>
        <v>36000</v>
      </c>
      <c r="I34" s="351">
        <f>G34</f>
        <v>4</v>
      </c>
      <c r="J34" s="246">
        <f>I34*F34</f>
        <v>6000</v>
      </c>
      <c r="K34" s="247">
        <f>J34+H34</f>
        <v>42000</v>
      </c>
      <c r="L34" s="286"/>
      <c r="M34" s="153"/>
      <c r="N34" s="153"/>
      <c r="O34" s="153"/>
      <c r="P34" s="153"/>
      <c r="Q34" s="153"/>
      <c r="R34" s="153"/>
    </row>
    <row r="35" spans="1:18" s="149" customFormat="1" ht="18.75">
      <c r="A35" s="150"/>
      <c r="B35" s="151"/>
      <c r="C35" s="150"/>
      <c r="D35" s="152"/>
      <c r="E35" s="227"/>
      <c r="F35" s="227"/>
      <c r="G35" s="390"/>
      <c r="H35" s="227"/>
      <c r="I35" s="390"/>
      <c r="J35" s="227"/>
      <c r="K35" s="233"/>
      <c r="L35" s="286"/>
      <c r="M35" s="153"/>
      <c r="N35" s="153"/>
      <c r="O35" s="153"/>
      <c r="P35" s="153"/>
      <c r="Q35" s="153"/>
      <c r="R35" s="153"/>
    </row>
    <row r="36" spans="1:18" s="149" customFormat="1" ht="18.75">
      <c r="A36" s="150" t="s">
        <v>115</v>
      </c>
      <c r="B36" s="151" t="s">
        <v>148</v>
      </c>
      <c r="C36" s="150"/>
      <c r="D36" s="152"/>
      <c r="E36" s="227"/>
      <c r="F36" s="227"/>
      <c r="G36" s="390"/>
      <c r="H36" s="227"/>
      <c r="I36" s="390"/>
      <c r="J36" s="227"/>
      <c r="K36" s="233"/>
      <c r="L36" s="286"/>
      <c r="M36" s="153"/>
      <c r="N36" s="153"/>
      <c r="O36" s="153"/>
      <c r="P36" s="153"/>
      <c r="Q36" s="153"/>
      <c r="R36" s="153"/>
    </row>
    <row r="37" spans="1:18" s="149" customFormat="1" ht="18.75">
      <c r="A37" s="150" t="s">
        <v>144</v>
      </c>
      <c r="B37" s="151" t="s">
        <v>145</v>
      </c>
      <c r="C37" s="150" t="s">
        <v>132</v>
      </c>
      <c r="D37" s="152">
        <v>4</v>
      </c>
      <c r="E37" s="198">
        <v>42000</v>
      </c>
      <c r="F37" s="198">
        <v>3000</v>
      </c>
      <c r="G37" s="351">
        <v>4</v>
      </c>
      <c r="H37" s="246">
        <f>G37*E37</f>
        <v>168000</v>
      </c>
      <c r="I37" s="351">
        <f>G37</f>
        <v>4</v>
      </c>
      <c r="J37" s="246">
        <f>I37*F37</f>
        <v>12000</v>
      </c>
      <c r="K37" s="247">
        <f>J37+H37</f>
        <v>180000</v>
      </c>
      <c r="L37" s="286"/>
      <c r="M37" s="153"/>
      <c r="N37" s="153"/>
      <c r="O37" s="153"/>
      <c r="P37" s="153"/>
      <c r="Q37" s="153"/>
      <c r="R37" s="153"/>
    </row>
    <row r="38" spans="1:18" s="149" customFormat="1" ht="18.75">
      <c r="A38" s="150"/>
      <c r="B38" s="151"/>
      <c r="C38" s="150"/>
      <c r="D38" s="152"/>
      <c r="E38" s="227"/>
      <c r="F38" s="227"/>
      <c r="G38" s="390"/>
      <c r="H38" s="227"/>
      <c r="I38" s="390"/>
      <c r="J38" s="227"/>
      <c r="K38" s="233"/>
      <c r="L38" s="286"/>
      <c r="M38" s="153"/>
      <c r="N38" s="153"/>
      <c r="O38" s="153"/>
      <c r="P38" s="153"/>
      <c r="Q38" s="153"/>
      <c r="R38" s="153"/>
    </row>
    <row r="39" spans="1:18" s="149" customFormat="1" ht="31.5">
      <c r="A39" s="150" t="s">
        <v>118</v>
      </c>
      <c r="B39" s="151" t="s">
        <v>149</v>
      </c>
      <c r="C39" s="150" t="s">
        <v>132</v>
      </c>
      <c r="D39" s="152">
        <v>4</v>
      </c>
      <c r="E39" s="198">
        <v>20000</v>
      </c>
      <c r="F39" s="198">
        <v>2000</v>
      </c>
      <c r="G39" s="351">
        <v>4</v>
      </c>
      <c r="H39" s="246">
        <f>G39*E39</f>
        <v>80000</v>
      </c>
      <c r="I39" s="351">
        <f>G39</f>
        <v>4</v>
      </c>
      <c r="J39" s="246">
        <f>I39*F39</f>
        <v>8000</v>
      </c>
      <c r="K39" s="247">
        <f>J39+H39</f>
        <v>88000</v>
      </c>
      <c r="L39" s="286"/>
      <c r="M39" s="153"/>
      <c r="N39" s="153"/>
      <c r="O39" s="153"/>
      <c r="P39" s="153"/>
      <c r="Q39" s="153"/>
      <c r="R39" s="153"/>
    </row>
    <row r="40" spans="1:18" s="149" customFormat="1" ht="18.75">
      <c r="A40" s="150"/>
      <c r="B40" s="151"/>
      <c r="C40" s="150"/>
      <c r="D40" s="152"/>
      <c r="E40" s="227"/>
      <c r="F40" s="227"/>
      <c r="G40" s="390"/>
      <c r="H40" s="227"/>
      <c r="I40" s="390"/>
      <c r="J40" s="227"/>
      <c r="K40" s="233"/>
      <c r="L40" s="286"/>
      <c r="M40" s="153"/>
      <c r="N40" s="153"/>
      <c r="O40" s="153"/>
      <c r="P40" s="153"/>
      <c r="Q40" s="153"/>
      <c r="R40" s="153"/>
    </row>
    <row r="41" spans="1:18" s="149" customFormat="1" ht="18.75">
      <c r="A41" s="150" t="s">
        <v>116</v>
      </c>
      <c r="B41" s="151" t="s">
        <v>150</v>
      </c>
      <c r="C41" s="150" t="s">
        <v>135</v>
      </c>
      <c r="D41" s="152">
        <v>4</v>
      </c>
      <c r="E41" s="198">
        <v>15000</v>
      </c>
      <c r="F41" s="198">
        <v>5000</v>
      </c>
      <c r="G41" s="351">
        <v>4</v>
      </c>
      <c r="H41" s="246">
        <f>G41*E41</f>
        <v>60000</v>
      </c>
      <c r="I41" s="351">
        <f>G41</f>
        <v>4</v>
      </c>
      <c r="J41" s="246">
        <f>I41*F41</f>
        <v>20000</v>
      </c>
      <c r="K41" s="247">
        <f>J41+H41</f>
        <v>80000</v>
      </c>
      <c r="L41" s="286"/>
      <c r="M41" s="153"/>
      <c r="N41" s="153"/>
      <c r="O41" s="153"/>
      <c r="P41" s="153"/>
      <c r="Q41" s="153"/>
      <c r="R41" s="153"/>
    </row>
    <row r="42" spans="1:18" s="149" customFormat="1" ht="15.75">
      <c r="A42" s="150"/>
      <c r="B42" s="151"/>
      <c r="C42" s="150"/>
      <c r="D42" s="152"/>
      <c r="E42" s="272"/>
      <c r="F42" s="272"/>
      <c r="G42" s="391"/>
      <c r="H42" s="272"/>
      <c r="I42" s="359"/>
      <c r="J42" s="272"/>
      <c r="K42" s="234"/>
      <c r="L42" s="286"/>
      <c r="M42" s="153"/>
      <c r="N42" s="153"/>
      <c r="O42" s="153"/>
      <c r="P42" s="153"/>
      <c r="Q42" s="153"/>
      <c r="R42" s="153"/>
    </row>
    <row r="43" spans="1:18" s="149" customFormat="1" ht="15.75">
      <c r="A43" s="159">
        <f>A25+0.1</f>
        <v>1.5000000000000004</v>
      </c>
      <c r="B43" s="160" t="s">
        <v>151</v>
      </c>
      <c r="C43" s="159"/>
      <c r="D43" s="161"/>
      <c r="E43" s="253"/>
      <c r="F43" s="253"/>
      <c r="G43" s="357"/>
      <c r="H43" s="253"/>
      <c r="I43" s="357"/>
      <c r="J43" s="253"/>
      <c r="K43" s="232"/>
      <c r="L43" s="286"/>
      <c r="M43" s="153"/>
      <c r="N43" s="153"/>
      <c r="O43" s="153"/>
      <c r="P43" s="153"/>
      <c r="Q43" s="153"/>
      <c r="R43" s="153"/>
    </row>
    <row r="44" spans="1:18" s="149" customFormat="1" ht="63">
      <c r="A44" s="316"/>
      <c r="B44" s="317" t="s">
        <v>152</v>
      </c>
      <c r="C44" s="150"/>
      <c r="D44" s="152"/>
      <c r="E44" s="272"/>
      <c r="F44" s="272"/>
      <c r="G44" s="359"/>
      <c r="H44" s="272"/>
      <c r="I44" s="359"/>
      <c r="J44" s="272"/>
      <c r="K44" s="229"/>
      <c r="L44" s="286"/>
      <c r="M44" s="153"/>
      <c r="N44" s="153"/>
      <c r="O44" s="153"/>
      <c r="P44" s="153"/>
      <c r="Q44" s="153"/>
      <c r="R44" s="153"/>
    </row>
    <row r="45" spans="1:18" s="149" customFormat="1" ht="15.75">
      <c r="A45" s="316"/>
      <c r="B45" s="322" t="s">
        <v>153</v>
      </c>
      <c r="C45" s="150"/>
      <c r="D45" s="152"/>
      <c r="E45" s="272"/>
      <c r="F45" s="272"/>
      <c r="G45" s="359"/>
      <c r="H45" s="272"/>
      <c r="I45" s="359"/>
      <c r="J45" s="272"/>
      <c r="K45" s="229"/>
      <c r="L45" s="286"/>
      <c r="M45" s="153"/>
      <c r="N45" s="153"/>
      <c r="O45" s="153"/>
      <c r="P45" s="153"/>
      <c r="Q45" s="153"/>
      <c r="R45" s="153"/>
    </row>
    <row r="46" spans="1:18" s="149" customFormat="1" ht="18.75">
      <c r="A46" s="150" t="s">
        <v>12</v>
      </c>
      <c r="B46" s="151" t="s">
        <v>145</v>
      </c>
      <c r="C46" s="150" t="s">
        <v>154</v>
      </c>
      <c r="D46" s="284">
        <v>75</v>
      </c>
      <c r="E46" s="246">
        <v>1580</v>
      </c>
      <c r="F46" s="246">
        <v>500</v>
      </c>
      <c r="G46" s="350">
        <f>63.7-23.8</f>
        <v>39.900000000000006</v>
      </c>
      <c r="H46" s="246">
        <f>G46*E46</f>
        <v>63042.000000000007</v>
      </c>
      <c r="I46" s="350">
        <f>G46</f>
        <v>39.900000000000006</v>
      </c>
      <c r="J46" s="246">
        <f>I46*F46</f>
        <v>19950.000000000004</v>
      </c>
      <c r="K46" s="247">
        <f>J46+H46</f>
        <v>82992.000000000015</v>
      </c>
      <c r="L46" s="286"/>
      <c r="M46" s="153"/>
      <c r="N46" s="153"/>
      <c r="O46" s="153"/>
      <c r="P46" s="153"/>
      <c r="Q46" s="153"/>
      <c r="R46" s="153"/>
    </row>
    <row r="47" spans="1:18" s="149" customFormat="1" ht="18.75">
      <c r="A47" s="150" t="s">
        <v>11</v>
      </c>
      <c r="B47" s="151" t="s">
        <v>224</v>
      </c>
      <c r="C47" s="150" t="s">
        <v>154</v>
      </c>
      <c r="D47" s="284">
        <v>20</v>
      </c>
      <c r="E47" s="246">
        <v>2141</v>
      </c>
      <c r="F47" s="246">
        <v>500</v>
      </c>
      <c r="G47" s="350"/>
      <c r="H47" s="246">
        <f>G47*E47</f>
        <v>0</v>
      </c>
      <c r="I47" s="350"/>
      <c r="J47" s="246">
        <f>I47*F47</f>
        <v>0</v>
      </c>
      <c r="K47" s="247">
        <f>J47+H47</f>
        <v>0</v>
      </c>
      <c r="L47" s="286"/>
      <c r="M47" s="153"/>
      <c r="N47" s="153"/>
      <c r="O47" s="153"/>
      <c r="P47" s="153"/>
      <c r="Q47" s="153"/>
      <c r="R47" s="153"/>
    </row>
    <row r="48" spans="1:18" s="149" customFormat="1" ht="18.75">
      <c r="A48" s="150" t="s">
        <v>39</v>
      </c>
      <c r="B48" s="151" t="s">
        <v>155</v>
      </c>
      <c r="C48" s="150" t="s">
        <v>154</v>
      </c>
      <c r="D48" s="284">
        <v>40</v>
      </c>
      <c r="E48" s="246">
        <v>2562</v>
      </c>
      <c r="F48" s="246">
        <v>580</v>
      </c>
      <c r="G48" s="350">
        <v>23.8</v>
      </c>
      <c r="H48" s="246">
        <f>G48*E48</f>
        <v>60975.6</v>
      </c>
      <c r="I48" s="350">
        <f>G48</f>
        <v>23.8</v>
      </c>
      <c r="J48" s="246">
        <f>I48*F48</f>
        <v>13804</v>
      </c>
      <c r="K48" s="247">
        <f>J48+H48</f>
        <v>74779.600000000006</v>
      </c>
      <c r="L48" s="286"/>
      <c r="M48" s="153"/>
      <c r="N48" s="153"/>
      <c r="O48" s="153"/>
      <c r="P48" s="153"/>
      <c r="Q48" s="153"/>
      <c r="R48" s="153"/>
    </row>
    <row r="49" spans="1:18" s="149" customFormat="1" ht="15.75">
      <c r="A49" s="316"/>
      <c r="B49" s="322" t="s">
        <v>156</v>
      </c>
      <c r="C49" s="150"/>
      <c r="D49" s="284"/>
      <c r="E49" s="272"/>
      <c r="F49" s="272"/>
      <c r="G49" s="389"/>
      <c r="H49" s="272"/>
      <c r="I49" s="389"/>
      <c r="J49" s="272"/>
      <c r="K49" s="229"/>
      <c r="L49" s="286"/>
      <c r="M49" s="153"/>
      <c r="N49" s="153"/>
      <c r="O49" s="153"/>
      <c r="P49" s="153"/>
      <c r="Q49" s="153"/>
      <c r="R49" s="153"/>
    </row>
    <row r="50" spans="1:18" s="149" customFormat="1" ht="18.75">
      <c r="A50" s="150" t="s">
        <v>115</v>
      </c>
      <c r="B50" s="151" t="s">
        <v>155</v>
      </c>
      <c r="C50" s="150" t="s">
        <v>154</v>
      </c>
      <c r="D50" s="284">
        <v>30</v>
      </c>
      <c r="E50" s="246">
        <v>2562</v>
      </c>
      <c r="F50" s="246">
        <v>580</v>
      </c>
      <c r="G50" s="351">
        <v>11</v>
      </c>
      <c r="H50" s="246">
        <f>G50*E50</f>
        <v>28182</v>
      </c>
      <c r="I50" s="351">
        <f>G50</f>
        <v>11</v>
      </c>
      <c r="J50" s="246">
        <f>I50*F50</f>
        <v>6380</v>
      </c>
      <c r="K50" s="247">
        <f>J50+H50</f>
        <v>34562</v>
      </c>
      <c r="L50" s="286"/>
      <c r="M50" s="153"/>
      <c r="N50" s="153"/>
      <c r="O50" s="153"/>
      <c r="P50" s="153"/>
      <c r="Q50" s="153"/>
      <c r="R50" s="153"/>
    </row>
    <row r="51" spans="1:18" s="149" customFormat="1" ht="15.75">
      <c r="A51" s="316"/>
      <c r="B51" s="319"/>
      <c r="C51" s="150"/>
      <c r="D51" s="152"/>
      <c r="E51" s="272"/>
      <c r="F51" s="272"/>
      <c r="G51" s="359"/>
      <c r="H51" s="272"/>
      <c r="I51" s="359"/>
      <c r="J51" s="272"/>
      <c r="K51" s="229"/>
      <c r="L51" s="286"/>
      <c r="M51" s="153"/>
      <c r="N51" s="153"/>
      <c r="O51" s="153"/>
      <c r="P51" s="153"/>
      <c r="Q51" s="153"/>
      <c r="R51" s="153"/>
    </row>
    <row r="52" spans="1:18" s="149" customFormat="1" ht="15.75">
      <c r="A52" s="159">
        <f>A43+0.1</f>
        <v>1.6000000000000005</v>
      </c>
      <c r="B52" s="160" t="s">
        <v>157</v>
      </c>
      <c r="C52" s="159"/>
      <c r="D52" s="161"/>
      <c r="E52" s="253"/>
      <c r="F52" s="253"/>
      <c r="G52" s="357"/>
      <c r="H52" s="253"/>
      <c r="I52" s="357"/>
      <c r="J52" s="253"/>
      <c r="K52" s="232"/>
      <c r="L52" s="286"/>
      <c r="M52" s="153"/>
      <c r="N52" s="153"/>
      <c r="O52" s="153"/>
      <c r="P52" s="153"/>
      <c r="Q52" s="153"/>
      <c r="R52" s="153"/>
    </row>
    <row r="53" spans="1:18" s="149" customFormat="1" ht="47.25">
      <c r="A53" s="316"/>
      <c r="B53" s="317" t="s">
        <v>158</v>
      </c>
      <c r="C53" s="150"/>
      <c r="D53" s="152"/>
      <c r="E53" s="272"/>
      <c r="F53" s="272"/>
      <c r="G53" s="359"/>
      <c r="H53" s="272"/>
      <c r="I53" s="359"/>
      <c r="J53" s="272"/>
      <c r="K53" s="229"/>
      <c r="L53" s="286"/>
      <c r="M53" s="153"/>
      <c r="N53" s="153"/>
      <c r="O53" s="153"/>
      <c r="P53" s="153"/>
      <c r="Q53" s="153"/>
      <c r="R53" s="153"/>
    </row>
    <row r="54" spans="1:18" s="149" customFormat="1" ht="15.75">
      <c r="A54" s="316"/>
      <c r="B54" s="322" t="s">
        <v>153</v>
      </c>
      <c r="C54" s="150"/>
      <c r="D54" s="152"/>
      <c r="E54" s="272"/>
      <c r="F54" s="272"/>
      <c r="G54" s="359"/>
      <c r="H54" s="272"/>
      <c r="I54" s="359"/>
      <c r="J54" s="272"/>
      <c r="K54" s="229"/>
      <c r="L54" s="286"/>
      <c r="M54" s="153"/>
      <c r="N54" s="153"/>
      <c r="O54" s="153"/>
      <c r="P54" s="153"/>
      <c r="Q54" s="153"/>
      <c r="R54" s="153"/>
    </row>
    <row r="55" spans="1:18" s="149" customFormat="1" ht="18.75">
      <c r="A55" s="150" t="s">
        <v>12</v>
      </c>
      <c r="B55" s="151" t="s">
        <v>145</v>
      </c>
      <c r="C55" s="150" t="s">
        <v>154</v>
      </c>
      <c r="D55" s="284">
        <f>D46</f>
        <v>75</v>
      </c>
      <c r="E55" s="246">
        <v>1100</v>
      </c>
      <c r="F55" s="246">
        <v>200</v>
      </c>
      <c r="G55" s="350">
        <v>39.9</v>
      </c>
      <c r="H55" s="246">
        <f>G55*E55</f>
        <v>43890</v>
      </c>
      <c r="I55" s="350">
        <f>G55</f>
        <v>39.9</v>
      </c>
      <c r="J55" s="246">
        <f>I55*F55</f>
        <v>7980</v>
      </c>
      <c r="K55" s="247">
        <f>J55+H55</f>
        <v>51870</v>
      </c>
      <c r="L55" s="286"/>
      <c r="M55" s="153"/>
      <c r="N55" s="153"/>
      <c r="O55" s="153"/>
      <c r="P55" s="153"/>
      <c r="Q55" s="153"/>
      <c r="R55" s="153"/>
    </row>
    <row r="56" spans="1:18" s="149" customFormat="1" ht="18.75">
      <c r="A56" s="150" t="s">
        <v>11</v>
      </c>
      <c r="B56" s="151" t="s">
        <v>224</v>
      </c>
      <c r="C56" s="150" t="s">
        <v>154</v>
      </c>
      <c r="D56" s="284">
        <f>D47</f>
        <v>20</v>
      </c>
      <c r="E56" s="246">
        <v>1150</v>
      </c>
      <c r="F56" s="246">
        <v>210</v>
      </c>
      <c r="G56" s="350"/>
      <c r="H56" s="246">
        <f>G56*E56</f>
        <v>0</v>
      </c>
      <c r="I56" s="350"/>
      <c r="J56" s="246">
        <f>I56*F56</f>
        <v>0</v>
      </c>
      <c r="K56" s="247">
        <f>J56+H56</f>
        <v>0</v>
      </c>
      <c r="L56" s="286"/>
      <c r="M56" s="153"/>
      <c r="N56" s="153"/>
      <c r="O56" s="153"/>
      <c r="P56" s="153"/>
      <c r="Q56" s="153"/>
      <c r="R56" s="153"/>
    </row>
    <row r="57" spans="1:18" s="149" customFormat="1" ht="18.75">
      <c r="A57" s="150" t="s">
        <v>39</v>
      </c>
      <c r="B57" s="151" t="s">
        <v>155</v>
      </c>
      <c r="C57" s="150" t="s">
        <v>154</v>
      </c>
      <c r="D57" s="284">
        <f>D48</f>
        <v>40</v>
      </c>
      <c r="E57" s="246">
        <v>1250</v>
      </c>
      <c r="F57" s="246">
        <v>250</v>
      </c>
      <c r="G57" s="350">
        <v>23.8</v>
      </c>
      <c r="H57" s="246">
        <f>G57*E57</f>
        <v>29750</v>
      </c>
      <c r="I57" s="350">
        <f>G57</f>
        <v>23.8</v>
      </c>
      <c r="J57" s="246">
        <f>I57*F57</f>
        <v>5950</v>
      </c>
      <c r="K57" s="247">
        <f>J57+H57</f>
        <v>35700</v>
      </c>
      <c r="L57" s="286"/>
      <c r="M57" s="153"/>
      <c r="N57" s="153"/>
      <c r="O57" s="153"/>
      <c r="P57" s="153"/>
      <c r="Q57" s="153"/>
      <c r="R57" s="153"/>
    </row>
    <row r="58" spans="1:18" s="149" customFormat="1" ht="15.75">
      <c r="A58" s="150"/>
      <c r="B58" s="151"/>
      <c r="C58" s="150"/>
      <c r="D58" s="152"/>
      <c r="E58" s="272"/>
      <c r="F58" s="272"/>
      <c r="G58" s="359"/>
      <c r="H58" s="272"/>
      <c r="I58" s="359"/>
      <c r="J58" s="272"/>
      <c r="K58" s="234"/>
      <c r="L58" s="286"/>
      <c r="M58" s="153"/>
      <c r="N58" s="153"/>
      <c r="O58" s="153"/>
      <c r="P58" s="153"/>
      <c r="Q58" s="153"/>
      <c r="R58" s="153"/>
    </row>
    <row r="59" spans="1:18" s="149" customFormat="1" ht="15.75">
      <c r="A59" s="159">
        <f>A52+0.1</f>
        <v>1.7000000000000006</v>
      </c>
      <c r="B59" s="160" t="s">
        <v>159</v>
      </c>
      <c r="C59" s="159"/>
      <c r="D59" s="161"/>
      <c r="E59" s="253"/>
      <c r="F59" s="253"/>
      <c r="G59" s="357"/>
      <c r="H59" s="253"/>
      <c r="I59" s="357"/>
      <c r="J59" s="253"/>
      <c r="K59" s="232"/>
      <c r="L59" s="286"/>
      <c r="M59" s="153"/>
      <c r="N59" s="153"/>
      <c r="O59" s="153"/>
      <c r="P59" s="153"/>
      <c r="Q59" s="153"/>
      <c r="R59" s="153"/>
    </row>
    <row r="60" spans="1:18" s="149" customFormat="1" ht="47.25">
      <c r="A60" s="316"/>
      <c r="B60" s="323" t="s">
        <v>160</v>
      </c>
      <c r="C60" s="150"/>
      <c r="D60" s="152"/>
      <c r="E60" s="272"/>
      <c r="F60" s="272"/>
      <c r="G60" s="359"/>
      <c r="H60" s="272"/>
      <c r="I60" s="359"/>
      <c r="J60" s="272"/>
      <c r="K60" s="229"/>
      <c r="L60" s="286"/>
      <c r="M60" s="153"/>
      <c r="N60" s="153"/>
      <c r="O60" s="153"/>
      <c r="P60" s="153"/>
      <c r="Q60" s="153"/>
      <c r="R60" s="153"/>
    </row>
    <row r="61" spans="1:18" s="149" customFormat="1" ht="18.75">
      <c r="A61" s="150" t="s">
        <v>12</v>
      </c>
      <c r="B61" s="151" t="s">
        <v>145</v>
      </c>
      <c r="C61" s="150" t="s">
        <v>154</v>
      </c>
      <c r="D61" s="284">
        <v>6</v>
      </c>
      <c r="E61" s="198">
        <v>500</v>
      </c>
      <c r="F61" s="198">
        <v>200</v>
      </c>
      <c r="G61" s="460"/>
      <c r="H61" s="246">
        <f>G61*E61</f>
        <v>0</v>
      </c>
      <c r="I61" s="348">
        <f>G61</f>
        <v>0</v>
      </c>
      <c r="J61" s="246">
        <f>I61*F61</f>
        <v>0</v>
      </c>
      <c r="K61" s="247">
        <f>J61+H61</f>
        <v>0</v>
      </c>
      <c r="L61" s="286"/>
      <c r="M61" s="153"/>
      <c r="N61" s="153"/>
      <c r="O61" s="153"/>
      <c r="P61" s="153"/>
      <c r="Q61" s="153"/>
      <c r="R61" s="153"/>
    </row>
    <row r="62" spans="1:18" s="149" customFormat="1" ht="18.75">
      <c r="A62" s="150" t="s">
        <v>11</v>
      </c>
      <c r="B62" s="151" t="s">
        <v>224</v>
      </c>
      <c r="C62" s="150" t="s">
        <v>154</v>
      </c>
      <c r="D62" s="284">
        <v>20</v>
      </c>
      <c r="E62" s="198">
        <v>700</v>
      </c>
      <c r="F62" s="198">
        <v>250</v>
      </c>
      <c r="G62" s="460"/>
      <c r="H62" s="246">
        <f>G62*E62</f>
        <v>0</v>
      </c>
      <c r="I62" s="348">
        <f>G62</f>
        <v>0</v>
      </c>
      <c r="J62" s="246">
        <f>I62*F62</f>
        <v>0</v>
      </c>
      <c r="K62" s="247">
        <f>J62+H62</f>
        <v>0</v>
      </c>
      <c r="L62" s="286" t="s">
        <v>296</v>
      </c>
      <c r="M62" s="153"/>
      <c r="N62" s="153"/>
      <c r="O62" s="153"/>
      <c r="P62" s="153"/>
      <c r="Q62" s="153"/>
      <c r="R62" s="153"/>
    </row>
    <row r="63" spans="1:18" s="149" customFormat="1" ht="15.75">
      <c r="A63" s="316"/>
      <c r="B63" s="319"/>
      <c r="C63" s="150"/>
      <c r="D63" s="152"/>
      <c r="E63" s="272"/>
      <c r="F63" s="272"/>
      <c r="G63" s="359"/>
      <c r="H63" s="272"/>
      <c r="I63" s="359"/>
      <c r="J63" s="272"/>
      <c r="K63" s="229"/>
      <c r="L63" s="286"/>
      <c r="M63" s="153"/>
      <c r="N63" s="153"/>
      <c r="O63" s="153"/>
      <c r="P63" s="153"/>
      <c r="Q63" s="153"/>
      <c r="R63" s="153"/>
    </row>
    <row r="64" spans="1:18" s="149" customFormat="1" ht="15.75">
      <c r="A64" s="159">
        <f>A59+0.1</f>
        <v>1.8000000000000007</v>
      </c>
      <c r="B64" s="160" t="s">
        <v>162</v>
      </c>
      <c r="C64" s="159"/>
      <c r="D64" s="161"/>
      <c r="E64" s="321"/>
      <c r="F64" s="321"/>
      <c r="G64" s="357"/>
      <c r="H64" s="321"/>
      <c r="I64" s="357"/>
      <c r="J64" s="321"/>
      <c r="K64" s="162"/>
      <c r="L64" s="286"/>
      <c r="M64" s="153"/>
      <c r="N64" s="153"/>
      <c r="O64" s="153"/>
      <c r="P64" s="153"/>
      <c r="Q64" s="153"/>
      <c r="R64" s="153"/>
    </row>
    <row r="65" spans="1:18" s="149" customFormat="1" ht="47.25">
      <c r="A65" s="316"/>
      <c r="B65" s="317" t="s">
        <v>163</v>
      </c>
      <c r="C65" s="150"/>
      <c r="D65" s="152"/>
      <c r="E65" s="320"/>
      <c r="F65" s="320"/>
      <c r="G65" s="359"/>
      <c r="H65" s="320"/>
      <c r="I65" s="359"/>
      <c r="J65" s="320"/>
      <c r="K65" s="237"/>
      <c r="L65" s="286"/>
      <c r="M65" s="153"/>
      <c r="N65" s="153"/>
      <c r="O65" s="153"/>
      <c r="P65" s="153"/>
      <c r="Q65" s="153"/>
      <c r="R65" s="153"/>
    </row>
    <row r="66" spans="1:18" s="149" customFormat="1" ht="18.75">
      <c r="A66" s="150" t="s">
        <v>12</v>
      </c>
      <c r="B66" s="151" t="s">
        <v>164</v>
      </c>
      <c r="C66" s="150" t="s">
        <v>63</v>
      </c>
      <c r="D66" s="284">
        <v>1</v>
      </c>
      <c r="E66" s="246">
        <v>19500</v>
      </c>
      <c r="F66" s="246">
        <v>2000</v>
      </c>
      <c r="G66" s="351">
        <v>1</v>
      </c>
      <c r="H66" s="246">
        <f>G66*E66</f>
        <v>19500</v>
      </c>
      <c r="I66" s="351">
        <f>G66</f>
        <v>1</v>
      </c>
      <c r="J66" s="246">
        <f>I66*F66</f>
        <v>2000</v>
      </c>
      <c r="K66" s="247">
        <f>J66+H66</f>
        <v>21500</v>
      </c>
      <c r="L66" s="286"/>
      <c r="M66" s="153"/>
      <c r="N66" s="153"/>
      <c r="O66" s="153"/>
      <c r="P66" s="153"/>
      <c r="Q66" s="153"/>
      <c r="R66" s="153"/>
    </row>
    <row r="67" spans="1:18" s="149" customFormat="1" ht="18.75">
      <c r="A67" s="150" t="s">
        <v>11</v>
      </c>
      <c r="B67" s="151" t="s">
        <v>225</v>
      </c>
      <c r="C67" s="150" t="s">
        <v>63</v>
      </c>
      <c r="D67" s="284">
        <v>1</v>
      </c>
      <c r="E67" s="246">
        <v>40000</v>
      </c>
      <c r="F67" s="246">
        <v>5000</v>
      </c>
      <c r="G67" s="351">
        <v>1</v>
      </c>
      <c r="H67" s="246">
        <f>G67*E67</f>
        <v>40000</v>
      </c>
      <c r="I67" s="351">
        <f>G67</f>
        <v>1</v>
      </c>
      <c r="J67" s="246">
        <f>I67*F67</f>
        <v>5000</v>
      </c>
      <c r="K67" s="247">
        <f>J67+H67</f>
        <v>45000</v>
      </c>
      <c r="L67" s="286"/>
      <c r="M67" s="153"/>
      <c r="N67" s="153"/>
      <c r="O67" s="153"/>
      <c r="P67" s="153"/>
      <c r="Q67" s="153"/>
      <c r="R67" s="153"/>
    </row>
    <row r="68" spans="1:18" s="149" customFormat="1" ht="15.75">
      <c r="A68" s="316"/>
      <c r="B68" s="319"/>
      <c r="C68" s="150"/>
      <c r="D68" s="152"/>
      <c r="E68" s="320"/>
      <c r="F68" s="320"/>
      <c r="G68" s="359"/>
      <c r="H68" s="320"/>
      <c r="I68" s="359"/>
      <c r="J68" s="320"/>
      <c r="K68" s="237"/>
      <c r="L68" s="286"/>
      <c r="M68" s="153"/>
      <c r="N68" s="153"/>
      <c r="O68" s="153"/>
      <c r="P68" s="153"/>
      <c r="Q68" s="153"/>
      <c r="R68" s="153"/>
    </row>
    <row r="69" spans="1:18" s="149" customFormat="1" ht="15.75">
      <c r="A69" s="159">
        <f>A64+0.1</f>
        <v>1.9000000000000008</v>
      </c>
      <c r="B69" s="160" t="s">
        <v>165</v>
      </c>
      <c r="C69" s="159"/>
      <c r="D69" s="161"/>
      <c r="E69" s="253"/>
      <c r="F69" s="253"/>
      <c r="G69" s="357"/>
      <c r="H69" s="253"/>
      <c r="I69" s="357"/>
      <c r="J69" s="253"/>
      <c r="K69" s="232"/>
      <c r="L69" s="286"/>
      <c r="M69" s="153"/>
      <c r="N69" s="153"/>
      <c r="O69" s="153"/>
      <c r="P69" s="153"/>
      <c r="Q69" s="153"/>
      <c r="R69" s="153"/>
    </row>
    <row r="70" spans="1:18" s="149" customFormat="1" ht="63">
      <c r="A70" s="150"/>
      <c r="B70" s="317" t="s">
        <v>166</v>
      </c>
      <c r="C70" s="150" t="s">
        <v>122</v>
      </c>
      <c r="D70" s="152">
        <f>355+20</f>
        <v>375</v>
      </c>
      <c r="E70" s="198">
        <v>3100</v>
      </c>
      <c r="F70" s="198">
        <v>650</v>
      </c>
      <c r="G70" s="348">
        <v>421</v>
      </c>
      <c r="H70" s="246">
        <f>G70*E70</f>
        <v>1305100</v>
      </c>
      <c r="I70" s="348">
        <f>G70</f>
        <v>421</v>
      </c>
      <c r="J70" s="246">
        <f>I70*F70</f>
        <v>273650</v>
      </c>
      <c r="K70" s="247">
        <f>J70+H70</f>
        <v>1578750</v>
      </c>
      <c r="L70" s="286" t="s">
        <v>290</v>
      </c>
      <c r="M70" s="153"/>
      <c r="N70" s="153"/>
      <c r="O70" s="153"/>
      <c r="P70" s="153"/>
      <c r="Q70" s="153"/>
      <c r="R70" s="153"/>
    </row>
    <row r="71" spans="1:18" s="149" customFormat="1" ht="15.75">
      <c r="A71" s="150"/>
      <c r="B71" s="283"/>
      <c r="C71" s="150"/>
      <c r="D71" s="152"/>
      <c r="E71" s="272"/>
      <c r="F71" s="272"/>
      <c r="G71" s="359"/>
      <c r="H71" s="272"/>
      <c r="I71" s="359"/>
      <c r="J71" s="272"/>
      <c r="K71" s="229"/>
      <c r="L71" s="286"/>
      <c r="M71" s="153"/>
      <c r="N71" s="153"/>
      <c r="O71" s="153"/>
      <c r="P71" s="153"/>
      <c r="Q71" s="153"/>
      <c r="R71" s="153"/>
    </row>
    <row r="72" spans="1:18" s="149" customFormat="1" ht="15.75">
      <c r="A72" s="163">
        <f>A69-0.8</f>
        <v>1.1000000000000008</v>
      </c>
      <c r="B72" s="160" t="s">
        <v>167</v>
      </c>
      <c r="C72" s="159"/>
      <c r="D72" s="161"/>
      <c r="E72" s="253"/>
      <c r="F72" s="253"/>
      <c r="G72" s="357"/>
      <c r="H72" s="253"/>
      <c r="I72" s="357"/>
      <c r="J72" s="253"/>
      <c r="K72" s="232"/>
      <c r="L72" s="286"/>
      <c r="M72" s="153"/>
      <c r="N72" s="153"/>
      <c r="O72" s="153"/>
      <c r="P72" s="153"/>
      <c r="Q72" s="153"/>
      <c r="R72" s="153"/>
    </row>
    <row r="73" spans="1:18" s="149" customFormat="1" ht="31.5">
      <c r="A73" s="150"/>
      <c r="B73" s="317" t="s">
        <v>168</v>
      </c>
      <c r="C73" s="150" t="s">
        <v>122</v>
      </c>
      <c r="D73" s="152">
        <v>375</v>
      </c>
      <c r="E73" s="198">
        <v>2650</v>
      </c>
      <c r="F73" s="198">
        <v>400</v>
      </c>
      <c r="G73" s="348">
        <v>405</v>
      </c>
      <c r="H73" s="246">
        <f>G73*E73</f>
        <v>1073250</v>
      </c>
      <c r="I73" s="348">
        <f>G73</f>
        <v>405</v>
      </c>
      <c r="J73" s="246">
        <f>I73*F73</f>
        <v>162000</v>
      </c>
      <c r="K73" s="247">
        <f>J73+H73</f>
        <v>1235250</v>
      </c>
      <c r="L73" s="286" t="s">
        <v>290</v>
      </c>
      <c r="M73" s="153"/>
      <c r="N73" s="153"/>
      <c r="O73" s="153"/>
      <c r="P73" s="153"/>
      <c r="Q73" s="153"/>
      <c r="R73" s="153"/>
    </row>
    <row r="74" spans="1:18" s="149" customFormat="1" ht="15.75">
      <c r="A74" s="150"/>
      <c r="B74" s="283"/>
      <c r="C74" s="150"/>
      <c r="D74" s="152"/>
      <c r="E74" s="272"/>
      <c r="F74" s="272"/>
      <c r="G74" s="359"/>
      <c r="H74" s="272"/>
      <c r="I74" s="359"/>
      <c r="J74" s="272"/>
      <c r="K74" s="229"/>
      <c r="L74" s="286"/>
      <c r="M74" s="153"/>
      <c r="N74" s="153"/>
      <c r="O74" s="153"/>
      <c r="P74" s="153"/>
      <c r="Q74" s="153"/>
      <c r="R74" s="153"/>
    </row>
    <row r="75" spans="1:18" s="149" customFormat="1" ht="15.75">
      <c r="A75" s="163">
        <f>A72+0.01</f>
        <v>1.1100000000000008</v>
      </c>
      <c r="B75" s="160" t="s">
        <v>169</v>
      </c>
      <c r="C75" s="164"/>
      <c r="D75" s="161"/>
      <c r="E75" s="253"/>
      <c r="F75" s="253"/>
      <c r="G75" s="357"/>
      <c r="H75" s="253"/>
      <c r="I75" s="357"/>
      <c r="J75" s="253"/>
      <c r="K75" s="232"/>
      <c r="L75" s="286"/>
      <c r="M75" s="153"/>
      <c r="N75" s="153"/>
      <c r="O75" s="153"/>
      <c r="P75" s="153"/>
      <c r="Q75" s="153"/>
      <c r="R75" s="153"/>
    </row>
    <row r="76" spans="1:18" s="149" customFormat="1" ht="31.5">
      <c r="A76" s="150"/>
      <c r="B76" s="317" t="s">
        <v>226</v>
      </c>
      <c r="C76" s="150" t="s">
        <v>122</v>
      </c>
      <c r="D76" s="284">
        <v>60</v>
      </c>
      <c r="E76" s="198">
        <v>2000</v>
      </c>
      <c r="F76" s="198">
        <v>400</v>
      </c>
      <c r="G76" s="348">
        <v>60</v>
      </c>
      <c r="H76" s="246">
        <f>G76*E76</f>
        <v>120000</v>
      </c>
      <c r="I76" s="348">
        <f>G76</f>
        <v>60</v>
      </c>
      <c r="J76" s="246">
        <f>I76*F76</f>
        <v>24000</v>
      </c>
      <c r="K76" s="247">
        <f>J76+H76</f>
        <v>144000</v>
      </c>
      <c r="L76" s="286" t="s">
        <v>297</v>
      </c>
      <c r="M76" s="153"/>
      <c r="N76" s="153"/>
      <c r="O76" s="153"/>
      <c r="P76" s="153"/>
      <c r="Q76" s="153"/>
      <c r="R76" s="153"/>
    </row>
    <row r="77" spans="1:18" s="149" customFormat="1" ht="15.75">
      <c r="A77" s="150"/>
      <c r="B77" s="296"/>
      <c r="C77" s="150"/>
      <c r="D77" s="152"/>
      <c r="E77" s="272"/>
      <c r="F77" s="272"/>
      <c r="G77" s="359"/>
      <c r="H77" s="272"/>
      <c r="I77" s="359"/>
      <c r="J77" s="272"/>
      <c r="K77" s="234"/>
      <c r="L77" s="286"/>
      <c r="M77" s="153"/>
      <c r="N77" s="153"/>
      <c r="O77" s="153"/>
      <c r="P77" s="153"/>
      <c r="Q77" s="153"/>
      <c r="R77" s="153"/>
    </row>
    <row r="78" spans="1:18" s="149" customFormat="1" ht="15.75">
      <c r="A78" s="163">
        <f>A75+0.01</f>
        <v>1.1200000000000008</v>
      </c>
      <c r="B78" s="165" t="s">
        <v>171</v>
      </c>
      <c r="C78" s="159"/>
      <c r="D78" s="161"/>
      <c r="E78" s="253"/>
      <c r="F78" s="253"/>
      <c r="G78" s="357"/>
      <c r="H78" s="253"/>
      <c r="I78" s="357"/>
      <c r="J78" s="253"/>
      <c r="K78" s="232"/>
      <c r="L78" s="286"/>
      <c r="M78" s="153"/>
      <c r="N78" s="153"/>
      <c r="O78" s="153"/>
      <c r="P78" s="153"/>
      <c r="Q78" s="153"/>
      <c r="R78" s="153"/>
    </row>
    <row r="79" spans="1:18" s="149" customFormat="1" ht="47.25">
      <c r="A79" s="150"/>
      <c r="B79" s="317" t="s">
        <v>172</v>
      </c>
      <c r="C79" s="150"/>
      <c r="D79" s="152"/>
      <c r="E79" s="272"/>
      <c r="F79" s="272"/>
      <c r="G79" s="359"/>
      <c r="H79" s="272"/>
      <c r="I79" s="359"/>
      <c r="J79" s="272"/>
      <c r="K79" s="234"/>
      <c r="L79" s="286"/>
      <c r="M79" s="153"/>
      <c r="N79" s="153"/>
      <c r="O79" s="153"/>
      <c r="P79" s="153"/>
      <c r="Q79" s="153"/>
      <c r="R79" s="153"/>
    </row>
    <row r="80" spans="1:18" s="149" customFormat="1" ht="15.75">
      <c r="A80" s="150" t="s">
        <v>12</v>
      </c>
      <c r="B80" s="151" t="s">
        <v>173</v>
      </c>
      <c r="C80" s="150"/>
      <c r="D80" s="152"/>
      <c r="E80" s="272"/>
      <c r="F80" s="272"/>
      <c r="G80" s="359"/>
      <c r="H80" s="272"/>
      <c r="I80" s="359"/>
      <c r="J80" s="272"/>
      <c r="K80" s="234"/>
      <c r="L80" s="286"/>
      <c r="M80" s="153"/>
      <c r="N80" s="153"/>
      <c r="O80" s="153"/>
      <c r="P80" s="153"/>
      <c r="Q80" s="153"/>
      <c r="R80" s="153"/>
    </row>
    <row r="81" spans="1:18" s="149" customFormat="1" ht="18.75">
      <c r="A81" s="150" t="s">
        <v>144</v>
      </c>
      <c r="B81" s="151" t="s">
        <v>176</v>
      </c>
      <c r="C81" s="150" t="s">
        <v>132</v>
      </c>
      <c r="D81" s="152">
        <v>18</v>
      </c>
      <c r="E81" s="198">
        <v>3705</v>
      </c>
      <c r="F81" s="198">
        <v>500</v>
      </c>
      <c r="G81" s="348"/>
      <c r="H81" s="246">
        <f>G81*E81</f>
        <v>0</v>
      </c>
      <c r="I81" s="348">
        <f>G81</f>
        <v>0</v>
      </c>
      <c r="J81" s="246">
        <f>I81*F81</f>
        <v>0</v>
      </c>
      <c r="K81" s="247">
        <f>J81+H81</f>
        <v>0</v>
      </c>
      <c r="L81" s="286"/>
      <c r="M81" s="153"/>
      <c r="N81" s="153"/>
      <c r="O81" s="153"/>
      <c r="P81" s="153"/>
      <c r="Q81" s="153"/>
      <c r="R81" s="153"/>
    </row>
    <row r="82" spans="1:18" s="149" customFormat="1" ht="18.75">
      <c r="A82" s="150" t="s">
        <v>175</v>
      </c>
      <c r="B82" s="151" t="s">
        <v>227</v>
      </c>
      <c r="C82" s="150" t="s">
        <v>132</v>
      </c>
      <c r="D82" s="152">
        <v>2</v>
      </c>
      <c r="E82" s="246"/>
      <c r="F82" s="246"/>
      <c r="G82" s="348"/>
      <c r="H82" s="246"/>
      <c r="I82" s="348"/>
      <c r="J82" s="246"/>
      <c r="K82" s="247"/>
      <c r="L82" s="286"/>
      <c r="M82" s="153"/>
      <c r="N82" s="153"/>
      <c r="O82" s="153"/>
      <c r="P82" s="153"/>
      <c r="Q82" s="153"/>
      <c r="R82" s="153"/>
    </row>
    <row r="83" spans="1:18" s="149" customFormat="1" ht="18.75">
      <c r="A83" s="150" t="s">
        <v>177</v>
      </c>
      <c r="B83" s="151" t="s">
        <v>178</v>
      </c>
      <c r="C83" s="150" t="s">
        <v>132</v>
      </c>
      <c r="D83" s="152">
        <v>4</v>
      </c>
      <c r="E83" s="198">
        <v>8214</v>
      </c>
      <c r="F83" s="198">
        <v>500</v>
      </c>
      <c r="G83" s="348"/>
      <c r="H83" s="246">
        <f>G83*E83</f>
        <v>0</v>
      </c>
      <c r="I83" s="348">
        <f>G83</f>
        <v>0</v>
      </c>
      <c r="J83" s="246">
        <f>I83*F83</f>
        <v>0</v>
      </c>
      <c r="K83" s="247">
        <f>J83+H83</f>
        <v>0</v>
      </c>
      <c r="L83" s="286"/>
      <c r="M83" s="153"/>
      <c r="N83" s="153"/>
      <c r="O83" s="153"/>
      <c r="P83" s="153"/>
      <c r="Q83" s="153"/>
      <c r="R83" s="153"/>
    </row>
    <row r="84" spans="1:18" s="149" customFormat="1" ht="15.75">
      <c r="A84" s="150"/>
      <c r="B84" s="296"/>
      <c r="C84" s="150"/>
      <c r="D84" s="152"/>
      <c r="E84" s="320"/>
      <c r="F84" s="320"/>
      <c r="G84" s="359"/>
      <c r="H84" s="320"/>
      <c r="I84" s="359"/>
      <c r="J84" s="320"/>
      <c r="K84" s="239"/>
      <c r="L84" s="286"/>
      <c r="M84" s="153"/>
      <c r="N84" s="153"/>
      <c r="O84" s="153"/>
      <c r="P84" s="153"/>
      <c r="Q84" s="153"/>
      <c r="R84" s="153"/>
    </row>
    <row r="85" spans="1:18" s="149" customFormat="1" ht="15.75">
      <c r="A85" s="150" t="s">
        <v>11</v>
      </c>
      <c r="B85" s="151" t="s">
        <v>200</v>
      </c>
      <c r="C85" s="150"/>
      <c r="D85" s="152"/>
      <c r="E85" s="320"/>
      <c r="F85" s="320"/>
      <c r="G85" s="359"/>
      <c r="H85" s="320"/>
      <c r="I85" s="359"/>
      <c r="J85" s="320"/>
      <c r="K85" s="239"/>
      <c r="L85" s="286"/>
      <c r="M85" s="153"/>
      <c r="N85" s="153"/>
      <c r="O85" s="153"/>
      <c r="P85" s="153"/>
      <c r="Q85" s="153"/>
      <c r="R85" s="153"/>
    </row>
    <row r="86" spans="1:18" s="149" customFormat="1" ht="18.75">
      <c r="A86" s="150" t="s">
        <v>144</v>
      </c>
      <c r="B86" s="151" t="s">
        <v>201</v>
      </c>
      <c r="C86" s="150" t="s">
        <v>132</v>
      </c>
      <c r="D86" s="152">
        <v>10</v>
      </c>
      <c r="E86" s="198">
        <v>1625</v>
      </c>
      <c r="F86" s="198">
        <v>500</v>
      </c>
      <c r="G86" s="348"/>
      <c r="H86" s="246">
        <f>G86*E86</f>
        <v>0</v>
      </c>
      <c r="I86" s="348">
        <f>G86</f>
        <v>0</v>
      </c>
      <c r="J86" s="246">
        <f>I86*F86</f>
        <v>0</v>
      </c>
      <c r="K86" s="247">
        <f>J86+H86</f>
        <v>0</v>
      </c>
      <c r="L86" s="286"/>
      <c r="M86" s="153"/>
      <c r="N86" s="153"/>
      <c r="O86" s="153"/>
      <c r="P86" s="153"/>
      <c r="Q86" s="153"/>
      <c r="R86" s="153"/>
    </row>
    <row r="87" spans="1:18" s="149" customFormat="1" ht="15.75">
      <c r="A87" s="150"/>
      <c r="B87" s="296"/>
      <c r="C87" s="150"/>
      <c r="D87" s="152"/>
      <c r="E87" s="272"/>
      <c r="F87" s="272"/>
      <c r="G87" s="359"/>
      <c r="H87" s="272"/>
      <c r="I87" s="359"/>
      <c r="J87" s="272"/>
      <c r="K87" s="234"/>
      <c r="L87" s="286"/>
      <c r="M87" s="153"/>
      <c r="N87" s="153"/>
      <c r="O87" s="153"/>
      <c r="P87" s="153"/>
      <c r="Q87" s="153"/>
      <c r="R87" s="153"/>
    </row>
    <row r="88" spans="1:18" s="149" customFormat="1" ht="15.75">
      <c r="A88" s="150" t="s">
        <v>39</v>
      </c>
      <c r="B88" s="151" t="s">
        <v>228</v>
      </c>
      <c r="C88" s="150"/>
      <c r="D88" s="152"/>
      <c r="E88" s="272"/>
      <c r="F88" s="272"/>
      <c r="G88" s="359"/>
      <c r="H88" s="272"/>
      <c r="I88" s="359"/>
      <c r="J88" s="272"/>
      <c r="K88" s="234"/>
      <c r="L88" s="286"/>
      <c r="M88" s="153"/>
      <c r="N88" s="153"/>
      <c r="O88" s="153"/>
      <c r="P88" s="153"/>
      <c r="Q88" s="153"/>
      <c r="R88" s="153"/>
    </row>
    <row r="89" spans="1:18" s="149" customFormat="1" ht="18.75">
      <c r="A89" s="150" t="s">
        <v>144</v>
      </c>
      <c r="B89" s="151" t="s">
        <v>229</v>
      </c>
      <c r="C89" s="150" t="s">
        <v>63</v>
      </c>
      <c r="D89" s="152">
        <v>1</v>
      </c>
      <c r="E89" s="246">
        <v>2470</v>
      </c>
      <c r="F89" s="198">
        <v>500</v>
      </c>
      <c r="G89" s="348"/>
      <c r="H89" s="246">
        <f>G89*E89</f>
        <v>0</v>
      </c>
      <c r="I89" s="348">
        <f>G89</f>
        <v>0</v>
      </c>
      <c r="J89" s="246">
        <f>I89*F89</f>
        <v>0</v>
      </c>
      <c r="K89" s="247">
        <f>J89+H89</f>
        <v>0</v>
      </c>
      <c r="L89" s="286"/>
      <c r="M89" s="153"/>
      <c r="N89" s="153"/>
      <c r="O89" s="153"/>
      <c r="P89" s="153"/>
      <c r="Q89" s="153"/>
      <c r="R89" s="153"/>
    </row>
    <row r="90" spans="1:18" s="149" customFormat="1" ht="18.75">
      <c r="A90" s="150" t="s">
        <v>175</v>
      </c>
      <c r="B90" s="151" t="s">
        <v>230</v>
      </c>
      <c r="C90" s="150" t="s">
        <v>132</v>
      </c>
      <c r="D90" s="152">
        <v>4</v>
      </c>
      <c r="E90" s="246">
        <v>2210</v>
      </c>
      <c r="F90" s="198">
        <v>500</v>
      </c>
      <c r="G90" s="348"/>
      <c r="H90" s="246">
        <f>G90*E90</f>
        <v>0</v>
      </c>
      <c r="I90" s="348">
        <f>G90</f>
        <v>0</v>
      </c>
      <c r="J90" s="246">
        <f>I90*F90</f>
        <v>0</v>
      </c>
      <c r="K90" s="247">
        <f>J90+H90</f>
        <v>0</v>
      </c>
      <c r="L90" s="286"/>
      <c r="M90" s="153"/>
      <c r="N90" s="153"/>
      <c r="O90" s="153"/>
      <c r="P90" s="153"/>
      <c r="Q90" s="153"/>
      <c r="R90" s="153"/>
    </row>
    <row r="91" spans="1:18" s="149" customFormat="1" ht="15.75">
      <c r="A91" s="150"/>
      <c r="B91" s="296"/>
      <c r="C91" s="150"/>
      <c r="D91" s="152"/>
      <c r="E91" s="272"/>
      <c r="F91" s="272"/>
      <c r="G91" s="359"/>
      <c r="H91" s="272"/>
      <c r="I91" s="359"/>
      <c r="J91" s="272"/>
      <c r="K91" s="234"/>
      <c r="L91" s="286"/>
      <c r="M91" s="153"/>
      <c r="N91" s="153"/>
      <c r="O91" s="153"/>
      <c r="P91" s="153"/>
      <c r="Q91" s="153"/>
      <c r="R91" s="153"/>
    </row>
    <row r="92" spans="1:18" s="149" customFormat="1" ht="15.75">
      <c r="A92" s="150" t="s">
        <v>115</v>
      </c>
      <c r="B92" s="151" t="s">
        <v>231</v>
      </c>
      <c r="C92" s="150"/>
      <c r="D92" s="152"/>
      <c r="E92" s="272"/>
      <c r="F92" s="272"/>
      <c r="G92" s="359"/>
      <c r="H92" s="272"/>
      <c r="I92" s="359"/>
      <c r="J92" s="272"/>
      <c r="K92" s="234"/>
      <c r="L92" s="286"/>
      <c r="M92" s="153"/>
      <c r="N92" s="153"/>
      <c r="O92" s="153"/>
      <c r="P92" s="153"/>
      <c r="Q92" s="153"/>
      <c r="R92" s="153"/>
    </row>
    <row r="93" spans="1:18" s="149" customFormat="1" ht="18.75">
      <c r="A93" s="150" t="s">
        <v>144</v>
      </c>
      <c r="B93" s="151" t="s">
        <v>232</v>
      </c>
      <c r="C93" s="150" t="s">
        <v>63</v>
      </c>
      <c r="D93" s="152">
        <v>1</v>
      </c>
      <c r="E93" s="246">
        <v>1650</v>
      </c>
      <c r="F93" s="198">
        <v>500</v>
      </c>
      <c r="G93" s="348"/>
      <c r="H93" s="246">
        <f>G93*E93</f>
        <v>0</v>
      </c>
      <c r="I93" s="348">
        <f>G93</f>
        <v>0</v>
      </c>
      <c r="J93" s="246">
        <f>I93*F93</f>
        <v>0</v>
      </c>
      <c r="K93" s="247">
        <f>J93+H93</f>
        <v>0</v>
      </c>
      <c r="L93" s="286"/>
      <c r="M93" s="153"/>
      <c r="N93" s="153"/>
      <c r="O93" s="153"/>
      <c r="P93" s="153"/>
      <c r="Q93" s="153"/>
      <c r="R93" s="153"/>
    </row>
    <row r="94" spans="1:18" s="149" customFormat="1" ht="18.75">
      <c r="A94" s="150" t="s">
        <v>175</v>
      </c>
      <c r="B94" s="151" t="s">
        <v>233</v>
      </c>
      <c r="C94" s="150" t="s">
        <v>63</v>
      </c>
      <c r="D94" s="152">
        <v>1</v>
      </c>
      <c r="E94" s="246">
        <v>2210</v>
      </c>
      <c r="F94" s="198">
        <v>500</v>
      </c>
      <c r="G94" s="348"/>
      <c r="H94" s="246">
        <f>G94*E94</f>
        <v>0</v>
      </c>
      <c r="I94" s="348">
        <f>G94</f>
        <v>0</v>
      </c>
      <c r="J94" s="246">
        <f>I94*F94</f>
        <v>0</v>
      </c>
      <c r="K94" s="247">
        <f>J94+H94</f>
        <v>0</v>
      </c>
      <c r="L94" s="286"/>
      <c r="M94" s="153"/>
      <c r="N94" s="153"/>
      <c r="O94" s="153"/>
      <c r="P94" s="153"/>
      <c r="Q94" s="153"/>
      <c r="R94" s="153"/>
    </row>
    <row r="95" spans="1:18" s="149" customFormat="1" ht="18.75">
      <c r="A95" s="150" t="s">
        <v>177</v>
      </c>
      <c r="B95" s="151" t="s">
        <v>234</v>
      </c>
      <c r="C95" s="150" t="s">
        <v>63</v>
      </c>
      <c r="D95" s="152">
        <v>1</v>
      </c>
      <c r="E95" s="246">
        <v>4587</v>
      </c>
      <c r="F95" s="198">
        <v>500</v>
      </c>
      <c r="G95" s="348"/>
      <c r="H95" s="246">
        <f>G95*E95</f>
        <v>0</v>
      </c>
      <c r="I95" s="348">
        <f>G95</f>
        <v>0</v>
      </c>
      <c r="J95" s="246">
        <f>I95*F95</f>
        <v>0</v>
      </c>
      <c r="K95" s="247">
        <f>J95+H95</f>
        <v>0</v>
      </c>
      <c r="L95" s="286"/>
      <c r="M95" s="153"/>
      <c r="N95" s="153"/>
      <c r="O95" s="153"/>
      <c r="P95" s="153"/>
      <c r="Q95" s="153"/>
      <c r="R95" s="153"/>
    </row>
    <row r="96" spans="1:18" s="149" customFormat="1" ht="18.75">
      <c r="A96" s="150" t="s">
        <v>179</v>
      </c>
      <c r="B96" s="151" t="s">
        <v>235</v>
      </c>
      <c r="C96" s="150" t="s">
        <v>63</v>
      </c>
      <c r="D96" s="152">
        <v>1</v>
      </c>
      <c r="E96" s="246">
        <v>21902</v>
      </c>
      <c r="F96" s="198">
        <v>500</v>
      </c>
      <c r="G96" s="348"/>
      <c r="H96" s="246">
        <f>G96*E96</f>
        <v>0</v>
      </c>
      <c r="I96" s="348">
        <f>G96</f>
        <v>0</v>
      </c>
      <c r="J96" s="246">
        <f>I96*F96</f>
        <v>0</v>
      </c>
      <c r="K96" s="247">
        <f>J96+H96</f>
        <v>0</v>
      </c>
      <c r="L96" s="286"/>
      <c r="M96" s="153"/>
      <c r="N96" s="153"/>
      <c r="O96" s="153"/>
      <c r="P96" s="153"/>
      <c r="Q96" s="153"/>
      <c r="R96" s="153"/>
    </row>
    <row r="97" spans="1:18" s="149" customFormat="1" ht="15.75">
      <c r="A97" s="150"/>
      <c r="B97" s="296"/>
      <c r="C97" s="150"/>
      <c r="D97" s="152"/>
      <c r="E97" s="320"/>
      <c r="F97" s="320"/>
      <c r="G97" s="359"/>
      <c r="H97" s="320"/>
      <c r="I97" s="359"/>
      <c r="J97" s="320"/>
      <c r="K97" s="239"/>
      <c r="L97" s="286"/>
      <c r="M97" s="153"/>
      <c r="N97" s="153"/>
      <c r="O97" s="153"/>
      <c r="P97" s="153"/>
      <c r="Q97" s="153"/>
      <c r="R97" s="153"/>
    </row>
    <row r="98" spans="1:18" s="149" customFormat="1" ht="15.75">
      <c r="A98" s="150" t="s">
        <v>118</v>
      </c>
      <c r="B98" s="151" t="s">
        <v>197</v>
      </c>
      <c r="C98" s="150"/>
      <c r="D98" s="152"/>
      <c r="E98" s="320"/>
      <c r="F98" s="320"/>
      <c r="G98" s="359"/>
      <c r="H98" s="320"/>
      <c r="I98" s="359"/>
      <c r="J98" s="320"/>
      <c r="K98" s="239"/>
      <c r="L98" s="286"/>
      <c r="M98" s="153"/>
      <c r="N98" s="153"/>
      <c r="O98" s="153"/>
      <c r="P98" s="153"/>
      <c r="Q98" s="153"/>
      <c r="R98" s="153"/>
    </row>
    <row r="99" spans="1:18" s="149" customFormat="1" ht="18.75">
      <c r="A99" s="150" t="s">
        <v>144</v>
      </c>
      <c r="B99" s="151" t="s">
        <v>198</v>
      </c>
      <c r="C99" s="150" t="s">
        <v>154</v>
      </c>
      <c r="D99" s="152">
        <v>8</v>
      </c>
      <c r="E99" s="246">
        <v>3199</v>
      </c>
      <c r="F99" s="198">
        <v>500</v>
      </c>
      <c r="G99" s="348"/>
      <c r="H99" s="246">
        <f>G99*E99</f>
        <v>0</v>
      </c>
      <c r="I99" s="348">
        <f>G99</f>
        <v>0</v>
      </c>
      <c r="J99" s="246">
        <f>I99*F99</f>
        <v>0</v>
      </c>
      <c r="K99" s="247">
        <f>J99+H99</f>
        <v>0</v>
      </c>
      <c r="L99" s="286"/>
      <c r="M99" s="153"/>
      <c r="N99" s="153"/>
      <c r="O99" s="153"/>
      <c r="P99" s="153"/>
      <c r="Q99" s="153"/>
      <c r="R99" s="153"/>
    </row>
    <row r="100" spans="1:18" s="149" customFormat="1" ht="18.75">
      <c r="A100" s="150" t="s">
        <v>175</v>
      </c>
      <c r="B100" s="151" t="s">
        <v>199</v>
      </c>
      <c r="C100" s="150" t="s">
        <v>154</v>
      </c>
      <c r="D100" s="152">
        <v>51</v>
      </c>
      <c r="E100" s="246">
        <v>3732</v>
      </c>
      <c r="F100" s="198">
        <v>500</v>
      </c>
      <c r="G100" s="348"/>
      <c r="H100" s="246">
        <f>G100*E100</f>
        <v>0</v>
      </c>
      <c r="I100" s="348">
        <f>G100</f>
        <v>0</v>
      </c>
      <c r="J100" s="246">
        <f>I100*F100</f>
        <v>0</v>
      </c>
      <c r="K100" s="247">
        <f>J100+H100</f>
        <v>0</v>
      </c>
      <c r="L100" s="286"/>
      <c r="M100" s="153"/>
      <c r="N100" s="153"/>
      <c r="O100" s="153"/>
      <c r="P100" s="153"/>
      <c r="Q100" s="153"/>
      <c r="R100" s="153"/>
    </row>
    <row r="101" spans="1:18" s="149" customFormat="1" ht="15.75">
      <c r="A101" s="150"/>
      <c r="B101" s="296"/>
      <c r="C101" s="150"/>
      <c r="D101" s="152"/>
      <c r="E101" s="272"/>
      <c r="F101" s="272"/>
      <c r="G101" s="359"/>
      <c r="H101" s="272"/>
      <c r="I101" s="359"/>
      <c r="J101" s="272"/>
      <c r="K101" s="234"/>
      <c r="L101" s="286"/>
      <c r="M101" s="153"/>
      <c r="N101" s="153"/>
      <c r="O101" s="153"/>
      <c r="P101" s="153"/>
      <c r="Q101" s="153"/>
      <c r="R101" s="153"/>
    </row>
    <row r="102" spans="1:18" s="149" customFormat="1" ht="15.75">
      <c r="A102" s="150" t="s">
        <v>116</v>
      </c>
      <c r="B102" s="151" t="s">
        <v>185</v>
      </c>
      <c r="C102" s="150"/>
      <c r="D102" s="152"/>
      <c r="E102" s="272"/>
      <c r="F102" s="272"/>
      <c r="G102" s="359"/>
      <c r="H102" s="272"/>
      <c r="I102" s="359"/>
      <c r="J102" s="272"/>
      <c r="K102" s="234"/>
      <c r="L102" s="286"/>
      <c r="M102" s="153"/>
      <c r="N102" s="153"/>
      <c r="O102" s="153"/>
      <c r="P102" s="153"/>
      <c r="Q102" s="153"/>
      <c r="R102" s="153"/>
    </row>
    <row r="103" spans="1:18" s="149" customFormat="1" ht="18.75">
      <c r="A103" s="150" t="s">
        <v>144</v>
      </c>
      <c r="B103" s="151" t="s">
        <v>236</v>
      </c>
      <c r="C103" s="150" t="s">
        <v>132</v>
      </c>
      <c r="D103" s="152">
        <v>3</v>
      </c>
      <c r="E103" s="198">
        <v>3500</v>
      </c>
      <c r="F103" s="198">
        <v>400</v>
      </c>
      <c r="G103" s="348">
        <v>3</v>
      </c>
      <c r="H103" s="246">
        <f>G103*E103</f>
        <v>10500</v>
      </c>
      <c r="I103" s="348">
        <f>G103</f>
        <v>3</v>
      </c>
      <c r="J103" s="246">
        <f>I103*F103</f>
        <v>1200</v>
      </c>
      <c r="K103" s="247">
        <f>J103+H103</f>
        <v>11700</v>
      </c>
      <c r="L103" s="286"/>
      <c r="M103" s="153"/>
      <c r="N103" s="153"/>
      <c r="O103" s="153"/>
      <c r="P103" s="153"/>
      <c r="Q103" s="153"/>
      <c r="R103" s="153"/>
    </row>
    <row r="104" spans="1:18" s="149" customFormat="1" ht="18.75">
      <c r="A104" s="150" t="s">
        <v>175</v>
      </c>
      <c r="B104" s="151" t="s">
        <v>237</v>
      </c>
      <c r="C104" s="150" t="s">
        <v>132</v>
      </c>
      <c r="D104" s="152">
        <v>3</v>
      </c>
      <c r="E104" s="198">
        <v>3500</v>
      </c>
      <c r="F104" s="198">
        <v>400</v>
      </c>
      <c r="G104" s="348">
        <v>3</v>
      </c>
      <c r="H104" s="246">
        <f>G104*E104</f>
        <v>10500</v>
      </c>
      <c r="I104" s="348">
        <f>G104</f>
        <v>3</v>
      </c>
      <c r="J104" s="246">
        <f>I104*F104</f>
        <v>1200</v>
      </c>
      <c r="K104" s="247">
        <f>J104+H104</f>
        <v>11700</v>
      </c>
      <c r="L104" s="286"/>
      <c r="M104" s="153"/>
      <c r="N104" s="153"/>
      <c r="O104" s="153"/>
      <c r="P104" s="153"/>
      <c r="Q104" s="153"/>
      <c r="R104" s="153"/>
    </row>
    <row r="105" spans="1:18" s="149" customFormat="1" ht="18.75">
      <c r="A105" s="150" t="s">
        <v>177</v>
      </c>
      <c r="B105" s="151" t="s">
        <v>238</v>
      </c>
      <c r="C105" s="150" t="s">
        <v>132</v>
      </c>
      <c r="D105" s="152">
        <v>3</v>
      </c>
      <c r="E105" s="198">
        <v>3800</v>
      </c>
      <c r="F105" s="198">
        <v>400</v>
      </c>
      <c r="G105" s="348">
        <v>3</v>
      </c>
      <c r="H105" s="246">
        <f>G105*E105</f>
        <v>11400</v>
      </c>
      <c r="I105" s="348">
        <f>G105</f>
        <v>3</v>
      </c>
      <c r="J105" s="246">
        <f>I105*F105</f>
        <v>1200</v>
      </c>
      <c r="K105" s="247">
        <f>J105+H105</f>
        <v>12600</v>
      </c>
      <c r="L105" s="286"/>
      <c r="M105" s="153"/>
      <c r="N105" s="153"/>
      <c r="O105" s="153"/>
      <c r="P105" s="153"/>
      <c r="Q105" s="153"/>
      <c r="R105" s="153"/>
    </row>
    <row r="106" spans="1:18" s="149" customFormat="1" ht="18.75">
      <c r="A106" s="150" t="s">
        <v>179</v>
      </c>
      <c r="B106" s="151" t="s">
        <v>239</v>
      </c>
      <c r="C106" s="150" t="s">
        <v>63</v>
      </c>
      <c r="D106" s="152">
        <v>1</v>
      </c>
      <c r="E106" s="246">
        <v>6500</v>
      </c>
      <c r="F106" s="246">
        <v>400</v>
      </c>
      <c r="G106" s="348">
        <v>1</v>
      </c>
      <c r="H106" s="246">
        <f>G106*E106</f>
        <v>6500</v>
      </c>
      <c r="I106" s="348">
        <f>G106</f>
        <v>1</v>
      </c>
      <c r="J106" s="246">
        <f>I106*F106</f>
        <v>400</v>
      </c>
      <c r="K106" s="247">
        <f>J106+H106</f>
        <v>6900</v>
      </c>
      <c r="L106" s="286"/>
      <c r="M106" s="153"/>
      <c r="N106" s="153"/>
      <c r="O106" s="153"/>
      <c r="P106" s="153"/>
      <c r="Q106" s="153"/>
      <c r="R106" s="153"/>
    </row>
    <row r="107" spans="1:18" s="149" customFormat="1" ht="18.75">
      <c r="A107" s="150" t="s">
        <v>189</v>
      </c>
      <c r="B107" s="151" t="s">
        <v>240</v>
      </c>
      <c r="C107" s="150" t="s">
        <v>63</v>
      </c>
      <c r="D107" s="152">
        <v>1</v>
      </c>
      <c r="E107" s="246">
        <v>8000</v>
      </c>
      <c r="F107" s="246">
        <v>400</v>
      </c>
      <c r="G107" s="348">
        <v>1</v>
      </c>
      <c r="H107" s="246">
        <f>G107*E107</f>
        <v>8000</v>
      </c>
      <c r="I107" s="348">
        <f>G107</f>
        <v>1</v>
      </c>
      <c r="J107" s="246">
        <f>I107*F107</f>
        <v>400</v>
      </c>
      <c r="K107" s="247">
        <f>J107+H107</f>
        <v>8400</v>
      </c>
      <c r="L107" s="286"/>
      <c r="M107" s="153"/>
      <c r="N107" s="153"/>
      <c r="O107" s="153"/>
      <c r="P107" s="153"/>
      <c r="Q107" s="153"/>
      <c r="R107" s="153"/>
    </row>
    <row r="108" spans="1:18" s="149" customFormat="1" ht="15.75">
      <c r="A108" s="150"/>
      <c r="B108" s="296"/>
      <c r="C108" s="150"/>
      <c r="D108" s="152"/>
      <c r="E108" s="272"/>
      <c r="F108" s="272"/>
      <c r="G108" s="359"/>
      <c r="H108" s="272"/>
      <c r="I108" s="359"/>
      <c r="J108" s="272"/>
      <c r="K108" s="234"/>
      <c r="L108" s="286"/>
      <c r="M108" s="153"/>
      <c r="N108" s="153"/>
      <c r="O108" s="153"/>
      <c r="P108" s="153"/>
      <c r="Q108" s="153"/>
      <c r="R108" s="153"/>
    </row>
    <row r="109" spans="1:18" s="149" customFormat="1" ht="15.75">
      <c r="A109" s="163">
        <f>A78+0.01</f>
        <v>1.1300000000000008</v>
      </c>
      <c r="B109" s="160" t="s">
        <v>202</v>
      </c>
      <c r="C109" s="159"/>
      <c r="D109" s="161"/>
      <c r="E109" s="321"/>
      <c r="F109" s="321"/>
      <c r="G109" s="357"/>
      <c r="H109" s="321"/>
      <c r="I109" s="357"/>
      <c r="J109" s="321"/>
      <c r="K109" s="162"/>
      <c r="L109" s="286"/>
      <c r="M109" s="153"/>
      <c r="N109" s="153"/>
      <c r="O109" s="153"/>
      <c r="P109" s="153"/>
      <c r="Q109" s="153"/>
      <c r="R109" s="153"/>
    </row>
    <row r="110" spans="1:18" s="149" customFormat="1" ht="47.25">
      <c r="A110" s="150"/>
      <c r="B110" s="317" t="s">
        <v>203</v>
      </c>
      <c r="C110" s="150"/>
      <c r="D110" s="306"/>
      <c r="E110" s="324"/>
      <c r="F110" s="324"/>
      <c r="G110" s="358"/>
      <c r="H110" s="324"/>
      <c r="I110" s="358"/>
      <c r="J110" s="324"/>
      <c r="K110" s="239"/>
      <c r="L110" s="286"/>
      <c r="M110" s="153"/>
      <c r="N110" s="153"/>
      <c r="O110" s="153"/>
      <c r="P110" s="153"/>
      <c r="Q110" s="153"/>
      <c r="R110" s="153"/>
    </row>
    <row r="111" spans="1:18" s="149" customFormat="1" ht="18.75">
      <c r="A111" s="150" t="s">
        <v>12</v>
      </c>
      <c r="B111" s="151" t="s">
        <v>201</v>
      </c>
      <c r="C111" s="150" t="s">
        <v>154</v>
      </c>
      <c r="D111" s="152">
        <v>25</v>
      </c>
      <c r="E111" s="198">
        <v>1200</v>
      </c>
      <c r="F111" s="198">
        <v>300</v>
      </c>
      <c r="G111" s="351">
        <v>25</v>
      </c>
      <c r="H111" s="246">
        <f>G111*E111</f>
        <v>30000</v>
      </c>
      <c r="I111" s="351">
        <f>G111</f>
        <v>25</v>
      </c>
      <c r="J111" s="246">
        <f>I111*F111</f>
        <v>7500</v>
      </c>
      <c r="K111" s="247">
        <f>J111+H111</f>
        <v>37500</v>
      </c>
      <c r="L111" s="286"/>
      <c r="M111" s="153" t="s">
        <v>290</v>
      </c>
      <c r="N111" s="153"/>
      <c r="O111" s="153"/>
      <c r="P111" s="153"/>
      <c r="Q111" s="153"/>
      <c r="R111" s="153"/>
    </row>
    <row r="112" spans="1:18" s="149" customFormat="1" ht="15.75">
      <c r="A112" s="150"/>
      <c r="B112" s="296"/>
      <c r="C112" s="150"/>
      <c r="D112" s="152"/>
      <c r="E112" s="320"/>
      <c r="F112" s="320"/>
      <c r="G112" s="359"/>
      <c r="H112" s="320"/>
      <c r="I112" s="359"/>
      <c r="J112" s="320"/>
      <c r="K112" s="239"/>
      <c r="L112" s="286"/>
      <c r="M112" s="153"/>
      <c r="N112" s="153"/>
      <c r="O112" s="153"/>
      <c r="P112" s="153"/>
      <c r="Q112" s="153"/>
      <c r="R112" s="153"/>
    </row>
    <row r="113" spans="1:18" s="149" customFormat="1" ht="15.75">
      <c r="A113" s="163">
        <f>A109+0.01</f>
        <v>1.1400000000000008</v>
      </c>
      <c r="B113" s="160" t="s">
        <v>204</v>
      </c>
      <c r="C113" s="159"/>
      <c r="D113" s="161"/>
      <c r="E113" s="321"/>
      <c r="F113" s="321"/>
      <c r="G113" s="357"/>
      <c r="H113" s="321"/>
      <c r="I113" s="357"/>
      <c r="J113" s="321"/>
      <c r="K113" s="162"/>
      <c r="L113" s="286"/>
      <c r="M113" s="153"/>
      <c r="N113" s="153"/>
      <c r="O113" s="153"/>
      <c r="P113" s="153"/>
      <c r="Q113" s="153"/>
      <c r="R113" s="153"/>
    </row>
    <row r="114" spans="1:18" s="149" customFormat="1" ht="31.5">
      <c r="A114" s="150"/>
      <c r="B114" s="317" t="s">
        <v>205</v>
      </c>
      <c r="C114" s="150"/>
      <c r="D114" s="306"/>
      <c r="E114" s="324"/>
      <c r="F114" s="324"/>
      <c r="G114" s="358"/>
      <c r="H114" s="324"/>
      <c r="I114" s="358"/>
      <c r="J114" s="324"/>
      <c r="K114" s="239"/>
      <c r="L114" s="286"/>
      <c r="M114" s="153"/>
      <c r="N114" s="153"/>
      <c r="O114" s="153"/>
      <c r="P114" s="153"/>
      <c r="Q114" s="153"/>
      <c r="R114" s="153"/>
    </row>
    <row r="115" spans="1:18" s="149" customFormat="1" ht="18.75">
      <c r="A115" s="150" t="s">
        <v>12</v>
      </c>
      <c r="B115" s="151" t="s">
        <v>201</v>
      </c>
      <c r="C115" s="150" t="s">
        <v>132</v>
      </c>
      <c r="D115" s="152">
        <v>22</v>
      </c>
      <c r="E115" s="198">
        <v>1950</v>
      </c>
      <c r="F115" s="198">
        <v>500</v>
      </c>
      <c r="G115" s="351">
        <v>22</v>
      </c>
      <c r="H115" s="246">
        <f>G115*E115</f>
        <v>42900</v>
      </c>
      <c r="I115" s="351">
        <f>G115</f>
        <v>22</v>
      </c>
      <c r="J115" s="246">
        <f>I115*F115</f>
        <v>11000</v>
      </c>
      <c r="K115" s="247">
        <f>J115+H115</f>
        <v>53900</v>
      </c>
      <c r="L115" s="286" t="s">
        <v>290</v>
      </c>
      <c r="M115" s="153"/>
      <c r="N115" s="153"/>
      <c r="O115" s="153"/>
      <c r="P115" s="153"/>
      <c r="Q115" s="153"/>
      <c r="R115" s="153"/>
    </row>
    <row r="116" spans="1:18" s="149" customFormat="1" ht="15.75">
      <c r="A116" s="150"/>
      <c r="B116" s="296"/>
      <c r="C116" s="150"/>
      <c r="D116" s="152"/>
      <c r="E116" s="320"/>
      <c r="F116" s="320"/>
      <c r="G116" s="359"/>
      <c r="H116" s="320"/>
      <c r="I116" s="359"/>
      <c r="J116" s="320"/>
      <c r="K116" s="239"/>
      <c r="L116" s="286"/>
      <c r="M116" s="153"/>
      <c r="N116" s="153"/>
      <c r="O116" s="153"/>
      <c r="P116" s="153"/>
      <c r="Q116" s="153"/>
      <c r="R116" s="153"/>
    </row>
    <row r="117" spans="1:18" s="149" customFormat="1" ht="15.75">
      <c r="A117" s="163">
        <f>A113+0.01</f>
        <v>1.1500000000000008</v>
      </c>
      <c r="B117" s="160" t="s">
        <v>206</v>
      </c>
      <c r="C117" s="159"/>
      <c r="D117" s="161"/>
      <c r="E117" s="253"/>
      <c r="F117" s="253"/>
      <c r="G117" s="357"/>
      <c r="H117" s="253"/>
      <c r="I117" s="357"/>
      <c r="J117" s="253"/>
      <c r="K117" s="232"/>
      <c r="L117" s="286"/>
      <c r="M117" s="153"/>
      <c r="N117" s="153"/>
      <c r="O117" s="153"/>
      <c r="P117" s="153"/>
      <c r="Q117" s="153"/>
      <c r="R117" s="153"/>
    </row>
    <row r="118" spans="1:18" s="149" customFormat="1" ht="63">
      <c r="A118" s="150"/>
      <c r="B118" s="317" t="s">
        <v>207</v>
      </c>
      <c r="C118" s="150"/>
      <c r="D118" s="306"/>
      <c r="E118" s="325"/>
      <c r="F118" s="325"/>
      <c r="G118" s="358"/>
      <c r="H118" s="325"/>
      <c r="I118" s="358"/>
      <c r="J118" s="325"/>
      <c r="K118" s="234"/>
      <c r="L118" s="286"/>
      <c r="M118" s="153"/>
      <c r="N118" s="153"/>
      <c r="O118" s="153"/>
      <c r="P118" s="153"/>
      <c r="Q118" s="153"/>
      <c r="R118" s="153"/>
    </row>
    <row r="119" spans="1:18" s="149" customFormat="1" ht="18.75">
      <c r="A119" s="150" t="s">
        <v>12</v>
      </c>
      <c r="B119" s="151" t="s">
        <v>182</v>
      </c>
      <c r="C119" s="150" t="s">
        <v>63</v>
      </c>
      <c r="D119" s="152">
        <v>1</v>
      </c>
      <c r="E119" s="246">
        <v>3250</v>
      </c>
      <c r="F119" s="246">
        <v>500</v>
      </c>
      <c r="G119" s="351">
        <v>1</v>
      </c>
      <c r="H119" s="246">
        <f t="shared" ref="H119:H125" si="0">G119*E119</f>
        <v>3250</v>
      </c>
      <c r="I119" s="351">
        <f t="shared" ref="I119:I125" si="1">G119</f>
        <v>1</v>
      </c>
      <c r="J119" s="246">
        <f t="shared" ref="J119:J125" si="2">I119*F119</f>
        <v>500</v>
      </c>
      <c r="K119" s="247">
        <f t="shared" ref="K119:K125" si="3">J119+H119</f>
        <v>3750</v>
      </c>
      <c r="L119" s="286"/>
      <c r="M119" s="153"/>
      <c r="N119" s="153"/>
      <c r="O119" s="153"/>
      <c r="P119" s="153"/>
      <c r="Q119" s="153"/>
      <c r="R119" s="153"/>
    </row>
    <row r="120" spans="1:18" s="149" customFormat="1" ht="18.75">
      <c r="A120" s="150" t="s">
        <v>11</v>
      </c>
      <c r="B120" s="151" t="s">
        <v>208</v>
      </c>
      <c r="C120" s="150" t="s">
        <v>132</v>
      </c>
      <c r="D120" s="152">
        <v>2</v>
      </c>
      <c r="E120" s="246">
        <v>3250</v>
      </c>
      <c r="F120" s="246">
        <v>500</v>
      </c>
      <c r="G120" s="351">
        <v>2</v>
      </c>
      <c r="H120" s="246">
        <f t="shared" si="0"/>
        <v>6500</v>
      </c>
      <c r="I120" s="351">
        <f t="shared" si="1"/>
        <v>2</v>
      </c>
      <c r="J120" s="246">
        <f t="shared" si="2"/>
        <v>1000</v>
      </c>
      <c r="K120" s="247">
        <f t="shared" si="3"/>
        <v>7500</v>
      </c>
      <c r="L120" s="286"/>
      <c r="M120" s="153"/>
      <c r="N120" s="153"/>
      <c r="O120" s="153"/>
      <c r="P120" s="153"/>
      <c r="Q120" s="153"/>
      <c r="R120" s="153"/>
    </row>
    <row r="121" spans="1:18" s="149" customFormat="1" ht="18.75">
      <c r="A121" s="150" t="s">
        <v>39</v>
      </c>
      <c r="B121" s="151" t="s">
        <v>241</v>
      </c>
      <c r="C121" s="150" t="s">
        <v>132</v>
      </c>
      <c r="D121" s="152">
        <v>3</v>
      </c>
      <c r="E121" s="246">
        <v>3575</v>
      </c>
      <c r="F121" s="246">
        <v>500</v>
      </c>
      <c r="G121" s="351">
        <v>3</v>
      </c>
      <c r="H121" s="246">
        <f t="shared" si="0"/>
        <v>10725</v>
      </c>
      <c r="I121" s="351">
        <f t="shared" si="1"/>
        <v>3</v>
      </c>
      <c r="J121" s="246">
        <f t="shared" si="2"/>
        <v>1500</v>
      </c>
      <c r="K121" s="247">
        <f t="shared" si="3"/>
        <v>12225</v>
      </c>
      <c r="L121" s="286"/>
      <c r="M121" s="153"/>
      <c r="N121" s="153"/>
      <c r="O121" s="153"/>
      <c r="P121" s="153"/>
      <c r="Q121" s="153"/>
      <c r="R121" s="153"/>
    </row>
    <row r="122" spans="1:18" s="149" customFormat="1" ht="18.75">
      <c r="A122" s="150" t="s">
        <v>115</v>
      </c>
      <c r="B122" s="151" t="s">
        <v>190</v>
      </c>
      <c r="C122" s="150" t="s">
        <v>132</v>
      </c>
      <c r="D122" s="152">
        <v>2</v>
      </c>
      <c r="E122" s="246">
        <v>3276</v>
      </c>
      <c r="F122" s="246">
        <v>500</v>
      </c>
      <c r="G122" s="351">
        <v>2</v>
      </c>
      <c r="H122" s="246">
        <f t="shared" si="0"/>
        <v>6552</v>
      </c>
      <c r="I122" s="351">
        <f t="shared" si="1"/>
        <v>2</v>
      </c>
      <c r="J122" s="246">
        <f t="shared" si="2"/>
        <v>1000</v>
      </c>
      <c r="K122" s="247">
        <f t="shared" si="3"/>
        <v>7552</v>
      </c>
      <c r="L122" s="286" t="s">
        <v>290</v>
      </c>
      <c r="M122" s="153"/>
      <c r="N122" s="153"/>
      <c r="O122" s="153"/>
      <c r="P122" s="153"/>
      <c r="Q122" s="153"/>
      <c r="R122" s="153"/>
    </row>
    <row r="123" spans="1:18" s="149" customFormat="1" ht="18.75">
      <c r="A123" s="150" t="s">
        <v>118</v>
      </c>
      <c r="B123" s="151" t="s">
        <v>192</v>
      </c>
      <c r="C123" s="150" t="s">
        <v>63</v>
      </c>
      <c r="D123" s="152">
        <v>1</v>
      </c>
      <c r="E123" s="246">
        <v>5720</v>
      </c>
      <c r="F123" s="246">
        <v>500</v>
      </c>
      <c r="G123" s="351">
        <v>1</v>
      </c>
      <c r="H123" s="246">
        <f t="shared" si="0"/>
        <v>5720</v>
      </c>
      <c r="I123" s="351">
        <f t="shared" si="1"/>
        <v>1</v>
      </c>
      <c r="J123" s="246">
        <f t="shared" si="2"/>
        <v>500</v>
      </c>
      <c r="K123" s="247">
        <f t="shared" si="3"/>
        <v>6220</v>
      </c>
      <c r="L123" s="286"/>
      <c r="M123" s="153"/>
      <c r="N123" s="153"/>
      <c r="O123" s="153"/>
      <c r="P123" s="153"/>
      <c r="Q123" s="153"/>
      <c r="R123" s="153"/>
    </row>
    <row r="124" spans="1:18" s="149" customFormat="1" ht="18.75">
      <c r="A124" s="150" t="s">
        <v>116</v>
      </c>
      <c r="B124" s="151" t="s">
        <v>242</v>
      </c>
      <c r="C124" s="150" t="s">
        <v>132</v>
      </c>
      <c r="D124" s="152">
        <v>2</v>
      </c>
      <c r="E124" s="246">
        <v>5033</v>
      </c>
      <c r="F124" s="246">
        <v>500</v>
      </c>
      <c r="G124" s="351">
        <v>2</v>
      </c>
      <c r="H124" s="246">
        <f t="shared" si="0"/>
        <v>10066</v>
      </c>
      <c r="I124" s="351">
        <f t="shared" si="1"/>
        <v>2</v>
      </c>
      <c r="J124" s="246">
        <f t="shared" si="2"/>
        <v>1000</v>
      </c>
      <c r="K124" s="247">
        <f t="shared" si="3"/>
        <v>11066</v>
      </c>
      <c r="L124" s="286"/>
      <c r="M124" s="153"/>
      <c r="N124" s="153"/>
      <c r="O124" s="153"/>
      <c r="P124" s="153"/>
      <c r="Q124" s="153"/>
      <c r="R124" s="153"/>
    </row>
    <row r="125" spans="1:18" s="149" customFormat="1" ht="18.75">
      <c r="A125" s="150" t="s">
        <v>119</v>
      </c>
      <c r="B125" s="151" t="s">
        <v>243</v>
      </c>
      <c r="C125" s="150" t="s">
        <v>63</v>
      </c>
      <c r="D125" s="152">
        <v>1</v>
      </c>
      <c r="E125" s="246">
        <v>5492</v>
      </c>
      <c r="F125" s="246">
        <v>500</v>
      </c>
      <c r="G125" s="351">
        <v>1</v>
      </c>
      <c r="H125" s="246">
        <f t="shared" si="0"/>
        <v>5492</v>
      </c>
      <c r="I125" s="351">
        <f t="shared" si="1"/>
        <v>1</v>
      </c>
      <c r="J125" s="246">
        <f t="shared" si="2"/>
        <v>500</v>
      </c>
      <c r="K125" s="247">
        <f t="shared" si="3"/>
        <v>5992</v>
      </c>
      <c r="L125" s="286"/>
      <c r="M125" s="153"/>
      <c r="N125" s="153"/>
      <c r="O125" s="153"/>
      <c r="P125" s="153"/>
      <c r="Q125" s="153"/>
      <c r="R125" s="153"/>
    </row>
    <row r="126" spans="1:18" s="149" customFormat="1" ht="15.75">
      <c r="A126" s="150"/>
      <c r="B126" s="317"/>
      <c r="C126" s="150"/>
      <c r="D126" s="306"/>
      <c r="E126" s="325"/>
      <c r="F126" s="325"/>
      <c r="G126" s="358"/>
      <c r="H126" s="325"/>
      <c r="I126" s="358"/>
      <c r="J126" s="325"/>
      <c r="K126" s="234"/>
      <c r="L126" s="286"/>
      <c r="M126" s="153"/>
      <c r="N126" s="153"/>
      <c r="O126" s="153"/>
      <c r="P126" s="153"/>
      <c r="Q126" s="153"/>
      <c r="R126" s="153"/>
    </row>
    <row r="127" spans="1:18" s="149" customFormat="1" ht="15.75">
      <c r="A127" s="326">
        <v>2</v>
      </c>
      <c r="B127" s="327" t="s">
        <v>213</v>
      </c>
      <c r="C127" s="326"/>
      <c r="D127" s="294"/>
      <c r="E127" s="328"/>
      <c r="F127" s="328"/>
      <c r="G127" s="353"/>
      <c r="H127" s="328"/>
      <c r="I127" s="353"/>
      <c r="J127" s="328"/>
      <c r="K127" s="329"/>
      <c r="L127" s="286"/>
      <c r="M127" s="153"/>
      <c r="N127" s="153"/>
      <c r="O127" s="153"/>
      <c r="P127" s="153"/>
      <c r="Q127" s="153"/>
      <c r="R127" s="153"/>
    </row>
    <row r="128" spans="1:18" s="336" customFormat="1">
      <c r="A128" s="330"/>
      <c r="B128" s="331"/>
      <c r="C128" s="332"/>
      <c r="D128" s="295"/>
      <c r="E128" s="333"/>
      <c r="F128" s="333"/>
      <c r="G128" s="354"/>
      <c r="H128" s="333"/>
      <c r="I128" s="354"/>
      <c r="J128" s="333"/>
      <c r="K128" s="334"/>
      <c r="L128" s="310"/>
      <c r="M128" s="335"/>
      <c r="N128" s="335"/>
      <c r="O128" s="335"/>
      <c r="P128" s="335"/>
      <c r="Q128" s="335"/>
      <c r="R128" s="335"/>
    </row>
    <row r="129" spans="1:18" s="149" customFormat="1" ht="15.75">
      <c r="A129" s="159">
        <v>2.1</v>
      </c>
      <c r="B129" s="160" t="s">
        <v>214</v>
      </c>
      <c r="C129" s="159"/>
      <c r="D129" s="161"/>
      <c r="E129" s="253"/>
      <c r="F129" s="253"/>
      <c r="G129" s="357"/>
      <c r="H129" s="253"/>
      <c r="I129" s="357"/>
      <c r="J129" s="253"/>
      <c r="K129" s="232"/>
      <c r="L129" s="286"/>
      <c r="M129" s="153"/>
      <c r="N129" s="153"/>
      <c r="O129" s="153"/>
      <c r="P129" s="153"/>
      <c r="Q129" s="153"/>
      <c r="R129" s="153"/>
    </row>
    <row r="130" spans="1:18" s="149" customFormat="1" ht="47.25">
      <c r="A130" s="150"/>
      <c r="B130" s="317" t="s">
        <v>215</v>
      </c>
      <c r="C130" s="150" t="s">
        <v>117</v>
      </c>
      <c r="D130" s="306">
        <v>1</v>
      </c>
      <c r="E130" s="198">
        <v>15000</v>
      </c>
      <c r="F130" s="198">
        <v>10000</v>
      </c>
      <c r="G130" s="351">
        <v>1</v>
      </c>
      <c r="H130" s="246">
        <f>G130*E130</f>
        <v>15000</v>
      </c>
      <c r="I130" s="351">
        <f>G130</f>
        <v>1</v>
      </c>
      <c r="J130" s="246">
        <f>I130*F130</f>
        <v>10000</v>
      </c>
      <c r="K130" s="247">
        <f>J130+H130</f>
        <v>25000</v>
      </c>
      <c r="L130" s="286"/>
      <c r="M130" s="153"/>
      <c r="N130" s="153"/>
      <c r="O130" s="153"/>
      <c r="P130" s="153"/>
      <c r="Q130" s="153"/>
      <c r="R130" s="153"/>
    </row>
    <row r="131" spans="1:18" s="336" customFormat="1" ht="18.75">
      <c r="A131" s="330"/>
      <c r="B131" s="331"/>
      <c r="C131" s="332"/>
      <c r="D131" s="295"/>
      <c r="E131" s="198"/>
      <c r="F131" s="198"/>
      <c r="G131" s="385"/>
      <c r="H131" s="198"/>
      <c r="I131" s="385"/>
      <c r="J131" s="198"/>
      <c r="K131" s="236"/>
      <c r="L131" s="310"/>
      <c r="M131" s="335"/>
      <c r="N131" s="335"/>
      <c r="O131" s="335"/>
      <c r="P131" s="335"/>
      <c r="Q131" s="335"/>
      <c r="R131" s="335"/>
    </row>
    <row r="132" spans="1:18" s="149" customFormat="1" ht="18.75">
      <c r="A132" s="159">
        <v>2.2000000000000002</v>
      </c>
      <c r="B132" s="160" t="s">
        <v>216</v>
      </c>
      <c r="C132" s="159"/>
      <c r="D132" s="161"/>
      <c r="E132" s="213"/>
      <c r="F132" s="213"/>
      <c r="G132" s="387"/>
      <c r="H132" s="213"/>
      <c r="I132" s="387"/>
      <c r="J132" s="213"/>
      <c r="K132" s="214"/>
      <c r="L132" s="286"/>
      <c r="M132" s="153"/>
      <c r="N132" s="153"/>
      <c r="O132" s="153"/>
      <c r="P132" s="153"/>
      <c r="Q132" s="153"/>
      <c r="R132" s="153"/>
    </row>
    <row r="133" spans="1:18" s="149" customFormat="1" ht="63">
      <c r="A133" s="150"/>
      <c r="B133" s="317" t="s">
        <v>217</v>
      </c>
      <c r="C133" s="150" t="s">
        <v>117</v>
      </c>
      <c r="D133" s="306">
        <v>1</v>
      </c>
      <c r="E133" s="198">
        <v>0</v>
      </c>
      <c r="F133" s="198">
        <v>90000</v>
      </c>
      <c r="G133" s="351">
        <v>1</v>
      </c>
      <c r="H133" s="246">
        <f>G133*E133</f>
        <v>0</v>
      </c>
      <c r="I133" s="351">
        <f>G133</f>
        <v>1</v>
      </c>
      <c r="J133" s="246">
        <f>I133*F133</f>
        <v>90000</v>
      </c>
      <c r="K133" s="247">
        <f>J133+H133</f>
        <v>90000</v>
      </c>
      <c r="L133" s="286"/>
      <c r="M133" s="153"/>
      <c r="N133" s="153"/>
      <c r="O133" s="153"/>
      <c r="P133" s="153"/>
      <c r="Q133" s="153"/>
      <c r="R133" s="153"/>
    </row>
    <row r="134" spans="1:18" s="336" customFormat="1" ht="18.75">
      <c r="A134" s="330"/>
      <c r="B134" s="331"/>
      <c r="C134" s="332"/>
      <c r="D134" s="295"/>
      <c r="E134" s="198"/>
      <c r="F134" s="198"/>
      <c r="G134" s="385"/>
      <c r="H134" s="198"/>
      <c r="I134" s="385"/>
      <c r="J134" s="198"/>
      <c r="K134" s="236"/>
      <c r="L134" s="310"/>
      <c r="M134" s="335"/>
      <c r="N134" s="335"/>
      <c r="O134" s="335"/>
      <c r="P134" s="335"/>
      <c r="Q134" s="335"/>
      <c r="R134" s="335"/>
    </row>
    <row r="135" spans="1:18" s="149" customFormat="1" ht="18.75">
      <c r="A135" s="159">
        <v>2.2000000000000002</v>
      </c>
      <c r="B135" s="160" t="s">
        <v>218</v>
      </c>
      <c r="C135" s="159"/>
      <c r="D135" s="161"/>
      <c r="E135" s="213"/>
      <c r="F135" s="213"/>
      <c r="G135" s="387"/>
      <c r="H135" s="213"/>
      <c r="I135" s="387"/>
      <c r="J135" s="213"/>
      <c r="K135" s="214"/>
      <c r="L135" s="286"/>
      <c r="M135" s="153"/>
      <c r="N135" s="153"/>
      <c r="O135" s="153"/>
      <c r="P135" s="153"/>
      <c r="Q135" s="153"/>
      <c r="R135" s="153"/>
    </row>
    <row r="136" spans="1:18" s="149" customFormat="1" ht="47.25">
      <c r="A136" s="150"/>
      <c r="B136" s="317" t="s">
        <v>219</v>
      </c>
      <c r="C136" s="150" t="s">
        <v>117</v>
      </c>
      <c r="D136" s="306">
        <v>1</v>
      </c>
      <c r="E136" s="198">
        <v>10000</v>
      </c>
      <c r="F136" s="198">
        <v>15000</v>
      </c>
      <c r="G136" s="351">
        <v>1</v>
      </c>
      <c r="H136" s="246">
        <f>G136*E136</f>
        <v>10000</v>
      </c>
      <c r="I136" s="351">
        <f>G136</f>
        <v>1</v>
      </c>
      <c r="J136" s="246">
        <f>I136*F136</f>
        <v>15000</v>
      </c>
      <c r="K136" s="247">
        <f>J136+H136</f>
        <v>25000</v>
      </c>
      <c r="L136" s="286"/>
      <c r="M136" s="153"/>
      <c r="N136" s="153"/>
      <c r="O136" s="153"/>
      <c r="P136" s="153"/>
      <c r="Q136" s="153"/>
      <c r="R136" s="153"/>
    </row>
    <row r="137" spans="1:18" s="336" customFormat="1">
      <c r="A137" s="337"/>
      <c r="B137" s="338"/>
      <c r="C137" s="337"/>
      <c r="D137" s="299"/>
      <c r="E137" s="333"/>
      <c r="F137" s="333"/>
      <c r="G137" s="354"/>
      <c r="H137" s="333"/>
      <c r="I137" s="354"/>
      <c r="J137" s="333"/>
      <c r="K137" s="339"/>
      <c r="L137" s="310"/>
      <c r="M137" s="335"/>
      <c r="N137" s="335"/>
      <c r="O137" s="335"/>
      <c r="P137" s="335"/>
      <c r="Q137" s="335"/>
      <c r="R137" s="335"/>
    </row>
    <row r="138" spans="1:18" s="336" customFormat="1" ht="15.75">
      <c r="A138" s="167"/>
      <c r="B138" s="340"/>
      <c r="C138" s="340"/>
      <c r="D138" s="272"/>
      <c r="E138" s="272"/>
      <c r="F138" s="272"/>
      <c r="G138" s="359"/>
      <c r="H138" s="272"/>
      <c r="I138" s="359"/>
      <c r="J138" s="272"/>
      <c r="K138" s="340"/>
      <c r="L138" s="310"/>
      <c r="M138" s="335"/>
      <c r="N138" s="335"/>
      <c r="O138" s="335"/>
      <c r="P138" s="335"/>
      <c r="Q138" s="335"/>
      <c r="R138" s="335"/>
    </row>
    <row r="139" spans="1:18" s="271" customFormat="1" ht="36.75" customHeight="1">
      <c r="A139" s="250"/>
      <c r="B139" s="436" t="s">
        <v>220</v>
      </c>
      <c r="C139" s="436"/>
      <c r="D139" s="269"/>
      <c r="E139" s="269"/>
      <c r="F139" s="341"/>
      <c r="G139" s="365"/>
      <c r="H139" s="341"/>
      <c r="I139" s="365"/>
      <c r="J139" s="341"/>
      <c r="K139" s="392">
        <f>SUM(K12:K138)</f>
        <v>8449408.5999999996</v>
      </c>
      <c r="L139" s="312"/>
      <c r="M139" s="270"/>
      <c r="N139" s="270"/>
      <c r="O139" s="270"/>
      <c r="P139" s="270"/>
      <c r="Q139" s="270"/>
      <c r="R139" s="270"/>
    </row>
    <row r="140" spans="1:18" s="336" customFormat="1">
      <c r="A140" s="251"/>
      <c r="D140" s="300"/>
      <c r="E140" s="342"/>
      <c r="F140" s="342"/>
      <c r="G140" s="386"/>
      <c r="H140" s="342"/>
      <c r="I140" s="386"/>
      <c r="J140" s="342"/>
      <c r="K140" s="343"/>
      <c r="L140" s="310"/>
      <c r="M140" s="335"/>
      <c r="N140" s="335"/>
      <c r="O140" s="335"/>
      <c r="P140" s="335"/>
      <c r="Q140" s="335"/>
      <c r="R140" s="335"/>
    </row>
    <row r="141" spans="1:18" s="336" customFormat="1">
      <c r="A141" s="251"/>
      <c r="D141" s="301"/>
      <c r="E141" s="342"/>
      <c r="F141" s="342"/>
      <c r="G141" s="386"/>
      <c r="H141" s="342"/>
      <c r="I141" s="386"/>
      <c r="J141" s="342"/>
      <c r="K141" s="344"/>
      <c r="L141" s="310"/>
      <c r="M141" s="335"/>
      <c r="N141" s="335"/>
      <c r="O141" s="335"/>
      <c r="P141" s="335"/>
      <c r="Q141" s="335"/>
      <c r="R141" s="335"/>
    </row>
    <row r="142" spans="1:18" s="336" customFormat="1">
      <c r="A142" s="251"/>
      <c r="D142" s="301"/>
      <c r="E142" s="342"/>
      <c r="F142" s="342"/>
      <c r="G142" s="386"/>
      <c r="H142" s="342"/>
      <c r="I142" s="386"/>
      <c r="J142" s="342"/>
      <c r="K142" s="344"/>
      <c r="L142" s="310"/>
      <c r="M142" s="335"/>
      <c r="N142" s="335"/>
      <c r="O142" s="335"/>
      <c r="P142" s="335"/>
      <c r="Q142" s="335"/>
      <c r="R142" s="335"/>
    </row>
    <row r="143" spans="1:18" s="336" customFormat="1">
      <c r="A143" s="251"/>
      <c r="D143" s="301"/>
      <c r="E143" s="342"/>
      <c r="F143" s="342"/>
      <c r="G143" s="386"/>
      <c r="H143" s="342"/>
      <c r="I143" s="386"/>
      <c r="J143" s="342"/>
      <c r="K143" s="344"/>
      <c r="L143" s="310"/>
      <c r="M143" s="335"/>
      <c r="N143" s="335"/>
      <c r="O143" s="335"/>
      <c r="P143" s="335"/>
      <c r="Q143" s="335"/>
      <c r="R143" s="335"/>
    </row>
    <row r="144" spans="1:18">
      <c r="K144" s="252"/>
    </row>
    <row r="145" spans="1:18">
      <c r="A145" s="112"/>
      <c r="D145" s="112"/>
      <c r="E145" s="112"/>
      <c r="F145" s="112"/>
      <c r="H145" s="112"/>
      <c r="J145" s="112"/>
      <c r="K145" s="252"/>
      <c r="L145" s="172"/>
      <c r="M145" s="112"/>
      <c r="N145" s="112"/>
      <c r="O145" s="112"/>
      <c r="P145" s="112"/>
      <c r="Q145" s="112"/>
      <c r="R145" s="112"/>
    </row>
  </sheetData>
  <mergeCells count="9">
    <mergeCell ref="A4:A6"/>
    <mergeCell ref="B4:B6"/>
    <mergeCell ref="C4:F5"/>
    <mergeCell ref="G4:K4"/>
    <mergeCell ref="G5:H5"/>
    <mergeCell ref="I5:J5"/>
    <mergeCell ref="K5:K6"/>
    <mergeCell ref="B139:C139"/>
    <mergeCell ref="E17:F17"/>
  </mergeCells>
  <printOptions horizontalCentered="1"/>
  <pageMargins left="0.39370078740157499" right="0.39370078740157499" top="0.47244094488188998" bottom="0.47244094488188998" header="0.31496062992126" footer="0.31496062992126"/>
  <pageSetup paperSize="9" scale="53" fitToHeight="0" orientation="landscape" r:id="rId1"/>
  <headerFooter>
    <oddHeader>&amp;LDeutsche Bank AG, Karachi branch&amp;RKarachi Relocation
General Contractor works</oddHeader>
    <oddFooter>&amp;L&amp;A&amp;RPage &amp;P of &amp;N&amp;C&amp;1#&amp;"Calibri"&amp;10&amp;K000000 For internal use only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9"/>
  <sheetViews>
    <sheetView zoomScaleNormal="100" zoomScaleSheetLayoutView="80" workbookViewId="0">
      <pane xSplit="4" ySplit="3" topLeftCell="E31" activePane="bottomRight" state="frozen"/>
      <selection activeCell="H6" sqref="H6"/>
      <selection pane="topRight" activeCell="H6" sqref="H6"/>
      <selection pane="bottomLeft" activeCell="H6" sqref="H6"/>
      <selection pane="bottomRight" activeCell="G41" sqref="G41"/>
    </sheetView>
  </sheetViews>
  <sheetFormatPr defaultColWidth="9.140625" defaultRowHeight="15"/>
  <cols>
    <col min="1" max="1" width="6" style="172" customWidth="1"/>
    <col min="2" max="2" width="97.28515625" style="112" customWidth="1"/>
    <col min="3" max="3" width="9.140625" style="112" customWidth="1"/>
    <col min="4" max="4" width="8.85546875" style="301" customWidth="1"/>
    <col min="5" max="5" width="12" style="174" customWidth="1"/>
    <col min="6" max="6" width="14" style="174" customWidth="1"/>
    <col min="7" max="7" width="9.7109375" style="380" bestFit="1" customWidth="1"/>
    <col min="8" max="8" width="12.28515625" style="174" bestFit="1" customWidth="1"/>
    <col min="9" max="9" width="9.7109375" style="380" bestFit="1" customWidth="1"/>
    <col min="10" max="10" width="12.28515625" style="174" bestFit="1" customWidth="1"/>
    <col min="11" max="11" width="13.28515625" style="176" customWidth="1"/>
    <col min="12" max="12" width="17.140625" style="120" customWidth="1"/>
    <col min="13" max="13" width="15.140625" style="120" bestFit="1" customWidth="1"/>
    <col min="14" max="14" width="15.28515625" style="120" customWidth="1"/>
    <col min="15" max="18" width="9.140625" style="120"/>
    <col min="19" max="16384" width="9.140625" style="112"/>
  </cols>
  <sheetData>
    <row r="1" spans="1:18" ht="18.75">
      <c r="A1" s="113" t="s">
        <v>126</v>
      </c>
      <c r="B1" s="114"/>
      <c r="C1" s="115"/>
      <c r="D1" s="292"/>
      <c r="E1" s="117"/>
      <c r="F1" s="117"/>
      <c r="G1" s="376"/>
      <c r="H1" s="118"/>
      <c r="I1" s="376"/>
      <c r="J1" s="118"/>
      <c r="K1" s="375">
        <v>44833</v>
      </c>
    </row>
    <row r="2" spans="1:18" ht="18.75">
      <c r="A2" s="113" t="s">
        <v>125</v>
      </c>
      <c r="B2" s="114"/>
      <c r="C2" s="115"/>
      <c r="D2" s="292"/>
      <c r="E2" s="117"/>
      <c r="F2" s="117"/>
      <c r="G2" s="377"/>
      <c r="H2" s="117"/>
      <c r="I2" s="377"/>
      <c r="J2" s="117"/>
      <c r="K2" s="119"/>
    </row>
    <row r="3" spans="1:18" ht="18.75">
      <c r="A3" s="113"/>
      <c r="B3" s="114"/>
      <c r="C3" s="115"/>
      <c r="D3" s="292"/>
      <c r="E3" s="117"/>
      <c r="F3" s="117"/>
      <c r="G3" s="377"/>
      <c r="H3" s="117"/>
      <c r="I3" s="377"/>
      <c r="J3" s="117"/>
      <c r="K3" s="122"/>
    </row>
    <row r="4" spans="1:18" s="123" customFormat="1">
      <c r="A4" s="255"/>
      <c r="B4" s="256"/>
      <c r="C4" s="255"/>
      <c r="D4" s="293"/>
      <c r="E4" s="257"/>
      <c r="F4" s="257"/>
      <c r="G4" s="378"/>
      <c r="H4" s="257"/>
      <c r="I4" s="378"/>
      <c r="J4" s="257"/>
      <c r="K4" s="258"/>
      <c r="L4" s="124"/>
      <c r="M4" s="124"/>
      <c r="N4" s="124"/>
      <c r="O4" s="124"/>
      <c r="P4" s="124"/>
      <c r="Q4" s="124"/>
      <c r="R4" s="124"/>
    </row>
    <row r="5" spans="1:18" ht="23.25" customHeight="1">
      <c r="A5" s="437" t="s">
        <v>277</v>
      </c>
      <c r="B5" s="438" t="s">
        <v>0</v>
      </c>
      <c r="C5" s="445" t="s">
        <v>271</v>
      </c>
      <c r="D5" s="446"/>
      <c r="E5" s="446"/>
      <c r="F5" s="447"/>
      <c r="G5" s="439" t="s">
        <v>274</v>
      </c>
      <c r="H5" s="440"/>
      <c r="I5" s="440"/>
      <c r="J5" s="440"/>
      <c r="K5" s="441"/>
      <c r="L5" s="310"/>
    </row>
    <row r="6" spans="1:18" ht="23.25">
      <c r="A6" s="437"/>
      <c r="B6" s="438"/>
      <c r="C6" s="448"/>
      <c r="D6" s="449"/>
      <c r="E6" s="449"/>
      <c r="F6" s="450"/>
      <c r="G6" s="439" t="s">
        <v>123</v>
      </c>
      <c r="H6" s="440"/>
      <c r="I6" s="442" t="s">
        <v>270</v>
      </c>
      <c r="J6" s="442"/>
      <c r="K6" s="452" t="s">
        <v>276</v>
      </c>
      <c r="L6" s="310"/>
    </row>
    <row r="7" spans="1:18" s="123" customFormat="1" ht="37.5">
      <c r="A7" s="437"/>
      <c r="B7" s="438"/>
      <c r="C7" s="302" t="s">
        <v>1</v>
      </c>
      <c r="D7" s="303" t="s">
        <v>3</v>
      </c>
      <c r="E7" s="305" t="s">
        <v>272</v>
      </c>
      <c r="F7" s="305" t="s">
        <v>273</v>
      </c>
      <c r="G7" s="347" t="s">
        <v>275</v>
      </c>
      <c r="H7" s="305" t="s">
        <v>5</v>
      </c>
      <c r="I7" s="347" t="s">
        <v>275</v>
      </c>
      <c r="J7" s="305" t="s">
        <v>5</v>
      </c>
      <c r="K7" s="453"/>
      <c r="L7" s="311"/>
      <c r="M7" s="124"/>
      <c r="N7" s="124"/>
      <c r="O7" s="124"/>
      <c r="P7" s="124"/>
      <c r="Q7" s="124"/>
      <c r="R7" s="124"/>
    </row>
    <row r="8" spans="1:18" s="136" customFormat="1" ht="15.75">
      <c r="A8" s="130">
        <v>1</v>
      </c>
      <c r="B8" s="259" t="s">
        <v>244</v>
      </c>
      <c r="C8" s="130"/>
      <c r="D8" s="294"/>
      <c r="E8" s="133"/>
      <c r="F8" s="133"/>
      <c r="G8" s="366"/>
      <c r="H8" s="133"/>
      <c r="I8" s="366"/>
      <c r="J8" s="133"/>
      <c r="K8" s="134"/>
      <c r="L8" s="135"/>
      <c r="M8" s="135"/>
      <c r="N8" s="135"/>
      <c r="O8" s="135"/>
      <c r="P8" s="135"/>
      <c r="Q8" s="135"/>
      <c r="R8" s="135"/>
    </row>
    <row r="9" spans="1:18">
      <c r="A9" s="125"/>
      <c r="B9" s="137"/>
      <c r="C9" s="138"/>
      <c r="D9" s="295"/>
      <c r="E9" s="140"/>
      <c r="F9" s="140"/>
      <c r="G9" s="367"/>
      <c r="H9" s="140"/>
      <c r="I9" s="367"/>
      <c r="J9" s="140"/>
      <c r="K9" s="141"/>
    </row>
    <row r="10" spans="1:18" s="136" customFormat="1" ht="15.75">
      <c r="A10" s="273">
        <v>1.1000000000000001</v>
      </c>
      <c r="B10" s="265" t="s">
        <v>245</v>
      </c>
      <c r="C10" s="142"/>
      <c r="D10" s="161"/>
      <c r="E10" s="145"/>
      <c r="F10" s="145"/>
      <c r="G10" s="368"/>
      <c r="H10" s="145"/>
      <c r="I10" s="368"/>
      <c r="J10" s="145"/>
      <c r="K10" s="146"/>
      <c r="L10" s="135"/>
      <c r="M10" s="135"/>
      <c r="N10" s="135"/>
      <c r="O10" s="135"/>
      <c r="P10" s="135"/>
      <c r="Q10" s="135"/>
      <c r="R10" s="135"/>
    </row>
    <row r="11" spans="1:18" s="136" customFormat="1" ht="78.75">
      <c r="A11" s="274"/>
      <c r="B11" s="147" t="s">
        <v>246</v>
      </c>
      <c r="C11" s="148"/>
      <c r="D11" s="284"/>
      <c r="E11" s="154"/>
      <c r="F11" s="154"/>
      <c r="G11" s="369"/>
      <c r="H11" s="154"/>
      <c r="I11" s="369"/>
      <c r="J11" s="154"/>
      <c r="K11" s="156"/>
      <c r="L11" s="135"/>
      <c r="M11" s="135"/>
      <c r="N11" s="135"/>
      <c r="O11" s="135"/>
      <c r="P11" s="135"/>
      <c r="Q11" s="135"/>
      <c r="R11" s="135"/>
    </row>
    <row r="12" spans="1:18" s="136" customFormat="1" ht="15.75">
      <c r="A12" s="148" t="s">
        <v>12</v>
      </c>
      <c r="B12" s="264" t="s">
        <v>145</v>
      </c>
      <c r="C12" s="148" t="s">
        <v>154</v>
      </c>
      <c r="D12" s="152">
        <v>180</v>
      </c>
      <c r="E12" s="419">
        <v>1580</v>
      </c>
      <c r="F12" s="419">
        <v>500</v>
      </c>
      <c r="G12" s="420">
        <v>208.3</v>
      </c>
      <c r="H12" s="419">
        <f t="shared" ref="H12:H17" si="0">G12*E12</f>
        <v>329114</v>
      </c>
      <c r="I12" s="420">
        <f t="shared" ref="I12:I17" si="1">G12</f>
        <v>208.3</v>
      </c>
      <c r="J12" s="419">
        <f t="shared" ref="J12:J17" si="2">I12*F12</f>
        <v>104150</v>
      </c>
      <c r="K12" s="421">
        <f t="shared" ref="K12:K17" si="3">J12+H12</f>
        <v>433264</v>
      </c>
      <c r="L12" s="135"/>
      <c r="M12" s="135"/>
      <c r="N12" s="135"/>
      <c r="O12" s="135"/>
      <c r="P12" s="135"/>
      <c r="Q12" s="135"/>
      <c r="R12" s="135"/>
    </row>
    <row r="13" spans="1:18" s="136" customFormat="1" ht="15.75">
      <c r="A13" s="148" t="s">
        <v>11</v>
      </c>
      <c r="B13" s="264" t="s">
        <v>224</v>
      </c>
      <c r="C13" s="148" t="s">
        <v>154</v>
      </c>
      <c r="D13" s="152">
        <v>20</v>
      </c>
      <c r="E13" s="419">
        <v>2141</v>
      </c>
      <c r="F13" s="419">
        <v>580</v>
      </c>
      <c r="G13" s="420">
        <v>22.8</v>
      </c>
      <c r="H13" s="419">
        <f t="shared" si="0"/>
        <v>48814.8</v>
      </c>
      <c r="I13" s="420">
        <f t="shared" si="1"/>
        <v>22.8</v>
      </c>
      <c r="J13" s="419">
        <f t="shared" si="2"/>
        <v>13224</v>
      </c>
      <c r="K13" s="421">
        <f t="shared" si="3"/>
        <v>62038.8</v>
      </c>
      <c r="L13" s="135"/>
      <c r="M13" s="135"/>
      <c r="N13" s="135"/>
      <c r="O13" s="135"/>
      <c r="P13" s="135"/>
      <c r="Q13" s="135"/>
      <c r="R13" s="135"/>
    </row>
    <row r="14" spans="1:18" s="136" customFormat="1" ht="15.75">
      <c r="A14" s="148" t="s">
        <v>39</v>
      </c>
      <c r="B14" s="264" t="s">
        <v>247</v>
      </c>
      <c r="C14" s="148" t="s">
        <v>154</v>
      </c>
      <c r="D14" s="152">
        <v>8</v>
      </c>
      <c r="E14" s="419">
        <v>2555</v>
      </c>
      <c r="F14" s="419">
        <v>750</v>
      </c>
      <c r="G14" s="420">
        <v>20.9</v>
      </c>
      <c r="H14" s="419">
        <f t="shared" si="0"/>
        <v>53399.5</v>
      </c>
      <c r="I14" s="420">
        <f t="shared" si="1"/>
        <v>20.9</v>
      </c>
      <c r="J14" s="419">
        <f t="shared" si="2"/>
        <v>15674.999999999998</v>
      </c>
      <c r="K14" s="421">
        <f t="shared" si="3"/>
        <v>69074.5</v>
      </c>
      <c r="L14" s="135" t="s">
        <v>290</v>
      </c>
      <c r="M14" s="135"/>
      <c r="N14" s="135"/>
      <c r="O14" s="135"/>
      <c r="P14" s="135"/>
      <c r="Q14" s="135"/>
      <c r="R14" s="135"/>
    </row>
    <row r="15" spans="1:18" s="136" customFormat="1" ht="15.75">
      <c r="A15" s="148" t="s">
        <v>115</v>
      </c>
      <c r="B15" s="264" t="s">
        <v>161</v>
      </c>
      <c r="C15" s="148" t="s">
        <v>154</v>
      </c>
      <c r="D15" s="152">
        <v>25</v>
      </c>
      <c r="E15" s="419">
        <v>3436</v>
      </c>
      <c r="F15" s="419">
        <v>850</v>
      </c>
      <c r="G15" s="420">
        <v>18.5</v>
      </c>
      <c r="H15" s="419">
        <f t="shared" si="0"/>
        <v>63566</v>
      </c>
      <c r="I15" s="420">
        <f t="shared" si="1"/>
        <v>18.5</v>
      </c>
      <c r="J15" s="419">
        <f t="shared" si="2"/>
        <v>15725</v>
      </c>
      <c r="K15" s="421">
        <f t="shared" si="3"/>
        <v>79291</v>
      </c>
      <c r="L15" s="135"/>
      <c r="M15" s="135"/>
      <c r="N15" s="135"/>
      <c r="O15" s="135"/>
      <c r="P15" s="135"/>
      <c r="Q15" s="135"/>
      <c r="R15" s="135"/>
    </row>
    <row r="16" spans="1:18" s="136" customFormat="1" ht="15.75">
      <c r="A16" s="148" t="s">
        <v>118</v>
      </c>
      <c r="B16" s="264" t="s">
        <v>248</v>
      </c>
      <c r="C16" s="148" t="s">
        <v>154</v>
      </c>
      <c r="D16" s="152">
        <v>10</v>
      </c>
      <c r="E16" s="419">
        <v>5452</v>
      </c>
      <c r="F16" s="419">
        <v>1150</v>
      </c>
      <c r="G16" s="420">
        <v>46.1</v>
      </c>
      <c r="H16" s="419">
        <f t="shared" si="0"/>
        <v>251337.2</v>
      </c>
      <c r="I16" s="420">
        <f t="shared" si="1"/>
        <v>46.1</v>
      </c>
      <c r="J16" s="419">
        <f t="shared" si="2"/>
        <v>53015</v>
      </c>
      <c r="K16" s="421">
        <f t="shared" si="3"/>
        <v>304352.2</v>
      </c>
      <c r="L16" s="135"/>
      <c r="M16" s="135"/>
      <c r="N16" s="135"/>
      <c r="O16" s="135"/>
      <c r="P16" s="135"/>
      <c r="Q16" s="135"/>
      <c r="R16" s="135"/>
    </row>
    <row r="17" spans="1:18" s="136" customFormat="1" ht="15.75">
      <c r="A17" s="148" t="s">
        <v>116</v>
      </c>
      <c r="B17" s="264" t="s">
        <v>249</v>
      </c>
      <c r="C17" s="148" t="s">
        <v>154</v>
      </c>
      <c r="D17" s="152">
        <v>8</v>
      </c>
      <c r="E17" s="419">
        <v>7404</v>
      </c>
      <c r="F17" s="419">
        <v>1500</v>
      </c>
      <c r="G17" s="420">
        <v>18.7</v>
      </c>
      <c r="H17" s="419">
        <f t="shared" si="0"/>
        <v>138454.79999999999</v>
      </c>
      <c r="I17" s="420">
        <f t="shared" si="1"/>
        <v>18.7</v>
      </c>
      <c r="J17" s="419">
        <f t="shared" si="2"/>
        <v>28050</v>
      </c>
      <c r="K17" s="421">
        <f t="shared" si="3"/>
        <v>166504.79999999999</v>
      </c>
      <c r="L17" s="135"/>
      <c r="M17" s="135"/>
      <c r="N17" s="135"/>
      <c r="O17" s="135"/>
      <c r="P17" s="135"/>
      <c r="Q17" s="135"/>
      <c r="R17" s="135"/>
    </row>
    <row r="18" spans="1:18" s="136" customFormat="1" ht="15.75">
      <c r="A18" s="275"/>
      <c r="B18" s="264"/>
      <c r="C18" s="148"/>
      <c r="D18" s="152"/>
      <c r="E18" s="154"/>
      <c r="F18" s="154"/>
      <c r="G18" s="369"/>
      <c r="H18" s="154"/>
      <c r="I18" s="369"/>
      <c r="J18" s="154"/>
      <c r="K18" s="155"/>
      <c r="L18" s="135"/>
      <c r="M18" s="135"/>
      <c r="N18" s="135"/>
      <c r="O18" s="135"/>
      <c r="P18" s="135"/>
      <c r="Q18" s="135"/>
      <c r="R18" s="135"/>
    </row>
    <row r="19" spans="1:18" s="136" customFormat="1" ht="15.75">
      <c r="A19" s="273">
        <v>1.2</v>
      </c>
      <c r="B19" s="265" t="s">
        <v>250</v>
      </c>
      <c r="C19" s="142"/>
      <c r="D19" s="161"/>
      <c r="E19" s="145"/>
      <c r="F19" s="145"/>
      <c r="G19" s="368"/>
      <c r="H19" s="145"/>
      <c r="I19" s="368"/>
      <c r="J19" s="145"/>
      <c r="K19" s="146"/>
      <c r="L19" s="135"/>
      <c r="M19" s="135"/>
      <c r="N19" s="135"/>
      <c r="O19" s="135"/>
      <c r="P19" s="135"/>
      <c r="Q19" s="135"/>
      <c r="R19" s="135"/>
    </row>
    <row r="20" spans="1:18" s="136" customFormat="1" ht="31.5">
      <c r="A20" s="274"/>
      <c r="B20" s="147" t="s">
        <v>251</v>
      </c>
      <c r="C20" s="148"/>
      <c r="D20" s="284"/>
      <c r="E20" s="154"/>
      <c r="F20" s="154"/>
      <c r="G20" s="369"/>
      <c r="H20" s="154"/>
      <c r="I20" s="369"/>
      <c r="J20" s="154"/>
      <c r="K20" s="156"/>
      <c r="L20" s="135"/>
      <c r="M20" s="135"/>
      <c r="N20" s="135"/>
      <c r="O20" s="135"/>
      <c r="P20" s="135"/>
      <c r="Q20" s="135"/>
      <c r="R20" s="135"/>
    </row>
    <row r="21" spans="1:18" s="149" customFormat="1" ht="31.5" customHeight="1">
      <c r="A21" s="150" t="s">
        <v>12</v>
      </c>
      <c r="B21" s="283" t="s">
        <v>252</v>
      </c>
      <c r="C21" s="276" t="s">
        <v>6</v>
      </c>
      <c r="D21" s="152">
        <v>51</v>
      </c>
      <c r="E21" s="262">
        <v>2500</v>
      </c>
      <c r="F21" s="262">
        <v>300</v>
      </c>
      <c r="G21" s="381">
        <v>51</v>
      </c>
      <c r="H21" s="419">
        <f>G21*E21</f>
        <v>127500</v>
      </c>
      <c r="I21" s="381">
        <f>G21</f>
        <v>51</v>
      </c>
      <c r="J21" s="419">
        <f>I21*F21</f>
        <v>15300</v>
      </c>
      <c r="K21" s="421">
        <f>J21+H21</f>
        <v>142800</v>
      </c>
      <c r="L21" s="153" t="s">
        <v>297</v>
      </c>
      <c r="M21" s="153"/>
      <c r="N21" s="153"/>
      <c r="O21" s="153"/>
      <c r="P21" s="153"/>
      <c r="Q21" s="153"/>
      <c r="R21" s="153"/>
    </row>
    <row r="22" spans="1:18" s="149" customFormat="1" ht="31.5">
      <c r="A22" s="150" t="s">
        <v>11</v>
      </c>
      <c r="B22" s="283" t="s">
        <v>253</v>
      </c>
      <c r="C22" s="150" t="s">
        <v>6</v>
      </c>
      <c r="D22" s="152">
        <v>25</v>
      </c>
      <c r="E22" s="262">
        <v>3200</v>
      </c>
      <c r="F22" s="262">
        <v>400</v>
      </c>
      <c r="G22" s="381">
        <v>25</v>
      </c>
      <c r="H22" s="419">
        <f>G22*E22</f>
        <v>80000</v>
      </c>
      <c r="I22" s="381">
        <f>G22</f>
        <v>25</v>
      </c>
      <c r="J22" s="419">
        <f>I22*F22</f>
        <v>10000</v>
      </c>
      <c r="K22" s="421">
        <f>J22+H22</f>
        <v>90000</v>
      </c>
      <c r="L22" s="153"/>
      <c r="M22" s="153"/>
      <c r="N22" s="153"/>
      <c r="O22" s="153"/>
      <c r="P22" s="153"/>
      <c r="Q22" s="153"/>
      <c r="R22" s="153"/>
    </row>
    <row r="23" spans="1:18" s="136" customFormat="1" ht="15.75">
      <c r="A23" s="277"/>
      <c r="B23" s="266"/>
      <c r="C23" s="266"/>
      <c r="D23" s="296"/>
      <c r="E23" s="154"/>
      <c r="F23" s="154"/>
      <c r="G23" s="369"/>
      <c r="H23" s="154"/>
      <c r="I23" s="369"/>
      <c r="J23" s="154"/>
      <c r="K23" s="155"/>
      <c r="L23" s="135"/>
      <c r="M23" s="135"/>
      <c r="N23" s="135"/>
      <c r="O23" s="135"/>
      <c r="P23" s="135"/>
      <c r="Q23" s="135"/>
      <c r="R23" s="135"/>
    </row>
    <row r="24" spans="1:18" s="136" customFormat="1" ht="15.75">
      <c r="A24" s="273">
        <v>1.3</v>
      </c>
      <c r="B24" s="265" t="s">
        <v>254</v>
      </c>
      <c r="C24" s="142"/>
      <c r="D24" s="161"/>
      <c r="E24" s="145"/>
      <c r="F24" s="145"/>
      <c r="G24" s="368"/>
      <c r="H24" s="145"/>
      <c r="I24" s="368"/>
      <c r="J24" s="145"/>
      <c r="K24" s="146"/>
      <c r="L24" s="135"/>
      <c r="M24" s="135"/>
      <c r="N24" s="135"/>
      <c r="O24" s="135"/>
      <c r="P24" s="135"/>
      <c r="Q24" s="135"/>
      <c r="R24" s="135"/>
    </row>
    <row r="25" spans="1:18" s="136" customFormat="1" ht="31.5">
      <c r="A25" s="274"/>
      <c r="B25" s="147" t="s">
        <v>255</v>
      </c>
      <c r="C25" s="148"/>
      <c r="D25" s="284"/>
      <c r="E25" s="154"/>
      <c r="F25" s="154"/>
      <c r="G25" s="369"/>
      <c r="H25" s="154"/>
      <c r="I25" s="369"/>
      <c r="J25" s="154"/>
      <c r="K25" s="156"/>
      <c r="L25" s="135"/>
      <c r="M25" s="135"/>
      <c r="N25" s="135"/>
      <c r="O25" s="135"/>
      <c r="P25" s="135"/>
      <c r="Q25" s="135"/>
      <c r="R25" s="135"/>
    </row>
    <row r="26" spans="1:18" s="136" customFormat="1" ht="15.75" customHeight="1">
      <c r="A26" s="148" t="s">
        <v>12</v>
      </c>
      <c r="B26" s="264" t="s">
        <v>256</v>
      </c>
      <c r="C26" s="148" t="s">
        <v>6</v>
      </c>
      <c r="D26" s="152">
        <v>3</v>
      </c>
      <c r="E26" s="262">
        <v>15600</v>
      </c>
      <c r="F26" s="262">
        <v>300</v>
      </c>
      <c r="G26" s="381">
        <v>3</v>
      </c>
      <c r="H26" s="419">
        <f>G26*E26</f>
        <v>46800</v>
      </c>
      <c r="I26" s="381">
        <f>G26</f>
        <v>3</v>
      </c>
      <c r="J26" s="419">
        <f>I26*F26</f>
        <v>900</v>
      </c>
      <c r="K26" s="421">
        <f>J26+H26</f>
        <v>47700</v>
      </c>
      <c r="L26" s="135"/>
      <c r="M26" s="135"/>
      <c r="N26" s="135"/>
      <c r="O26" s="135"/>
      <c r="P26" s="135"/>
      <c r="Q26" s="135"/>
      <c r="R26" s="135"/>
    </row>
    <row r="27" spans="1:18" s="136" customFormat="1" ht="15.75" customHeight="1">
      <c r="A27" s="148" t="s">
        <v>11</v>
      </c>
      <c r="B27" s="264" t="s">
        <v>257</v>
      </c>
      <c r="C27" s="148" t="s">
        <v>6</v>
      </c>
      <c r="D27" s="152">
        <v>3</v>
      </c>
      <c r="E27" s="262">
        <v>8000</v>
      </c>
      <c r="F27" s="262">
        <v>300</v>
      </c>
      <c r="G27" s="381">
        <v>3</v>
      </c>
      <c r="H27" s="419">
        <f>G27*E27</f>
        <v>24000</v>
      </c>
      <c r="I27" s="381">
        <f>G27</f>
        <v>3</v>
      </c>
      <c r="J27" s="419">
        <f>I27*F27</f>
        <v>900</v>
      </c>
      <c r="K27" s="421">
        <f>J27+H27</f>
        <v>24900</v>
      </c>
      <c r="L27" s="135"/>
      <c r="M27" s="135"/>
      <c r="N27" s="135"/>
      <c r="O27" s="135"/>
      <c r="P27" s="135"/>
      <c r="Q27" s="135"/>
      <c r="R27" s="135"/>
    </row>
    <row r="28" spans="1:18" s="136" customFormat="1" ht="15.75" customHeight="1">
      <c r="A28" s="148" t="s">
        <v>39</v>
      </c>
      <c r="B28" s="264" t="s">
        <v>258</v>
      </c>
      <c r="C28" s="148" t="s">
        <v>6</v>
      </c>
      <c r="D28" s="152">
        <v>2</v>
      </c>
      <c r="E28" s="262">
        <v>13000</v>
      </c>
      <c r="F28" s="262">
        <v>500</v>
      </c>
      <c r="G28" s="381">
        <v>2</v>
      </c>
      <c r="H28" s="419">
        <f>G28*E28</f>
        <v>26000</v>
      </c>
      <c r="I28" s="381">
        <f>G28</f>
        <v>2</v>
      </c>
      <c r="J28" s="419">
        <f>I28*F28</f>
        <v>1000</v>
      </c>
      <c r="K28" s="421">
        <f>J28+H28</f>
        <v>27000</v>
      </c>
      <c r="L28" s="135"/>
      <c r="M28" s="135"/>
      <c r="N28" s="135"/>
      <c r="O28" s="135"/>
      <c r="P28" s="135"/>
      <c r="Q28" s="135"/>
      <c r="R28" s="135"/>
    </row>
    <row r="29" spans="1:18" s="136" customFormat="1" ht="15.75">
      <c r="A29" s="278"/>
      <c r="B29" s="279"/>
      <c r="C29" s="280"/>
      <c r="D29" s="297"/>
      <c r="E29" s="281"/>
      <c r="F29" s="281"/>
      <c r="G29" s="379"/>
      <c r="H29" s="281"/>
      <c r="I29" s="379"/>
      <c r="J29" s="281"/>
      <c r="K29" s="282"/>
      <c r="L29" s="135"/>
      <c r="M29" s="135"/>
      <c r="N29" s="135"/>
      <c r="O29" s="135"/>
      <c r="P29" s="135"/>
      <c r="Q29" s="135"/>
      <c r="R29" s="135"/>
    </row>
    <row r="30" spans="1:18" s="136" customFormat="1" ht="15.75">
      <c r="A30" s="273">
        <v>1.4</v>
      </c>
      <c r="B30" s="265" t="s">
        <v>259</v>
      </c>
      <c r="C30" s="142"/>
      <c r="D30" s="161"/>
      <c r="E30" s="145"/>
      <c r="F30" s="145"/>
      <c r="G30" s="368"/>
      <c r="H30" s="145"/>
      <c r="I30" s="368"/>
      <c r="J30" s="145"/>
      <c r="K30" s="146"/>
      <c r="L30" s="135"/>
      <c r="M30" s="135"/>
      <c r="N30" s="135"/>
      <c r="O30" s="135"/>
      <c r="P30" s="135"/>
      <c r="Q30" s="135"/>
      <c r="R30" s="135"/>
    </row>
    <row r="31" spans="1:18" s="136" customFormat="1" ht="15.75">
      <c r="A31" s="278"/>
      <c r="B31" s="279"/>
      <c r="C31" s="280"/>
      <c r="D31" s="297"/>
      <c r="E31" s="281"/>
      <c r="F31" s="281"/>
      <c r="G31" s="379"/>
      <c r="H31" s="281"/>
      <c r="I31" s="379"/>
      <c r="J31" s="281"/>
      <c r="K31" s="282"/>
      <c r="L31" s="135"/>
      <c r="M31" s="135"/>
      <c r="N31" s="135"/>
      <c r="O31" s="135"/>
      <c r="P31" s="135"/>
      <c r="Q31" s="135"/>
      <c r="R31" s="135"/>
    </row>
    <row r="32" spans="1:18" ht="72" customHeight="1">
      <c r="A32" s="422"/>
      <c r="B32" s="147" t="s">
        <v>260</v>
      </c>
      <c r="C32" s="423"/>
      <c r="D32" s="152"/>
      <c r="E32" s="154"/>
      <c r="F32" s="154"/>
      <c r="G32" s="369"/>
      <c r="H32" s="154"/>
      <c r="I32" s="369"/>
      <c r="J32" s="154"/>
      <c r="K32" s="424"/>
    </row>
    <row r="33" spans="1:18" s="136" customFormat="1" ht="33" customHeight="1">
      <c r="A33" s="150" t="s">
        <v>12</v>
      </c>
      <c r="B33" s="283" t="s">
        <v>261</v>
      </c>
      <c r="C33" s="150" t="s">
        <v>63</v>
      </c>
      <c r="D33" s="284">
        <v>1</v>
      </c>
      <c r="E33" s="307">
        <v>390000</v>
      </c>
      <c r="F33" s="307">
        <v>50000</v>
      </c>
      <c r="G33" s="425"/>
      <c r="H33" s="419">
        <f>G33*E33</f>
        <v>0</v>
      </c>
      <c r="I33" s="425">
        <f>G33</f>
        <v>0</v>
      </c>
      <c r="J33" s="419">
        <f>I33*F33</f>
        <v>0</v>
      </c>
      <c r="K33" s="421">
        <f>J33+H33</f>
        <v>0</v>
      </c>
      <c r="L33" s="135"/>
      <c r="M33" s="290"/>
      <c r="N33" s="290"/>
      <c r="O33" s="135"/>
      <c r="P33" s="135"/>
      <c r="Q33" s="135"/>
      <c r="R33" s="135"/>
    </row>
    <row r="34" spans="1:18" s="285" customFormat="1" ht="33" customHeight="1">
      <c r="A34" s="150" t="s">
        <v>11</v>
      </c>
      <c r="B34" s="283" t="s">
        <v>262</v>
      </c>
      <c r="C34" s="150" t="s">
        <v>6</v>
      </c>
      <c r="D34" s="152">
        <v>2</v>
      </c>
      <c r="E34" s="307">
        <v>390000</v>
      </c>
      <c r="F34" s="307">
        <v>50000</v>
      </c>
      <c r="G34" s="425"/>
      <c r="H34" s="419">
        <f>G34*E34</f>
        <v>0</v>
      </c>
      <c r="I34" s="425">
        <f>G34</f>
        <v>0</v>
      </c>
      <c r="J34" s="419">
        <f>I34*F34</f>
        <v>0</v>
      </c>
      <c r="K34" s="421">
        <f>J34+H34</f>
        <v>0</v>
      </c>
      <c r="L34" s="286"/>
      <c r="M34" s="291"/>
      <c r="N34" s="291"/>
      <c r="O34" s="286"/>
      <c r="P34" s="286"/>
      <c r="Q34" s="286"/>
      <c r="R34" s="286"/>
    </row>
    <row r="35" spans="1:18" s="136" customFormat="1" ht="15.75">
      <c r="A35" s="275"/>
      <c r="B35" s="264"/>
      <c r="C35" s="148"/>
      <c r="D35" s="152"/>
      <c r="E35" s="154"/>
      <c r="F35" s="154"/>
      <c r="G35" s="369"/>
      <c r="H35" s="154"/>
      <c r="I35" s="369"/>
      <c r="J35" s="154"/>
      <c r="K35" s="155"/>
      <c r="L35" s="135"/>
      <c r="M35" s="135"/>
      <c r="N35" s="135"/>
      <c r="O35" s="135"/>
      <c r="P35" s="135"/>
      <c r="Q35" s="135"/>
      <c r="R35" s="135"/>
    </row>
    <row r="36" spans="1:18" s="136" customFormat="1" ht="15.75">
      <c r="A36" s="130">
        <v>2</v>
      </c>
      <c r="B36" s="166" t="s">
        <v>213</v>
      </c>
      <c r="C36" s="130"/>
      <c r="D36" s="294"/>
      <c r="E36" s="133"/>
      <c r="F36" s="133"/>
      <c r="G36" s="366"/>
      <c r="H36" s="133"/>
      <c r="I36" s="366"/>
      <c r="J36" s="133"/>
      <c r="K36" s="134"/>
      <c r="L36" s="135"/>
      <c r="M36" s="135"/>
      <c r="N36" s="135"/>
      <c r="O36" s="135"/>
      <c r="P36" s="135"/>
      <c r="Q36" s="135"/>
      <c r="R36" s="135"/>
    </row>
    <row r="37" spans="1:18" s="136" customFormat="1" ht="15.75">
      <c r="A37" s="274"/>
      <c r="B37" s="261"/>
      <c r="C37" s="148"/>
      <c r="D37" s="298"/>
      <c r="E37" s="154"/>
      <c r="F37" s="154"/>
      <c r="G37" s="369"/>
      <c r="H37" s="154"/>
      <c r="I37" s="369"/>
      <c r="J37" s="154"/>
      <c r="K37" s="156"/>
      <c r="L37" s="135"/>
      <c r="M37" s="308"/>
      <c r="N37" s="135"/>
      <c r="O37" s="135"/>
      <c r="P37" s="135"/>
      <c r="Q37" s="135"/>
      <c r="R37" s="135"/>
    </row>
    <row r="38" spans="1:18" s="268" customFormat="1" ht="15.75" customHeight="1">
      <c r="A38" s="273">
        <v>2.1</v>
      </c>
      <c r="B38" s="143" t="s">
        <v>263</v>
      </c>
      <c r="C38" s="142"/>
      <c r="D38" s="161"/>
      <c r="E38" s="145"/>
      <c r="F38" s="145"/>
      <c r="G38" s="368"/>
      <c r="H38" s="145"/>
      <c r="I38" s="368"/>
      <c r="J38" s="145"/>
      <c r="K38" s="146"/>
    </row>
    <row r="39" spans="1:18" s="136" customFormat="1" ht="34.5" customHeight="1">
      <c r="A39" s="157" t="s">
        <v>12</v>
      </c>
      <c r="B39" s="147" t="s">
        <v>264</v>
      </c>
      <c r="C39" s="148" t="s">
        <v>117</v>
      </c>
      <c r="D39" s="152">
        <v>1</v>
      </c>
      <c r="E39" s="262">
        <v>20000</v>
      </c>
      <c r="F39" s="262">
        <v>20000</v>
      </c>
      <c r="G39" s="381">
        <v>1</v>
      </c>
      <c r="H39" s="419">
        <f>G39*E39</f>
        <v>20000</v>
      </c>
      <c r="I39" s="381">
        <f>G39</f>
        <v>1</v>
      </c>
      <c r="J39" s="419">
        <f>I39*F39</f>
        <v>20000</v>
      </c>
      <c r="K39" s="421">
        <f>J39+H39</f>
        <v>40000</v>
      </c>
      <c r="L39" s="135"/>
      <c r="M39" s="135"/>
      <c r="N39" s="135"/>
      <c r="O39" s="135"/>
      <c r="P39" s="135"/>
      <c r="Q39" s="135"/>
      <c r="R39" s="135"/>
    </row>
    <row r="40" spans="1:18" s="149" customFormat="1" ht="47.25">
      <c r="A40" s="157" t="s">
        <v>11</v>
      </c>
      <c r="B40" s="147" t="s">
        <v>265</v>
      </c>
      <c r="C40" s="148" t="s">
        <v>117</v>
      </c>
      <c r="D40" s="152">
        <v>1</v>
      </c>
      <c r="E40" s="262">
        <v>0</v>
      </c>
      <c r="F40" s="262">
        <v>40000</v>
      </c>
      <c r="G40" s="381">
        <v>1</v>
      </c>
      <c r="H40" s="419">
        <f>G40*E40</f>
        <v>0</v>
      </c>
      <c r="I40" s="381">
        <f>G40</f>
        <v>1</v>
      </c>
      <c r="J40" s="419">
        <f>I40*F40</f>
        <v>40000</v>
      </c>
      <c r="K40" s="421">
        <f>J40+H40</f>
        <v>40000</v>
      </c>
      <c r="L40" s="153"/>
      <c r="M40" s="153"/>
      <c r="N40" s="153"/>
      <c r="O40" s="153"/>
      <c r="P40" s="153"/>
      <c r="Q40" s="153"/>
      <c r="R40" s="153"/>
    </row>
    <row r="41" spans="1:18" s="136" customFormat="1" ht="15.75">
      <c r="A41" s="148"/>
      <c r="B41" s="287"/>
      <c r="C41" s="148"/>
      <c r="D41" s="152"/>
      <c r="E41" s="262"/>
      <c r="F41" s="262"/>
      <c r="G41" s="381"/>
      <c r="H41" s="262"/>
      <c r="I41" s="381"/>
      <c r="J41" s="262"/>
      <c r="K41" s="263"/>
      <c r="L41" s="135"/>
      <c r="M41" s="135"/>
      <c r="N41" s="135"/>
      <c r="O41" s="135"/>
      <c r="P41" s="135"/>
      <c r="Q41" s="135"/>
      <c r="R41" s="135"/>
    </row>
    <row r="42" spans="1:18" s="268" customFormat="1" ht="15.75" customHeight="1">
      <c r="A42" s="273">
        <v>2.2000000000000002</v>
      </c>
      <c r="B42" s="143" t="s">
        <v>214</v>
      </c>
      <c r="C42" s="142"/>
      <c r="D42" s="161"/>
      <c r="E42" s="145"/>
      <c r="F42" s="145"/>
      <c r="G42" s="382"/>
      <c r="H42" s="145"/>
      <c r="I42" s="382"/>
      <c r="J42" s="145"/>
      <c r="K42" s="146"/>
    </row>
    <row r="43" spans="1:18" s="136" customFormat="1" ht="31.5">
      <c r="A43" s="288"/>
      <c r="B43" s="267" t="s">
        <v>266</v>
      </c>
      <c r="C43" s="148" t="s">
        <v>117</v>
      </c>
      <c r="D43" s="152">
        <v>1</v>
      </c>
      <c r="E43" s="262">
        <v>30000</v>
      </c>
      <c r="F43" s="262">
        <v>20000</v>
      </c>
      <c r="G43" s="381">
        <v>1</v>
      </c>
      <c r="H43" s="419">
        <f>G43*E43</f>
        <v>30000</v>
      </c>
      <c r="I43" s="381">
        <f>G43</f>
        <v>1</v>
      </c>
      <c r="J43" s="419">
        <f>I43*F43</f>
        <v>20000</v>
      </c>
      <c r="K43" s="421">
        <f>J43+H43</f>
        <v>50000</v>
      </c>
      <c r="L43" s="135"/>
      <c r="M43" s="135"/>
      <c r="N43" s="135"/>
      <c r="O43" s="135"/>
      <c r="P43" s="135"/>
      <c r="Q43" s="135"/>
      <c r="R43" s="135"/>
    </row>
    <row r="44" spans="1:18" s="136" customFormat="1" ht="15.75">
      <c r="A44" s="148"/>
      <c r="B44" s="287"/>
      <c r="C44" s="148"/>
      <c r="D44" s="152"/>
      <c r="E44" s="154"/>
      <c r="F44" s="154"/>
      <c r="G44" s="383"/>
      <c r="H44" s="154"/>
      <c r="I44" s="383"/>
      <c r="J44" s="154"/>
      <c r="K44" s="156"/>
      <c r="L44" s="135"/>
      <c r="M44" s="135"/>
      <c r="N44" s="135"/>
      <c r="O44" s="135"/>
      <c r="P44" s="135"/>
      <c r="Q44" s="135"/>
      <c r="R44" s="135"/>
    </row>
    <row r="45" spans="1:18" s="268" customFormat="1" ht="15.75" customHeight="1">
      <c r="A45" s="273">
        <v>2.2999999999999998</v>
      </c>
      <c r="B45" s="143" t="s">
        <v>267</v>
      </c>
      <c r="C45" s="142"/>
      <c r="D45" s="161"/>
      <c r="E45" s="145"/>
      <c r="F45" s="145"/>
      <c r="G45" s="382"/>
      <c r="H45" s="145"/>
      <c r="I45" s="382"/>
      <c r="J45" s="145"/>
      <c r="K45" s="146"/>
    </row>
    <row r="46" spans="1:18" s="136" customFormat="1" ht="47.25">
      <c r="A46" s="289"/>
      <c r="B46" s="158" t="s">
        <v>219</v>
      </c>
      <c r="C46" s="148" t="s">
        <v>117</v>
      </c>
      <c r="D46" s="152">
        <v>1</v>
      </c>
      <c r="E46" s="262">
        <v>10000</v>
      </c>
      <c r="F46" s="262">
        <v>10000</v>
      </c>
      <c r="G46" s="381">
        <v>1</v>
      </c>
      <c r="H46" s="419">
        <f>G46*E46</f>
        <v>10000</v>
      </c>
      <c r="I46" s="381">
        <f>G46</f>
        <v>1</v>
      </c>
      <c r="J46" s="419">
        <f>I46*F46</f>
        <v>10000</v>
      </c>
      <c r="K46" s="421">
        <f>J46+H46</f>
        <v>20000</v>
      </c>
      <c r="L46" s="135"/>
      <c r="M46" s="135"/>
      <c r="N46" s="135"/>
      <c r="O46" s="135"/>
      <c r="P46" s="135"/>
      <c r="Q46" s="135"/>
      <c r="R46" s="135"/>
    </row>
    <row r="47" spans="1:18" ht="15.75" customHeight="1">
      <c r="A47" s="422"/>
      <c r="B47" s="267"/>
      <c r="C47" s="422"/>
      <c r="D47" s="284"/>
      <c r="E47" s="154"/>
      <c r="F47" s="154"/>
      <c r="G47" s="369"/>
      <c r="H47" s="154"/>
      <c r="I47" s="369"/>
      <c r="J47" s="154"/>
      <c r="K47" s="426"/>
    </row>
    <row r="48" spans="1:18" s="271" customFormat="1" ht="36.75" customHeight="1">
      <c r="A48" s="427"/>
      <c r="B48" s="451" t="s">
        <v>268</v>
      </c>
      <c r="C48" s="451"/>
      <c r="D48" s="428"/>
      <c r="E48" s="428"/>
      <c r="F48" s="428"/>
      <c r="G48" s="429"/>
      <c r="H48" s="430"/>
      <c r="I48" s="429"/>
      <c r="J48" s="430"/>
      <c r="K48" s="430">
        <f>SUM(K8:K47)</f>
        <v>1596925.3</v>
      </c>
      <c r="L48" s="270"/>
      <c r="M48" s="270"/>
      <c r="N48" s="270"/>
      <c r="O48" s="270"/>
      <c r="P48" s="270"/>
      <c r="Q48" s="270"/>
      <c r="R48" s="270"/>
    </row>
    <row r="49" spans="4:11">
      <c r="D49" s="300"/>
      <c r="K49" s="175"/>
    </row>
  </sheetData>
  <mergeCells count="8">
    <mergeCell ref="B48:C48"/>
    <mergeCell ref="A5:A7"/>
    <mergeCell ref="B5:B7"/>
    <mergeCell ref="C5:F6"/>
    <mergeCell ref="G5:K5"/>
    <mergeCell ref="G6:H6"/>
    <mergeCell ref="I6:J6"/>
    <mergeCell ref="K6:K7"/>
  </mergeCells>
  <printOptions horizontalCentered="1"/>
  <pageMargins left="0.39370078740157499" right="0.39370078740157499" top="0.47244094488188998" bottom="0.47244094488188998" header="0.31496062992126" footer="0.31496062992126"/>
  <pageSetup paperSize="9" scale="62" fitToHeight="0" orientation="landscape" r:id="rId1"/>
  <headerFooter>
    <oddHeader>&amp;LDeutsche Bank AG, Karachi branch&amp;RKarachi Relocation
General Contractor (GC) Works</oddHeader>
    <oddFooter>&amp;L&amp;A&amp;RPage &amp;P of &amp;N&amp;C&amp;1#&amp;"Calibri"&amp;10&amp;K000000 For internal use only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3"/>
  <sheetViews>
    <sheetView zoomScale="90" zoomScaleNormal="90" zoomScaleSheetLayoutView="70" workbookViewId="0">
      <pane xSplit="4" ySplit="3" topLeftCell="E22" activePane="bottomRight" state="frozen"/>
      <selection activeCell="H6" sqref="H6"/>
      <selection pane="topRight" activeCell="H6" sqref="H6"/>
      <selection pane="bottomLeft" activeCell="H6" sqref="H6"/>
      <selection pane="bottomRight" activeCell="G37" sqref="G37"/>
    </sheetView>
  </sheetViews>
  <sheetFormatPr defaultColWidth="9.140625" defaultRowHeight="14.25"/>
  <cols>
    <col min="1" max="1" width="6" style="98" customWidth="1"/>
    <col min="2" max="2" width="100.42578125" style="1" customWidth="1"/>
    <col min="3" max="3" width="9.140625" style="1" customWidth="1"/>
    <col min="4" max="4" width="8.85546875" style="3" customWidth="1"/>
    <col min="5" max="6" width="13.42578125" style="96" customWidth="1"/>
    <col min="7" max="7" width="9.7109375" style="349" bestFit="1" customWidth="1"/>
    <col min="8" max="8" width="15.140625" style="96" customWidth="1"/>
    <col min="9" max="9" width="9.7109375" style="96" bestFit="1" customWidth="1"/>
    <col min="10" max="10" width="15.140625" style="96" customWidth="1"/>
    <col min="11" max="11" width="16.7109375" style="6" customWidth="1"/>
    <col min="12" max="12" width="16.28515625" style="313" customWidth="1"/>
    <col min="13" max="18" width="9.140625" style="4"/>
    <col min="19" max="16384" width="9.140625" style="1"/>
  </cols>
  <sheetData>
    <row r="1" spans="1:18" ht="18.75">
      <c r="A1" s="103" t="s">
        <v>126</v>
      </c>
      <c r="B1" s="102"/>
      <c r="C1" s="104"/>
      <c r="D1" s="105"/>
      <c r="E1" s="106"/>
      <c r="F1" s="106"/>
      <c r="G1" s="345"/>
      <c r="H1" s="106"/>
      <c r="I1" s="106"/>
      <c r="J1" s="106"/>
      <c r="K1" s="375">
        <v>44833</v>
      </c>
    </row>
    <row r="2" spans="1:18" ht="18">
      <c r="A2" s="103" t="s">
        <v>125</v>
      </c>
      <c r="B2" s="102"/>
      <c r="C2" s="104"/>
      <c r="D2" s="105"/>
      <c r="E2" s="106"/>
      <c r="F2" s="106"/>
      <c r="G2" s="345"/>
      <c r="H2" s="106"/>
      <c r="I2" s="106"/>
      <c r="J2" s="106"/>
      <c r="K2" s="108"/>
    </row>
    <row r="3" spans="1:18" ht="18">
      <c r="A3" s="103"/>
      <c r="B3" s="102"/>
      <c r="C3" s="104"/>
      <c r="D3" s="105"/>
      <c r="E3" s="106"/>
      <c r="F3" s="106"/>
      <c r="G3" s="345"/>
      <c r="H3" s="106"/>
      <c r="I3" s="106"/>
      <c r="J3" s="106"/>
      <c r="K3" s="107"/>
    </row>
    <row r="4" spans="1:18" s="2" customFormat="1" ht="15">
      <c r="A4" s="111"/>
      <c r="B4" s="109"/>
      <c r="C4" s="111"/>
      <c r="D4" s="5"/>
      <c r="E4" s="110"/>
      <c r="F4" s="110"/>
      <c r="G4" s="346"/>
      <c r="H4" s="110"/>
      <c r="I4" s="110"/>
      <c r="J4" s="110"/>
      <c r="K4" s="95"/>
      <c r="L4" s="314"/>
      <c r="M4" s="99"/>
      <c r="N4" s="99"/>
      <c r="O4" s="99"/>
      <c r="P4" s="99"/>
      <c r="Q4" s="99"/>
      <c r="R4" s="99"/>
    </row>
    <row r="5" spans="1:18" s="336" customFormat="1" ht="23.25" customHeight="1">
      <c r="A5" s="437" t="s">
        <v>277</v>
      </c>
      <c r="B5" s="438" t="s">
        <v>0</v>
      </c>
      <c r="C5" s="454" t="s">
        <v>271</v>
      </c>
      <c r="D5" s="455"/>
      <c r="E5" s="455"/>
      <c r="F5" s="456"/>
      <c r="G5" s="439" t="s">
        <v>274</v>
      </c>
      <c r="H5" s="440"/>
      <c r="I5" s="440"/>
      <c r="J5" s="440"/>
      <c r="K5" s="441"/>
      <c r="L5" s="310"/>
      <c r="M5" s="335"/>
      <c r="N5" s="335"/>
      <c r="O5" s="335"/>
      <c r="P5" s="335"/>
      <c r="Q5" s="335"/>
      <c r="R5" s="335"/>
    </row>
    <row r="6" spans="1:18" s="336" customFormat="1" ht="23.25">
      <c r="A6" s="437"/>
      <c r="B6" s="438"/>
      <c r="C6" s="457"/>
      <c r="D6" s="458"/>
      <c r="E6" s="458"/>
      <c r="F6" s="459"/>
      <c r="G6" s="439" t="s">
        <v>123</v>
      </c>
      <c r="H6" s="440"/>
      <c r="I6" s="442" t="s">
        <v>270</v>
      </c>
      <c r="J6" s="442"/>
      <c r="K6" s="443" t="s">
        <v>276</v>
      </c>
      <c r="L6" s="310"/>
      <c r="M6" s="335"/>
      <c r="N6" s="335"/>
      <c r="O6" s="335"/>
      <c r="P6" s="335"/>
      <c r="Q6" s="335"/>
      <c r="R6" s="335"/>
    </row>
    <row r="7" spans="1:18" s="372" customFormat="1" ht="37.5">
      <c r="A7" s="437"/>
      <c r="B7" s="438"/>
      <c r="C7" s="374" t="s">
        <v>1</v>
      </c>
      <c r="D7" s="304" t="s">
        <v>3</v>
      </c>
      <c r="E7" s="305" t="s">
        <v>272</v>
      </c>
      <c r="F7" s="305" t="s">
        <v>273</v>
      </c>
      <c r="G7" s="347" t="s">
        <v>275</v>
      </c>
      <c r="H7" s="305" t="s">
        <v>5</v>
      </c>
      <c r="I7" s="305" t="s">
        <v>275</v>
      </c>
      <c r="J7" s="305" t="s">
        <v>5</v>
      </c>
      <c r="K7" s="444"/>
      <c r="L7" s="311"/>
      <c r="M7" s="371"/>
      <c r="N7" s="371"/>
      <c r="O7" s="371"/>
      <c r="P7" s="371"/>
      <c r="Q7" s="371"/>
      <c r="R7" s="371"/>
    </row>
    <row r="8" spans="1:18" s="149" customFormat="1" ht="15.75">
      <c r="A8" s="326">
        <v>1</v>
      </c>
      <c r="B8" s="352" t="s">
        <v>244</v>
      </c>
      <c r="C8" s="326"/>
      <c r="D8" s="294"/>
      <c r="E8" s="328"/>
      <c r="F8" s="328"/>
      <c r="G8" s="353"/>
      <c r="H8" s="328"/>
      <c r="I8" s="328"/>
      <c r="J8" s="328"/>
      <c r="K8" s="329"/>
      <c r="L8" s="286"/>
      <c r="M8" s="153"/>
      <c r="N8" s="153"/>
      <c r="O8" s="153"/>
      <c r="P8" s="153"/>
      <c r="Q8" s="153"/>
      <c r="R8" s="153"/>
    </row>
    <row r="9" spans="1:18" s="336" customFormat="1" ht="15">
      <c r="A9" s="330"/>
      <c r="B9" s="331"/>
      <c r="C9" s="332"/>
      <c r="D9" s="295"/>
      <c r="E9" s="333"/>
      <c r="F9" s="333"/>
      <c r="G9" s="354"/>
      <c r="H9" s="333"/>
      <c r="I9" s="333"/>
      <c r="J9" s="333"/>
      <c r="K9" s="334"/>
      <c r="L9" s="310"/>
      <c r="M9" s="335"/>
      <c r="N9" s="335"/>
      <c r="O9" s="335"/>
      <c r="P9" s="335"/>
      <c r="Q9" s="335"/>
      <c r="R9" s="335"/>
    </row>
    <row r="10" spans="1:18" s="149" customFormat="1" ht="15.75">
      <c r="A10" s="355">
        <v>1.1000000000000001</v>
      </c>
      <c r="B10" s="356" t="s">
        <v>245</v>
      </c>
      <c r="C10" s="159"/>
      <c r="D10" s="161"/>
      <c r="E10" s="253"/>
      <c r="F10" s="253"/>
      <c r="G10" s="357"/>
      <c r="H10" s="253"/>
      <c r="I10" s="253"/>
      <c r="J10" s="253"/>
      <c r="K10" s="232"/>
      <c r="L10" s="286"/>
      <c r="M10" s="153"/>
      <c r="N10" s="153"/>
      <c r="O10" s="153"/>
      <c r="P10" s="153"/>
      <c r="Q10" s="153"/>
      <c r="R10" s="153"/>
    </row>
    <row r="11" spans="1:18" s="149" customFormat="1" ht="78.75">
      <c r="A11" s="358"/>
      <c r="B11" s="317" t="s">
        <v>246</v>
      </c>
      <c r="C11" s="150"/>
      <c r="D11" s="284"/>
      <c r="E11" s="272"/>
      <c r="F11" s="272"/>
      <c r="G11" s="359"/>
      <c r="H11" s="272"/>
      <c r="I11" s="272"/>
      <c r="J11" s="272"/>
      <c r="K11" s="234"/>
      <c r="L11" s="286"/>
      <c r="M11" s="153"/>
      <c r="N11" s="153"/>
      <c r="O11" s="153"/>
      <c r="P11" s="153"/>
      <c r="Q11" s="153"/>
      <c r="R11" s="153"/>
    </row>
    <row r="12" spans="1:18" s="149" customFormat="1" ht="18.75">
      <c r="A12" s="150" t="s">
        <v>12</v>
      </c>
      <c r="B12" s="283" t="s">
        <v>145</v>
      </c>
      <c r="C12" s="150" t="s">
        <v>154</v>
      </c>
      <c r="D12" s="152">
        <v>160</v>
      </c>
      <c r="E12" s="262">
        <v>1580</v>
      </c>
      <c r="F12" s="262">
        <v>500</v>
      </c>
      <c r="G12" s="288">
        <v>144.5</v>
      </c>
      <c r="H12" s="246">
        <f>G12*E12</f>
        <v>228310</v>
      </c>
      <c r="I12" s="288">
        <f>G12</f>
        <v>144.5</v>
      </c>
      <c r="J12" s="246">
        <f>I12*F12</f>
        <v>72250</v>
      </c>
      <c r="K12" s="247">
        <f>J12+H12</f>
        <v>300560</v>
      </c>
      <c r="L12" s="286"/>
      <c r="M12" s="153"/>
      <c r="N12" s="153"/>
      <c r="O12" s="153"/>
      <c r="P12" s="153"/>
      <c r="Q12" s="153"/>
      <c r="R12" s="153"/>
    </row>
    <row r="13" spans="1:18" s="149" customFormat="1" ht="18.75">
      <c r="A13" s="150" t="s">
        <v>11</v>
      </c>
      <c r="B13" s="283" t="s">
        <v>224</v>
      </c>
      <c r="C13" s="150" t="s">
        <v>154</v>
      </c>
      <c r="D13" s="152">
        <v>20</v>
      </c>
      <c r="E13" s="262">
        <v>2141</v>
      </c>
      <c r="F13" s="262">
        <v>580</v>
      </c>
      <c r="G13" s="288">
        <v>7.4</v>
      </c>
      <c r="H13" s="246">
        <f t="shared" ref="H13:H17" si="0">G13*E13</f>
        <v>15843.400000000001</v>
      </c>
      <c r="I13" s="288">
        <f t="shared" ref="I13:I17" si="1">G13</f>
        <v>7.4</v>
      </c>
      <c r="J13" s="246">
        <f t="shared" ref="J13:J17" si="2">I13*F13</f>
        <v>4292</v>
      </c>
      <c r="K13" s="247">
        <f t="shared" ref="K13:K17" si="3">J13+H13</f>
        <v>20135.400000000001</v>
      </c>
      <c r="L13" s="286"/>
      <c r="M13" s="153"/>
      <c r="N13" s="153"/>
      <c r="O13" s="153"/>
      <c r="P13" s="153"/>
      <c r="Q13" s="153"/>
      <c r="R13" s="153"/>
    </row>
    <row r="14" spans="1:18" s="149" customFormat="1" ht="18.75">
      <c r="A14" s="150" t="s">
        <v>39</v>
      </c>
      <c r="B14" s="283" t="s">
        <v>247</v>
      </c>
      <c r="C14" s="150" t="s">
        <v>154</v>
      </c>
      <c r="D14" s="152">
        <v>4</v>
      </c>
      <c r="E14" s="262">
        <v>2555</v>
      </c>
      <c r="F14" s="262">
        <v>750</v>
      </c>
      <c r="G14" s="288">
        <v>32.1</v>
      </c>
      <c r="H14" s="246">
        <f t="shared" si="0"/>
        <v>82015.5</v>
      </c>
      <c r="I14" s="288">
        <f t="shared" si="1"/>
        <v>32.1</v>
      </c>
      <c r="J14" s="246">
        <f t="shared" si="2"/>
        <v>24075</v>
      </c>
      <c r="K14" s="247">
        <f t="shared" si="3"/>
        <v>106090.5</v>
      </c>
      <c r="L14" s="286" t="s">
        <v>290</v>
      </c>
      <c r="M14" s="153"/>
      <c r="N14" s="153"/>
      <c r="O14" s="153"/>
      <c r="P14" s="153"/>
      <c r="Q14" s="153"/>
      <c r="R14" s="153"/>
    </row>
    <row r="15" spans="1:18" s="149" customFormat="1" ht="18.75">
      <c r="A15" s="150" t="s">
        <v>115</v>
      </c>
      <c r="B15" s="283" t="s">
        <v>161</v>
      </c>
      <c r="C15" s="150" t="s">
        <v>154</v>
      </c>
      <c r="D15" s="152">
        <v>20</v>
      </c>
      <c r="E15" s="262">
        <v>3436</v>
      </c>
      <c r="F15" s="262">
        <v>850</v>
      </c>
      <c r="G15" s="288">
        <v>14.6</v>
      </c>
      <c r="H15" s="246">
        <f t="shared" si="0"/>
        <v>50165.599999999999</v>
      </c>
      <c r="I15" s="288">
        <f t="shared" si="1"/>
        <v>14.6</v>
      </c>
      <c r="J15" s="246">
        <f t="shared" si="2"/>
        <v>12410</v>
      </c>
      <c r="K15" s="247">
        <f t="shared" si="3"/>
        <v>62575.6</v>
      </c>
      <c r="L15" s="286"/>
      <c r="M15" s="153"/>
      <c r="N15" s="153"/>
      <c r="O15" s="153"/>
      <c r="P15" s="153"/>
      <c r="Q15" s="153"/>
      <c r="R15" s="153"/>
    </row>
    <row r="16" spans="1:18" s="149" customFormat="1" ht="18.75">
      <c r="A16" s="150" t="s">
        <v>118</v>
      </c>
      <c r="B16" s="283" t="s">
        <v>248</v>
      </c>
      <c r="C16" s="150" t="s">
        <v>154</v>
      </c>
      <c r="D16" s="152">
        <v>30</v>
      </c>
      <c r="E16" s="262">
        <v>5452</v>
      </c>
      <c r="F16" s="262">
        <v>1150</v>
      </c>
      <c r="G16" s="288">
        <v>18.8</v>
      </c>
      <c r="H16" s="246">
        <f t="shared" si="0"/>
        <v>102497.60000000001</v>
      </c>
      <c r="I16" s="288">
        <f t="shared" si="1"/>
        <v>18.8</v>
      </c>
      <c r="J16" s="246">
        <f t="shared" si="2"/>
        <v>21620</v>
      </c>
      <c r="K16" s="247">
        <f t="shared" si="3"/>
        <v>124117.6</v>
      </c>
      <c r="L16" s="286"/>
      <c r="M16" s="153"/>
      <c r="N16" s="153"/>
      <c r="O16" s="153"/>
      <c r="P16" s="153"/>
      <c r="Q16" s="153"/>
      <c r="R16" s="153"/>
    </row>
    <row r="17" spans="1:18" s="149" customFormat="1" ht="18.75">
      <c r="A17" s="150" t="s">
        <v>116</v>
      </c>
      <c r="B17" s="283" t="s">
        <v>249</v>
      </c>
      <c r="C17" s="150" t="s">
        <v>154</v>
      </c>
      <c r="D17" s="152">
        <v>20</v>
      </c>
      <c r="E17" s="262">
        <v>7404</v>
      </c>
      <c r="F17" s="262">
        <v>1500</v>
      </c>
      <c r="G17" s="288">
        <v>13.4</v>
      </c>
      <c r="H17" s="246">
        <f t="shared" si="0"/>
        <v>99213.6</v>
      </c>
      <c r="I17" s="288">
        <f t="shared" si="1"/>
        <v>13.4</v>
      </c>
      <c r="J17" s="246">
        <f t="shared" si="2"/>
        <v>20100</v>
      </c>
      <c r="K17" s="247">
        <f t="shared" si="3"/>
        <v>119313.60000000001</v>
      </c>
      <c r="L17" s="286"/>
      <c r="M17" s="153"/>
      <c r="N17" s="153"/>
      <c r="O17" s="153"/>
      <c r="P17" s="153"/>
      <c r="Q17" s="153"/>
      <c r="R17" s="153"/>
    </row>
    <row r="18" spans="1:18" s="149" customFormat="1" ht="15.75">
      <c r="A18" s="360"/>
      <c r="B18" s="283"/>
      <c r="C18" s="150"/>
      <c r="D18" s="152"/>
      <c r="E18" s="272"/>
      <c r="F18" s="272"/>
      <c r="G18" s="359"/>
      <c r="H18" s="272"/>
      <c r="I18" s="272"/>
      <c r="J18" s="272"/>
      <c r="K18" s="229"/>
      <c r="L18" s="286"/>
      <c r="M18" s="153"/>
      <c r="N18" s="153"/>
      <c r="O18" s="153"/>
      <c r="P18" s="153"/>
      <c r="Q18" s="153"/>
      <c r="R18" s="153"/>
    </row>
    <row r="19" spans="1:18" s="149" customFormat="1" ht="15.75">
      <c r="A19" s="355">
        <v>1.2</v>
      </c>
      <c r="B19" s="356" t="s">
        <v>250</v>
      </c>
      <c r="C19" s="159"/>
      <c r="D19" s="161"/>
      <c r="E19" s="253"/>
      <c r="F19" s="253"/>
      <c r="G19" s="357"/>
      <c r="H19" s="253"/>
      <c r="I19" s="253"/>
      <c r="J19" s="253"/>
      <c r="K19" s="232"/>
      <c r="L19" s="286"/>
      <c r="M19" s="153"/>
      <c r="N19" s="153"/>
      <c r="O19" s="153"/>
      <c r="P19" s="153"/>
      <c r="Q19" s="153"/>
      <c r="R19" s="153"/>
    </row>
    <row r="20" spans="1:18" s="149" customFormat="1" ht="31.5">
      <c r="A20" s="358"/>
      <c r="B20" s="317" t="s">
        <v>251</v>
      </c>
      <c r="C20" s="150"/>
      <c r="D20" s="284"/>
      <c r="E20" s="272"/>
      <c r="F20" s="272"/>
      <c r="G20" s="359"/>
      <c r="H20" s="272"/>
      <c r="I20" s="272"/>
      <c r="J20" s="272"/>
      <c r="K20" s="234"/>
      <c r="L20" s="286"/>
      <c r="M20" s="153"/>
      <c r="N20" s="153"/>
      <c r="O20" s="153"/>
      <c r="P20" s="153"/>
      <c r="Q20" s="153"/>
      <c r="R20" s="153"/>
    </row>
    <row r="21" spans="1:18" s="149" customFormat="1" ht="31.5" customHeight="1">
      <c r="A21" s="150" t="s">
        <v>12</v>
      </c>
      <c r="B21" s="283" t="s">
        <v>252</v>
      </c>
      <c r="C21" s="150" t="s">
        <v>6</v>
      </c>
      <c r="D21" s="152">
        <v>23</v>
      </c>
      <c r="E21" s="262">
        <v>2500</v>
      </c>
      <c r="F21" s="262">
        <v>300</v>
      </c>
      <c r="G21" s="351">
        <v>23</v>
      </c>
      <c r="H21" s="246">
        <f t="shared" ref="H21:H22" si="4">G21*E21</f>
        <v>57500</v>
      </c>
      <c r="I21" s="351">
        <f t="shared" ref="I21:I22" si="5">G21</f>
        <v>23</v>
      </c>
      <c r="J21" s="246">
        <f t="shared" ref="J21:J22" si="6">I21*F21</f>
        <v>6900</v>
      </c>
      <c r="K21" s="247">
        <f t="shared" ref="K21:K22" si="7">J21+H21</f>
        <v>64400</v>
      </c>
      <c r="L21" s="286" t="s">
        <v>297</v>
      </c>
      <c r="M21" s="153"/>
      <c r="N21" s="153"/>
      <c r="O21" s="153"/>
      <c r="P21" s="153"/>
      <c r="Q21" s="153"/>
      <c r="R21" s="153"/>
    </row>
    <row r="22" spans="1:18" s="149" customFormat="1" ht="31.5">
      <c r="A22" s="150" t="s">
        <v>11</v>
      </c>
      <c r="B22" s="283" t="s">
        <v>253</v>
      </c>
      <c r="C22" s="150" t="s">
        <v>6</v>
      </c>
      <c r="D22" s="152">
        <v>35</v>
      </c>
      <c r="E22" s="262">
        <v>3200</v>
      </c>
      <c r="F22" s="262">
        <v>400</v>
      </c>
      <c r="G22" s="351">
        <v>35</v>
      </c>
      <c r="H22" s="246">
        <f t="shared" si="4"/>
        <v>112000</v>
      </c>
      <c r="I22" s="351">
        <f t="shared" si="5"/>
        <v>35</v>
      </c>
      <c r="J22" s="246">
        <f t="shared" si="6"/>
        <v>14000</v>
      </c>
      <c r="K22" s="247">
        <f t="shared" si="7"/>
        <v>126000</v>
      </c>
      <c r="L22" s="286"/>
      <c r="M22" s="153"/>
      <c r="N22" s="153"/>
      <c r="O22" s="153"/>
      <c r="P22" s="153"/>
      <c r="Q22" s="153"/>
      <c r="R22" s="153"/>
    </row>
    <row r="23" spans="1:18" s="149" customFormat="1" ht="15.75">
      <c r="A23" s="361"/>
      <c r="B23" s="296"/>
      <c r="C23" s="296"/>
      <c r="D23" s="296"/>
      <c r="E23" s="272"/>
      <c r="F23" s="272"/>
      <c r="G23" s="359"/>
      <c r="H23" s="272"/>
      <c r="I23" s="359"/>
      <c r="J23" s="272"/>
      <c r="K23" s="229"/>
      <c r="L23" s="286"/>
      <c r="M23" s="153"/>
      <c r="N23" s="153"/>
      <c r="O23" s="153"/>
      <c r="P23" s="153"/>
      <c r="Q23" s="153"/>
      <c r="R23" s="153"/>
    </row>
    <row r="24" spans="1:18" s="149" customFormat="1" ht="15.75">
      <c r="A24" s="355">
        <v>1.3</v>
      </c>
      <c r="B24" s="356" t="s">
        <v>254</v>
      </c>
      <c r="C24" s="159"/>
      <c r="D24" s="161"/>
      <c r="E24" s="253"/>
      <c r="F24" s="253"/>
      <c r="G24" s="357"/>
      <c r="H24" s="253"/>
      <c r="I24" s="357"/>
      <c r="J24" s="253"/>
      <c r="K24" s="232"/>
      <c r="L24" s="286"/>
      <c r="M24" s="153"/>
      <c r="N24" s="153"/>
      <c r="O24" s="153"/>
      <c r="P24" s="153"/>
      <c r="Q24" s="153"/>
      <c r="R24" s="153"/>
    </row>
    <row r="25" spans="1:18" s="149" customFormat="1" ht="31.5">
      <c r="A25" s="358"/>
      <c r="B25" s="317" t="s">
        <v>255</v>
      </c>
      <c r="C25" s="150"/>
      <c r="D25" s="284"/>
      <c r="E25" s="272"/>
      <c r="F25" s="272"/>
      <c r="G25" s="359"/>
      <c r="H25" s="272"/>
      <c r="I25" s="359"/>
      <c r="J25" s="272"/>
      <c r="K25" s="234"/>
      <c r="L25" s="286"/>
      <c r="M25" s="153"/>
      <c r="N25" s="153"/>
      <c r="O25" s="153"/>
      <c r="P25" s="153"/>
      <c r="Q25" s="153"/>
      <c r="R25" s="153"/>
    </row>
    <row r="26" spans="1:18" s="149" customFormat="1" ht="31.5" customHeight="1">
      <c r="A26" s="150" t="s">
        <v>12</v>
      </c>
      <c r="B26" s="283" t="s">
        <v>256</v>
      </c>
      <c r="C26" s="150" t="s">
        <v>6</v>
      </c>
      <c r="D26" s="152">
        <v>3</v>
      </c>
      <c r="E26" s="262">
        <v>15600</v>
      </c>
      <c r="F26" s="262">
        <v>300</v>
      </c>
      <c r="G26" s="351">
        <v>3</v>
      </c>
      <c r="H26" s="246">
        <f t="shared" ref="H26:H28" si="8">G26*E26</f>
        <v>46800</v>
      </c>
      <c r="I26" s="351">
        <f t="shared" ref="I26:I28" si="9">G26</f>
        <v>3</v>
      </c>
      <c r="J26" s="246">
        <f t="shared" ref="J26:J28" si="10">I26*F26</f>
        <v>900</v>
      </c>
      <c r="K26" s="247">
        <f t="shared" ref="K26:K28" si="11">J26+H26</f>
        <v>47700</v>
      </c>
      <c r="L26" s="286"/>
      <c r="M26" s="153"/>
      <c r="N26" s="153"/>
      <c r="O26" s="153"/>
      <c r="P26" s="153"/>
      <c r="Q26" s="153"/>
      <c r="R26" s="153"/>
    </row>
    <row r="27" spans="1:18" s="149" customFormat="1" ht="18.75">
      <c r="A27" s="150" t="s">
        <v>11</v>
      </c>
      <c r="B27" s="283" t="s">
        <v>257</v>
      </c>
      <c r="C27" s="150" t="s">
        <v>6</v>
      </c>
      <c r="D27" s="152">
        <v>3</v>
      </c>
      <c r="E27" s="262">
        <v>8000</v>
      </c>
      <c r="F27" s="262">
        <v>300</v>
      </c>
      <c r="G27" s="351">
        <v>3</v>
      </c>
      <c r="H27" s="246">
        <f t="shared" si="8"/>
        <v>24000</v>
      </c>
      <c r="I27" s="351">
        <f t="shared" si="9"/>
        <v>3</v>
      </c>
      <c r="J27" s="246">
        <f t="shared" si="10"/>
        <v>900</v>
      </c>
      <c r="K27" s="247">
        <f t="shared" si="11"/>
        <v>24900</v>
      </c>
      <c r="L27" s="286"/>
      <c r="M27" s="153"/>
      <c r="N27" s="153"/>
      <c r="O27" s="153"/>
      <c r="P27" s="153"/>
      <c r="Q27" s="153"/>
      <c r="R27" s="153"/>
    </row>
    <row r="28" spans="1:18" s="149" customFormat="1" ht="18.75">
      <c r="A28" s="150" t="s">
        <v>39</v>
      </c>
      <c r="B28" s="283" t="s">
        <v>269</v>
      </c>
      <c r="C28" s="150" t="s">
        <v>6</v>
      </c>
      <c r="D28" s="152">
        <v>1</v>
      </c>
      <c r="E28" s="262">
        <v>13000</v>
      </c>
      <c r="F28" s="262">
        <v>500</v>
      </c>
      <c r="G28" s="351">
        <v>1</v>
      </c>
      <c r="H28" s="246">
        <f t="shared" si="8"/>
        <v>13000</v>
      </c>
      <c r="I28" s="351">
        <f t="shared" si="9"/>
        <v>1</v>
      </c>
      <c r="J28" s="246">
        <f t="shared" si="10"/>
        <v>500</v>
      </c>
      <c r="K28" s="247">
        <f t="shared" si="11"/>
        <v>13500</v>
      </c>
      <c r="L28" s="286"/>
      <c r="M28" s="153"/>
      <c r="N28" s="153"/>
      <c r="O28" s="153"/>
      <c r="P28" s="153"/>
      <c r="Q28" s="153"/>
      <c r="R28" s="153"/>
    </row>
    <row r="29" spans="1:18" s="149" customFormat="1" ht="15.75">
      <c r="A29" s="360"/>
      <c r="B29" s="283"/>
      <c r="C29" s="150"/>
      <c r="D29" s="152"/>
      <c r="E29" s="272"/>
      <c r="F29" s="272"/>
      <c r="G29" s="359"/>
      <c r="H29" s="272"/>
      <c r="I29" s="359"/>
      <c r="J29" s="272"/>
      <c r="K29" s="229"/>
      <c r="L29" s="286"/>
      <c r="M29" s="153"/>
      <c r="N29" s="153"/>
      <c r="O29" s="153"/>
      <c r="P29" s="153"/>
      <c r="Q29" s="153"/>
      <c r="R29" s="153"/>
    </row>
    <row r="30" spans="1:18" s="149" customFormat="1" ht="15.75">
      <c r="A30" s="326">
        <v>2</v>
      </c>
      <c r="B30" s="327" t="s">
        <v>213</v>
      </c>
      <c r="C30" s="326"/>
      <c r="D30" s="294"/>
      <c r="E30" s="328"/>
      <c r="F30" s="328"/>
      <c r="G30" s="353"/>
      <c r="H30" s="328"/>
      <c r="I30" s="353"/>
      <c r="J30" s="328"/>
      <c r="K30" s="329"/>
      <c r="L30" s="286"/>
      <c r="M30" s="153"/>
      <c r="N30" s="153"/>
      <c r="O30" s="153"/>
      <c r="P30" s="153"/>
      <c r="Q30" s="153"/>
      <c r="R30" s="153"/>
    </row>
    <row r="31" spans="1:18" s="149" customFormat="1" ht="15.75">
      <c r="A31" s="358"/>
      <c r="B31" s="151"/>
      <c r="C31" s="150"/>
      <c r="D31" s="298"/>
      <c r="E31" s="272"/>
      <c r="F31" s="272"/>
      <c r="G31" s="359"/>
      <c r="H31" s="272"/>
      <c r="I31" s="359"/>
      <c r="J31" s="272"/>
      <c r="K31" s="234"/>
      <c r="L31" s="286"/>
      <c r="M31" s="153"/>
      <c r="N31" s="153"/>
      <c r="O31" s="153"/>
      <c r="P31" s="153"/>
      <c r="Q31" s="153"/>
      <c r="R31" s="153"/>
    </row>
    <row r="32" spans="1:18" s="373" customFormat="1" ht="15.75" customHeight="1">
      <c r="A32" s="355">
        <v>2.1</v>
      </c>
      <c r="B32" s="160" t="s">
        <v>263</v>
      </c>
      <c r="C32" s="159"/>
      <c r="D32" s="161"/>
      <c r="E32" s="253"/>
      <c r="F32" s="253"/>
      <c r="G32" s="357"/>
      <c r="H32" s="253"/>
      <c r="I32" s="357"/>
      <c r="J32" s="253"/>
      <c r="K32" s="232"/>
      <c r="L32" s="362"/>
    </row>
    <row r="33" spans="1:18" s="149" customFormat="1" ht="34.5" customHeight="1">
      <c r="A33" s="150" t="s">
        <v>12</v>
      </c>
      <c r="B33" s="317" t="s">
        <v>264</v>
      </c>
      <c r="C33" s="150" t="s">
        <v>117</v>
      </c>
      <c r="D33" s="152">
        <v>1</v>
      </c>
      <c r="E33" s="262">
        <v>20000</v>
      </c>
      <c r="F33" s="262">
        <v>20000</v>
      </c>
      <c r="G33" s="351">
        <v>1</v>
      </c>
      <c r="H33" s="246">
        <f t="shared" ref="H33:H34" si="12">G33*E33</f>
        <v>20000</v>
      </c>
      <c r="I33" s="351">
        <f t="shared" ref="I33:I34" si="13">G33</f>
        <v>1</v>
      </c>
      <c r="J33" s="246">
        <f t="shared" ref="J33:J34" si="14">I33*F33</f>
        <v>20000</v>
      </c>
      <c r="K33" s="247">
        <f t="shared" ref="K33:K34" si="15">J33+H33</f>
        <v>40000</v>
      </c>
      <c r="L33" s="286"/>
      <c r="M33" s="153"/>
      <c r="N33" s="153"/>
      <c r="O33" s="153"/>
      <c r="P33" s="153"/>
      <c r="Q33" s="153"/>
      <c r="R33" s="153"/>
    </row>
    <row r="34" spans="1:18" s="149" customFormat="1" ht="47.25">
      <c r="A34" s="150" t="s">
        <v>11</v>
      </c>
      <c r="B34" s="317" t="s">
        <v>265</v>
      </c>
      <c r="C34" s="150" t="s">
        <v>117</v>
      </c>
      <c r="D34" s="152">
        <v>1</v>
      </c>
      <c r="E34" s="262">
        <v>0</v>
      </c>
      <c r="F34" s="262">
        <v>40000</v>
      </c>
      <c r="G34" s="351">
        <v>1</v>
      </c>
      <c r="H34" s="246">
        <f t="shared" si="12"/>
        <v>0</v>
      </c>
      <c r="I34" s="351">
        <f t="shared" si="13"/>
        <v>1</v>
      </c>
      <c r="J34" s="246">
        <f t="shared" si="14"/>
        <v>40000</v>
      </c>
      <c r="K34" s="247">
        <f t="shared" si="15"/>
        <v>40000</v>
      </c>
      <c r="L34" s="286"/>
      <c r="M34" s="153"/>
      <c r="N34" s="153"/>
      <c r="O34" s="153"/>
      <c r="P34" s="153"/>
      <c r="Q34" s="153"/>
      <c r="R34" s="153"/>
    </row>
    <row r="35" spans="1:18" s="149" customFormat="1" ht="15.75">
      <c r="A35" s="150"/>
      <c r="B35" s="363"/>
      <c r="C35" s="150"/>
      <c r="D35" s="152"/>
      <c r="E35" s="272"/>
      <c r="F35" s="272"/>
      <c r="G35" s="359"/>
      <c r="H35" s="272"/>
      <c r="I35" s="272"/>
      <c r="J35" s="272"/>
      <c r="K35" s="234"/>
      <c r="L35" s="286"/>
      <c r="M35" s="153"/>
      <c r="N35" s="153"/>
      <c r="O35" s="153"/>
      <c r="P35" s="153"/>
      <c r="Q35" s="153"/>
      <c r="R35" s="153"/>
    </row>
    <row r="36" spans="1:18" s="373" customFormat="1" ht="15.75" customHeight="1">
      <c r="A36" s="355">
        <v>2.2000000000000002</v>
      </c>
      <c r="B36" s="160" t="s">
        <v>214</v>
      </c>
      <c r="C36" s="159"/>
      <c r="D36" s="161"/>
      <c r="E36" s="253"/>
      <c r="F36" s="253"/>
      <c r="G36" s="357"/>
      <c r="H36" s="253"/>
      <c r="I36" s="253"/>
      <c r="J36" s="253"/>
      <c r="K36" s="232"/>
      <c r="L36" s="362"/>
    </row>
    <row r="37" spans="1:18" s="149" customFormat="1" ht="31.5">
      <c r="A37" s="288"/>
      <c r="B37" s="364" t="s">
        <v>266</v>
      </c>
      <c r="C37" s="150" t="s">
        <v>117</v>
      </c>
      <c r="D37" s="152">
        <v>1</v>
      </c>
      <c r="E37" s="262">
        <v>30000</v>
      </c>
      <c r="F37" s="262">
        <v>20000</v>
      </c>
      <c r="G37" s="351">
        <v>1</v>
      </c>
      <c r="H37" s="246">
        <f>G37*E37</f>
        <v>30000</v>
      </c>
      <c r="I37" s="351">
        <f>G37</f>
        <v>1</v>
      </c>
      <c r="J37" s="246">
        <f>I37*F37</f>
        <v>20000</v>
      </c>
      <c r="K37" s="247">
        <f>J37+H37</f>
        <v>50000</v>
      </c>
      <c r="L37" s="286"/>
      <c r="M37" s="153"/>
      <c r="N37" s="153"/>
      <c r="O37" s="153"/>
      <c r="P37" s="153"/>
      <c r="Q37" s="153"/>
      <c r="R37" s="153"/>
    </row>
    <row r="38" spans="1:18" s="149" customFormat="1" ht="15.75">
      <c r="A38" s="150"/>
      <c r="B38" s="363"/>
      <c r="C38" s="150"/>
      <c r="D38" s="152"/>
      <c r="E38" s="272"/>
      <c r="F38" s="272"/>
      <c r="G38" s="359"/>
      <c r="H38" s="272"/>
      <c r="I38" s="272"/>
      <c r="J38" s="272"/>
      <c r="K38" s="234"/>
      <c r="L38" s="286"/>
      <c r="M38" s="153"/>
      <c r="N38" s="153"/>
      <c r="O38" s="153"/>
      <c r="P38" s="153"/>
      <c r="Q38" s="153"/>
      <c r="R38" s="153"/>
    </row>
    <row r="39" spans="1:18" s="373" customFormat="1" ht="15.75" customHeight="1">
      <c r="A39" s="355">
        <v>2.2999999999999998</v>
      </c>
      <c r="B39" s="160" t="s">
        <v>267</v>
      </c>
      <c r="C39" s="159"/>
      <c r="D39" s="161"/>
      <c r="E39" s="253"/>
      <c r="F39" s="253"/>
      <c r="G39" s="357"/>
      <c r="H39" s="253"/>
      <c r="I39" s="253"/>
      <c r="J39" s="253"/>
      <c r="K39" s="232"/>
      <c r="L39" s="362"/>
    </row>
    <row r="40" spans="1:18" s="149" customFormat="1" ht="47.25">
      <c r="A40" s="288"/>
      <c r="B40" s="317" t="s">
        <v>219</v>
      </c>
      <c r="C40" s="150" t="s">
        <v>117</v>
      </c>
      <c r="D40" s="152">
        <v>1</v>
      </c>
      <c r="E40" s="262">
        <v>10000</v>
      </c>
      <c r="F40" s="262">
        <v>10000</v>
      </c>
      <c r="G40" s="351">
        <v>1</v>
      </c>
      <c r="H40" s="246">
        <f>G40*E40</f>
        <v>10000</v>
      </c>
      <c r="I40" s="351">
        <f>G40</f>
        <v>1</v>
      </c>
      <c r="J40" s="246">
        <f>I40*F40</f>
        <v>10000</v>
      </c>
      <c r="K40" s="247">
        <f>J40+H40</f>
        <v>20000</v>
      </c>
      <c r="L40" s="286"/>
      <c r="M40" s="153"/>
      <c r="N40" s="153"/>
      <c r="O40" s="153"/>
      <c r="P40" s="153"/>
      <c r="Q40" s="153"/>
      <c r="R40" s="153"/>
    </row>
    <row r="41" spans="1:18" s="336" customFormat="1" ht="15.75" customHeight="1">
      <c r="A41" s="337"/>
      <c r="B41" s="338"/>
      <c r="C41" s="337"/>
      <c r="D41" s="299"/>
      <c r="E41" s="333"/>
      <c r="F41" s="333"/>
      <c r="G41" s="354"/>
      <c r="H41" s="333"/>
      <c r="I41" s="333"/>
      <c r="J41" s="333"/>
      <c r="K41" s="339"/>
      <c r="L41" s="310"/>
      <c r="M41" s="335"/>
      <c r="N41" s="335"/>
      <c r="O41" s="335"/>
      <c r="P41" s="335"/>
      <c r="Q41" s="335"/>
      <c r="R41" s="335"/>
    </row>
    <row r="42" spans="1:18" s="271" customFormat="1" ht="36.75" customHeight="1">
      <c r="A42" s="250"/>
      <c r="B42" s="436" t="s">
        <v>268</v>
      </c>
      <c r="C42" s="436"/>
      <c r="D42" s="269"/>
      <c r="E42" s="269"/>
      <c r="F42" s="269"/>
      <c r="G42" s="365"/>
      <c r="H42" s="269"/>
      <c r="I42" s="269"/>
      <c r="J42" s="269"/>
      <c r="K42" s="254">
        <f>SUM(K8:K41)</f>
        <v>1159292.7</v>
      </c>
      <c r="L42" s="312"/>
      <c r="M42" s="270"/>
      <c r="N42" s="270"/>
      <c r="O42" s="270"/>
      <c r="P42" s="270"/>
      <c r="Q42" s="270"/>
      <c r="R42" s="270"/>
    </row>
    <row r="43" spans="1:18">
      <c r="D43" s="100"/>
      <c r="K43" s="101"/>
    </row>
  </sheetData>
  <mergeCells count="8">
    <mergeCell ref="I6:J6"/>
    <mergeCell ref="K6:K7"/>
    <mergeCell ref="B42:C42"/>
    <mergeCell ref="A5:A7"/>
    <mergeCell ref="B5:B7"/>
    <mergeCell ref="C5:F6"/>
    <mergeCell ref="G5:K5"/>
    <mergeCell ref="G6:H6"/>
  </mergeCells>
  <printOptions horizontalCentered="1"/>
  <pageMargins left="0.39370078740157499" right="0.39370078740157499" top="0.47244094488188998" bottom="0.47244094488188998" header="0.31496062992126" footer="0.31496062992126"/>
  <pageSetup paperSize="9" scale="59" fitToHeight="0" orientation="landscape" r:id="rId1"/>
  <headerFooter>
    <oddHeader>&amp;LDeutsche Bank AG, Karachi branch&amp;RKarachi Relocation
General Contractor (GC) Works</oddHeader>
    <oddFooter>&amp;L&amp;A&amp;RPage &amp;P of &amp;N&amp;C&amp;1#&amp;"Calibri"&amp;10&amp;K000000 For internal use only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9"/>
  <sheetViews>
    <sheetView view="pageBreakPreview" zoomScaleNormal="100" zoomScaleSheetLayoutView="100" workbookViewId="0">
      <selection activeCell="C145" sqref="C145"/>
    </sheetView>
  </sheetViews>
  <sheetFormatPr defaultColWidth="9.140625" defaultRowHeight="12.75"/>
  <cols>
    <col min="1" max="1" width="6.140625" style="11" customWidth="1"/>
    <col min="2" max="2" width="55.42578125" style="11" customWidth="1"/>
    <col min="3" max="3" width="10" style="11" customWidth="1"/>
    <col min="4" max="4" width="7.28515625" style="30" bestFit="1" customWidth="1"/>
    <col min="5" max="5" width="6.7109375" style="90" bestFit="1" customWidth="1"/>
    <col min="6" max="6" width="9.140625" style="91" bestFit="1" customWidth="1"/>
    <col min="7" max="16384" width="9.140625" style="11"/>
  </cols>
  <sheetData>
    <row r="1" spans="1:6">
      <c r="A1" s="7"/>
      <c r="B1" s="7"/>
      <c r="C1" s="8"/>
      <c r="D1" s="9"/>
      <c r="E1" s="8"/>
      <c r="F1" s="10"/>
    </row>
    <row r="2" spans="1:6">
      <c r="A2" s="12" t="s">
        <v>23</v>
      </c>
      <c r="B2" s="7"/>
      <c r="C2" s="8"/>
      <c r="D2" s="9"/>
      <c r="E2" s="8"/>
      <c r="F2" s="10"/>
    </row>
    <row r="3" spans="1:6">
      <c r="A3" s="12" t="s">
        <v>17</v>
      </c>
      <c r="B3" s="7"/>
      <c r="C3" s="8"/>
      <c r="D3" s="9"/>
      <c r="E3" s="8"/>
      <c r="F3" s="10"/>
    </row>
    <row r="4" spans="1:6">
      <c r="A4" s="7"/>
      <c r="B4" s="7"/>
      <c r="C4" s="8"/>
      <c r="D4" s="9"/>
      <c r="E4" s="8"/>
      <c r="F4" s="10"/>
    </row>
    <row r="5" spans="1:6" s="17" customFormat="1">
      <c r="A5" s="13" t="s">
        <v>34</v>
      </c>
      <c r="B5" s="14" t="s">
        <v>0</v>
      </c>
      <c r="C5" s="13" t="s">
        <v>1</v>
      </c>
      <c r="D5" s="15" t="s">
        <v>3</v>
      </c>
      <c r="E5" s="13" t="s">
        <v>4</v>
      </c>
      <c r="F5" s="16" t="s">
        <v>5</v>
      </c>
    </row>
    <row r="6" spans="1:6">
      <c r="A6" s="18"/>
      <c r="B6" s="19"/>
      <c r="C6" s="18"/>
      <c r="D6" s="20"/>
      <c r="E6" s="21"/>
      <c r="F6" s="16"/>
    </row>
    <row r="7" spans="1:6">
      <c r="A7" s="22">
        <v>1</v>
      </c>
      <c r="B7" s="23" t="s">
        <v>24</v>
      </c>
      <c r="C7" s="18"/>
      <c r="D7" s="20"/>
      <c r="E7" s="18"/>
      <c r="F7" s="24"/>
    </row>
    <row r="8" spans="1:6">
      <c r="A8" s="13"/>
      <c r="B8" s="23"/>
      <c r="C8" s="18"/>
      <c r="D8" s="20"/>
      <c r="E8" s="18"/>
      <c r="F8" s="24"/>
    </row>
    <row r="9" spans="1:6">
      <c r="A9" s="13">
        <v>1.1000000000000001</v>
      </c>
      <c r="B9" s="23" t="s">
        <v>18</v>
      </c>
      <c r="C9" s="18"/>
      <c r="D9" s="20"/>
      <c r="E9" s="18"/>
      <c r="F9" s="24"/>
    </row>
    <row r="10" spans="1:6">
      <c r="A10" s="13"/>
      <c r="B10" s="7" t="s">
        <v>92</v>
      </c>
      <c r="C10" s="18"/>
      <c r="D10" s="20"/>
      <c r="E10" s="18"/>
      <c r="F10" s="24"/>
    </row>
    <row r="11" spans="1:6">
      <c r="A11" s="13"/>
      <c r="B11" s="7" t="s">
        <v>48</v>
      </c>
      <c r="C11" s="18"/>
      <c r="D11" s="20"/>
      <c r="E11" s="18"/>
      <c r="F11" s="24"/>
    </row>
    <row r="12" spans="1:6">
      <c r="A12" s="13"/>
      <c r="B12" s="7" t="s">
        <v>35</v>
      </c>
      <c r="C12" s="18"/>
      <c r="D12" s="20"/>
      <c r="E12" s="18"/>
      <c r="F12" s="24"/>
    </row>
    <row r="13" spans="1:6">
      <c r="A13" s="13"/>
      <c r="B13" s="7" t="s">
        <v>36</v>
      </c>
      <c r="C13" s="18"/>
      <c r="D13" s="20"/>
      <c r="E13" s="18"/>
      <c r="F13" s="24"/>
    </row>
    <row r="14" spans="1:6">
      <c r="A14" s="18"/>
      <c r="B14" s="25" t="s">
        <v>53</v>
      </c>
      <c r="C14" s="26" t="s">
        <v>2</v>
      </c>
      <c r="D14" s="27">
        <v>5665</v>
      </c>
      <c r="E14" s="26"/>
      <c r="F14" s="28"/>
    </row>
    <row r="15" spans="1:6">
      <c r="A15" s="18"/>
      <c r="B15" s="25" t="s">
        <v>54</v>
      </c>
      <c r="C15" s="26" t="s">
        <v>2</v>
      </c>
      <c r="D15" s="27">
        <v>500</v>
      </c>
      <c r="E15" s="26"/>
      <c r="F15" s="28"/>
    </row>
    <row r="16" spans="1:6">
      <c r="A16" s="13"/>
      <c r="B16" s="25" t="s">
        <v>55</v>
      </c>
      <c r="C16" s="26" t="s">
        <v>2</v>
      </c>
      <c r="D16" s="29">
        <v>200</v>
      </c>
      <c r="E16" s="26"/>
      <c r="F16" s="28"/>
    </row>
    <row r="17" spans="1:6">
      <c r="A17" s="13"/>
      <c r="B17" s="19"/>
      <c r="C17" s="18"/>
      <c r="D17" s="20"/>
      <c r="E17" s="18"/>
      <c r="F17" s="24"/>
    </row>
    <row r="18" spans="1:6">
      <c r="A18" s="13">
        <v>1.2</v>
      </c>
      <c r="B18" s="23" t="s">
        <v>19</v>
      </c>
      <c r="C18" s="18"/>
      <c r="E18" s="18"/>
      <c r="F18" s="24"/>
    </row>
    <row r="19" spans="1:6">
      <c r="A19" s="13"/>
      <c r="B19" s="7" t="s">
        <v>110</v>
      </c>
      <c r="C19" s="18"/>
      <c r="E19" s="18"/>
      <c r="F19" s="24"/>
    </row>
    <row r="20" spans="1:6">
      <c r="A20" s="13"/>
      <c r="B20" s="7" t="s">
        <v>38</v>
      </c>
      <c r="C20" s="18"/>
      <c r="E20" s="18"/>
      <c r="F20" s="24"/>
    </row>
    <row r="21" spans="1:6">
      <c r="A21" s="13"/>
      <c r="B21" s="31" t="s">
        <v>37</v>
      </c>
      <c r="C21" s="18"/>
      <c r="E21" s="18"/>
      <c r="F21" s="24"/>
    </row>
    <row r="22" spans="1:6">
      <c r="A22" s="13"/>
      <c r="B22" s="7" t="s">
        <v>111</v>
      </c>
      <c r="C22" s="18"/>
      <c r="E22" s="18"/>
      <c r="F22" s="24"/>
    </row>
    <row r="23" spans="1:6">
      <c r="A23" s="18" t="s">
        <v>12</v>
      </c>
      <c r="B23" s="25" t="s">
        <v>56</v>
      </c>
      <c r="C23" s="26" t="s">
        <v>2</v>
      </c>
      <c r="D23" s="27">
        <v>8000</v>
      </c>
      <c r="E23" s="26"/>
      <c r="F23" s="28"/>
    </row>
    <row r="24" spans="1:6">
      <c r="A24" s="18" t="s">
        <v>11</v>
      </c>
      <c r="B24" s="32" t="s">
        <v>57</v>
      </c>
      <c r="C24" s="33" t="s">
        <v>2</v>
      </c>
      <c r="D24" s="27">
        <v>6700</v>
      </c>
      <c r="E24" s="33"/>
      <c r="F24" s="28"/>
    </row>
    <row r="25" spans="1:6">
      <c r="A25" s="18"/>
      <c r="B25" s="19"/>
      <c r="C25" s="18"/>
      <c r="D25" s="34"/>
      <c r="E25" s="18"/>
      <c r="F25" s="24"/>
    </row>
    <row r="26" spans="1:6">
      <c r="A26" s="13">
        <v>1.3</v>
      </c>
      <c r="B26" s="23" t="s">
        <v>58</v>
      </c>
      <c r="C26" s="18"/>
      <c r="E26" s="18"/>
      <c r="F26" s="24"/>
    </row>
    <row r="27" spans="1:6" ht="76.5">
      <c r="A27" s="35" t="s">
        <v>12</v>
      </c>
      <c r="B27" s="25" t="s">
        <v>98</v>
      </c>
      <c r="C27" s="26" t="s">
        <v>2</v>
      </c>
      <c r="D27" s="27">
        <v>7000</v>
      </c>
      <c r="E27" s="26"/>
      <c r="F27" s="28"/>
    </row>
    <row r="28" spans="1:6">
      <c r="A28" s="18"/>
      <c r="B28" s="19"/>
      <c r="C28" s="18"/>
      <c r="E28" s="18"/>
      <c r="F28" s="24"/>
    </row>
    <row r="29" spans="1:6">
      <c r="A29" s="18" t="s">
        <v>11</v>
      </c>
      <c r="B29" s="23" t="s">
        <v>78</v>
      </c>
      <c r="E29" s="18"/>
      <c r="F29" s="24"/>
    </row>
    <row r="30" spans="1:6" ht="63.75">
      <c r="A30" s="18"/>
      <c r="B30" s="36" t="s">
        <v>105</v>
      </c>
      <c r="C30" s="26" t="s">
        <v>2</v>
      </c>
      <c r="D30" s="27">
        <v>3100</v>
      </c>
      <c r="E30" s="26"/>
      <c r="F30" s="28"/>
    </row>
    <row r="31" spans="1:6">
      <c r="A31" s="18"/>
      <c r="B31" s="37"/>
      <c r="C31" s="37"/>
      <c r="D31" s="37"/>
      <c r="E31" s="18"/>
      <c r="F31" s="24"/>
    </row>
    <row r="32" spans="1:6">
      <c r="A32" s="13">
        <v>1.4</v>
      </c>
      <c r="B32" s="38" t="s">
        <v>8</v>
      </c>
      <c r="C32" s="18"/>
      <c r="E32" s="18"/>
      <c r="F32" s="24"/>
    </row>
    <row r="33" spans="1:6" ht="38.25">
      <c r="A33" s="13"/>
      <c r="B33" s="19" t="s">
        <v>99</v>
      </c>
      <c r="C33" s="18"/>
      <c r="E33" s="18"/>
      <c r="F33" s="24"/>
    </row>
    <row r="34" spans="1:6">
      <c r="A34" s="18" t="s">
        <v>12</v>
      </c>
      <c r="B34" s="39" t="s">
        <v>60</v>
      </c>
      <c r="C34" s="26" t="s">
        <v>2</v>
      </c>
      <c r="D34" s="27">
        <v>5000</v>
      </c>
      <c r="E34" s="26"/>
      <c r="F34" s="28"/>
    </row>
    <row r="35" spans="1:6">
      <c r="A35" s="18" t="s">
        <v>11</v>
      </c>
      <c r="B35" s="25" t="s">
        <v>56</v>
      </c>
      <c r="C35" s="26" t="s">
        <v>2</v>
      </c>
      <c r="D35" s="27">
        <v>18500</v>
      </c>
      <c r="E35" s="26"/>
      <c r="F35" s="28"/>
    </row>
    <row r="36" spans="1:6">
      <c r="A36" s="18"/>
      <c r="B36" s="25"/>
      <c r="C36" s="26"/>
      <c r="D36" s="27"/>
      <c r="E36" s="26"/>
      <c r="F36" s="28"/>
    </row>
    <row r="37" spans="1:6">
      <c r="A37" s="18"/>
      <c r="B37" s="40" t="s">
        <v>89</v>
      </c>
      <c r="C37" s="26"/>
      <c r="D37" s="27"/>
      <c r="E37" s="26"/>
      <c r="F37" s="28"/>
    </row>
    <row r="38" spans="1:6" ht="38.25">
      <c r="A38" s="13" t="s">
        <v>39</v>
      </c>
      <c r="B38" s="32" t="s">
        <v>93</v>
      </c>
      <c r="C38" s="33" t="s">
        <v>2</v>
      </c>
      <c r="D38" s="27">
        <v>6700</v>
      </c>
      <c r="E38" s="33"/>
      <c r="F38" s="28"/>
    </row>
    <row r="39" spans="1:6">
      <c r="A39" s="18"/>
      <c r="B39" s="19"/>
      <c r="C39" s="18"/>
      <c r="D39" s="34"/>
      <c r="E39" s="18"/>
      <c r="F39" s="24"/>
    </row>
    <row r="40" spans="1:6">
      <c r="A40" s="13">
        <v>1.5</v>
      </c>
      <c r="B40" s="41" t="s">
        <v>70</v>
      </c>
      <c r="C40" s="18"/>
      <c r="E40" s="18"/>
      <c r="F40" s="24"/>
    </row>
    <row r="41" spans="1:6">
      <c r="A41" s="13"/>
      <c r="B41" s="41"/>
      <c r="C41" s="18"/>
      <c r="E41" s="18"/>
      <c r="F41" s="24"/>
    </row>
    <row r="42" spans="1:6">
      <c r="A42" s="13" t="s">
        <v>64</v>
      </c>
      <c r="B42" s="41" t="s">
        <v>80</v>
      </c>
      <c r="C42" s="18"/>
      <c r="E42" s="18"/>
      <c r="F42" s="24"/>
    </row>
    <row r="43" spans="1:6" ht="76.5">
      <c r="A43" s="13"/>
      <c r="B43" s="42" t="s">
        <v>94</v>
      </c>
      <c r="C43" s="18"/>
      <c r="E43" s="18"/>
      <c r="F43" s="24"/>
    </row>
    <row r="44" spans="1:6">
      <c r="A44" s="18" t="s">
        <v>12</v>
      </c>
      <c r="B44" s="43" t="s">
        <v>81</v>
      </c>
      <c r="C44" s="26" t="s">
        <v>2</v>
      </c>
      <c r="D44" s="27">
        <v>1000</v>
      </c>
      <c r="E44" s="26"/>
      <c r="F44" s="28"/>
    </row>
    <row r="46" spans="1:6">
      <c r="A46" s="18"/>
      <c r="B46" s="44"/>
      <c r="C46" s="18"/>
      <c r="E46" s="18"/>
      <c r="F46" s="24"/>
    </row>
    <row r="47" spans="1:6">
      <c r="A47" s="13" t="s">
        <v>65</v>
      </c>
      <c r="B47" s="41" t="s">
        <v>82</v>
      </c>
      <c r="C47" s="18"/>
      <c r="E47" s="18"/>
      <c r="F47" s="24"/>
    </row>
    <row r="48" spans="1:6" ht="84.75" customHeight="1">
      <c r="A48" s="13"/>
      <c r="B48" s="42" t="s">
        <v>95</v>
      </c>
      <c r="C48" s="18"/>
      <c r="E48" s="18"/>
      <c r="F48" s="24"/>
    </row>
    <row r="49" spans="1:6">
      <c r="A49" s="18" t="s">
        <v>12</v>
      </c>
      <c r="B49" s="43" t="s">
        <v>15</v>
      </c>
      <c r="C49" s="26" t="s">
        <v>2</v>
      </c>
      <c r="D49" s="27">
        <v>1350</v>
      </c>
      <c r="E49" s="26"/>
      <c r="F49" s="28"/>
    </row>
    <row r="50" spans="1:6">
      <c r="A50" s="18" t="s">
        <v>11</v>
      </c>
      <c r="B50" s="43" t="s">
        <v>14</v>
      </c>
      <c r="C50" s="26" t="s">
        <v>2</v>
      </c>
      <c r="D50" s="27">
        <v>4500</v>
      </c>
      <c r="E50" s="26"/>
      <c r="F50" s="28"/>
    </row>
    <row r="51" spans="1:6">
      <c r="A51" s="18"/>
      <c r="B51" s="45"/>
      <c r="C51" s="18"/>
      <c r="E51" s="18"/>
      <c r="F51" s="24"/>
    </row>
    <row r="52" spans="1:6">
      <c r="A52" s="13" t="s">
        <v>66</v>
      </c>
      <c r="B52" s="23" t="s">
        <v>22</v>
      </c>
      <c r="C52" s="18"/>
      <c r="E52" s="18"/>
      <c r="F52" s="24"/>
    </row>
    <row r="53" spans="1:6" ht="89.25" customHeight="1">
      <c r="A53" s="13"/>
      <c r="B53" s="42" t="s">
        <v>96</v>
      </c>
      <c r="C53" s="18"/>
      <c r="E53" s="18"/>
      <c r="F53" s="24"/>
    </row>
    <row r="54" spans="1:6">
      <c r="A54" s="18" t="s">
        <v>12</v>
      </c>
      <c r="B54" s="25" t="s">
        <v>13</v>
      </c>
      <c r="C54" s="26" t="s">
        <v>2</v>
      </c>
      <c r="D54" s="27">
        <v>15750</v>
      </c>
      <c r="E54" s="26"/>
      <c r="F54" s="28"/>
    </row>
    <row r="55" spans="1:6">
      <c r="A55" s="18"/>
      <c r="B55" s="46"/>
      <c r="C55" s="47"/>
      <c r="D55" s="34"/>
      <c r="E55" s="47"/>
      <c r="F55" s="24"/>
    </row>
    <row r="56" spans="1:6">
      <c r="A56" s="13" t="s">
        <v>67</v>
      </c>
      <c r="B56" s="23" t="s">
        <v>83</v>
      </c>
      <c r="C56" s="18"/>
      <c r="E56" s="18"/>
      <c r="F56" s="24"/>
    </row>
    <row r="57" spans="1:6" ht="60" customHeight="1">
      <c r="A57" s="13"/>
      <c r="B57" s="48" t="s">
        <v>100</v>
      </c>
      <c r="C57" s="18"/>
      <c r="E57" s="18"/>
      <c r="F57" s="24"/>
    </row>
    <row r="58" spans="1:6">
      <c r="A58" s="18" t="s">
        <v>11</v>
      </c>
      <c r="B58" s="25" t="s">
        <v>45</v>
      </c>
      <c r="C58" s="26" t="s">
        <v>2</v>
      </c>
      <c r="D58" s="27">
        <v>260</v>
      </c>
      <c r="E58" s="26"/>
      <c r="F58" s="28"/>
    </row>
    <row r="59" spans="1:6">
      <c r="A59" s="18"/>
      <c r="B59" s="19"/>
      <c r="C59" s="18"/>
      <c r="D59" s="34"/>
      <c r="E59" s="18"/>
      <c r="F59" s="24"/>
    </row>
    <row r="60" spans="1:6">
      <c r="A60" s="13" t="s">
        <v>71</v>
      </c>
      <c r="B60" s="23" t="s">
        <v>72</v>
      </c>
      <c r="C60" s="18"/>
      <c r="D60" s="34"/>
      <c r="E60" s="18"/>
      <c r="F60" s="24"/>
    </row>
    <row r="61" spans="1:6">
      <c r="A61" s="49"/>
      <c r="B61" s="7"/>
      <c r="C61" s="18"/>
      <c r="D61" s="34"/>
      <c r="E61" s="18"/>
      <c r="F61" s="24"/>
    </row>
    <row r="62" spans="1:6" ht="38.25">
      <c r="A62" s="49" t="s">
        <v>97</v>
      </c>
      <c r="B62" s="50" t="s">
        <v>112</v>
      </c>
      <c r="C62" s="18"/>
      <c r="D62" s="34"/>
      <c r="E62" s="18"/>
      <c r="F62" s="24"/>
    </row>
    <row r="63" spans="1:6">
      <c r="A63" s="49" t="s">
        <v>73</v>
      </c>
      <c r="B63" s="51" t="s">
        <v>75</v>
      </c>
      <c r="C63" s="18"/>
      <c r="D63" s="34"/>
      <c r="E63" s="18"/>
      <c r="F63" s="24"/>
    </row>
    <row r="64" spans="1:6" ht="38.25">
      <c r="A64" s="49"/>
      <c r="B64" s="50" t="s">
        <v>90</v>
      </c>
      <c r="C64" s="18"/>
      <c r="D64" s="34"/>
      <c r="E64" s="18"/>
      <c r="F64" s="24"/>
    </row>
    <row r="65" spans="1:6">
      <c r="A65" s="18" t="s">
        <v>74</v>
      </c>
      <c r="B65" s="25" t="s">
        <v>85</v>
      </c>
      <c r="C65" s="26" t="s">
        <v>6</v>
      </c>
      <c r="D65" s="27">
        <v>17</v>
      </c>
      <c r="E65" s="26"/>
      <c r="F65" s="28"/>
    </row>
    <row r="66" spans="1:6">
      <c r="A66" s="18" t="s">
        <v>76</v>
      </c>
      <c r="B66" s="25" t="s">
        <v>84</v>
      </c>
      <c r="C66" s="26" t="s">
        <v>6</v>
      </c>
      <c r="D66" s="27">
        <v>21</v>
      </c>
      <c r="E66" s="26"/>
      <c r="F66" s="28"/>
    </row>
    <row r="67" spans="1:6">
      <c r="A67" s="13"/>
      <c r="B67" s="38"/>
      <c r="C67" s="18"/>
      <c r="E67" s="18"/>
      <c r="F67" s="24"/>
    </row>
    <row r="68" spans="1:6">
      <c r="A68" s="22">
        <v>1.6</v>
      </c>
      <c r="B68" s="52" t="s">
        <v>79</v>
      </c>
      <c r="C68" s="18"/>
      <c r="D68" s="34"/>
      <c r="E68" s="18"/>
      <c r="F68" s="24"/>
    </row>
    <row r="69" spans="1:6">
      <c r="A69" s="22" t="s">
        <v>12</v>
      </c>
      <c r="B69" s="39" t="s">
        <v>61</v>
      </c>
      <c r="C69" s="26" t="s">
        <v>2</v>
      </c>
      <c r="D69" s="27">
        <v>765</v>
      </c>
      <c r="E69" s="26"/>
      <c r="F69" s="28"/>
    </row>
    <row r="70" spans="1:6">
      <c r="A70" s="22" t="s">
        <v>11</v>
      </c>
      <c r="B70" s="53" t="s">
        <v>102</v>
      </c>
      <c r="C70" s="33" t="s">
        <v>2</v>
      </c>
      <c r="D70" s="54">
        <v>350</v>
      </c>
      <c r="E70" s="33"/>
      <c r="F70" s="55"/>
    </row>
    <row r="71" spans="1:6">
      <c r="A71" s="22" t="s">
        <v>39</v>
      </c>
      <c r="B71" s="53" t="s">
        <v>62</v>
      </c>
      <c r="C71" s="33" t="s">
        <v>2</v>
      </c>
      <c r="D71" s="54">
        <v>265</v>
      </c>
      <c r="E71" s="33"/>
      <c r="F71" s="55"/>
    </row>
    <row r="72" spans="1:6">
      <c r="A72" s="18" t="s">
        <v>11</v>
      </c>
      <c r="B72" s="25" t="s">
        <v>59</v>
      </c>
      <c r="C72" s="26" t="s">
        <v>2</v>
      </c>
      <c r="D72" s="27">
        <v>26000</v>
      </c>
      <c r="E72" s="26"/>
      <c r="F72" s="28"/>
    </row>
    <row r="73" spans="1:6">
      <c r="A73" s="18"/>
      <c r="B73" s="19"/>
      <c r="C73" s="18"/>
      <c r="D73" s="34"/>
      <c r="E73" s="18"/>
      <c r="F73" s="24"/>
    </row>
    <row r="74" spans="1:6">
      <c r="A74" s="22">
        <v>1.7</v>
      </c>
      <c r="B74" s="14" t="s">
        <v>20</v>
      </c>
      <c r="C74" s="18"/>
      <c r="E74" s="18"/>
      <c r="F74" s="24"/>
    </row>
    <row r="75" spans="1:6">
      <c r="A75" s="18"/>
      <c r="B75" s="56" t="s">
        <v>106</v>
      </c>
      <c r="C75" s="18"/>
      <c r="D75" s="34"/>
      <c r="E75" s="18"/>
      <c r="F75" s="24"/>
    </row>
    <row r="76" spans="1:6" ht="51">
      <c r="A76" s="18"/>
      <c r="B76" s="57" t="s">
        <v>108</v>
      </c>
      <c r="C76" s="18"/>
      <c r="D76" s="34"/>
      <c r="E76" s="18"/>
      <c r="F76" s="24"/>
    </row>
    <row r="77" spans="1:6" ht="50.25" customHeight="1">
      <c r="A77" s="18"/>
      <c r="B77" s="48" t="s">
        <v>107</v>
      </c>
      <c r="C77" s="18"/>
      <c r="D77" s="34"/>
      <c r="E77" s="18"/>
      <c r="F77" s="24"/>
    </row>
    <row r="78" spans="1:6" ht="35.25" customHeight="1">
      <c r="A78" s="18"/>
      <c r="B78" s="58" t="s">
        <v>113</v>
      </c>
      <c r="C78" s="26" t="s">
        <v>63</v>
      </c>
      <c r="D78" s="27">
        <v>7</v>
      </c>
      <c r="E78" s="59"/>
      <c r="F78" s="28"/>
    </row>
    <row r="79" spans="1:6" ht="34.5" customHeight="1">
      <c r="A79" s="18"/>
      <c r="B79" s="60" t="s">
        <v>114</v>
      </c>
      <c r="C79" s="33" t="s">
        <v>63</v>
      </c>
      <c r="D79" s="54">
        <v>1</v>
      </c>
      <c r="E79" s="33"/>
      <c r="F79" s="28"/>
    </row>
    <row r="80" spans="1:6" ht="13.5" thickBot="1">
      <c r="A80" s="18"/>
      <c r="B80" s="42"/>
      <c r="C80" s="18"/>
      <c r="D80" s="34"/>
      <c r="E80" s="18"/>
      <c r="F80" s="24"/>
    </row>
    <row r="81" spans="1:6" ht="13.5" thickBot="1">
      <c r="A81" s="18"/>
      <c r="B81" s="61" t="s">
        <v>26</v>
      </c>
      <c r="C81" s="62"/>
      <c r="D81" s="63"/>
      <c r="E81" s="62"/>
      <c r="F81" s="64"/>
    </row>
    <row r="82" spans="1:6">
      <c r="A82" s="18"/>
      <c r="B82" s="19"/>
      <c r="C82" s="18"/>
      <c r="D82" s="20"/>
      <c r="E82" s="18"/>
      <c r="F82" s="24"/>
    </row>
    <row r="83" spans="1:6">
      <c r="A83" s="18"/>
      <c r="B83" s="19"/>
      <c r="C83" s="18"/>
      <c r="D83" s="20"/>
      <c r="E83" s="18"/>
      <c r="F83" s="24"/>
    </row>
    <row r="84" spans="1:6">
      <c r="A84" s="22">
        <v>2</v>
      </c>
      <c r="B84" s="23" t="s">
        <v>25</v>
      </c>
      <c r="C84" s="18"/>
      <c r="D84" s="20"/>
      <c r="E84" s="18"/>
      <c r="F84" s="24"/>
    </row>
    <row r="85" spans="1:6">
      <c r="A85" s="13">
        <v>2.1</v>
      </c>
      <c r="B85" s="14" t="s">
        <v>7</v>
      </c>
      <c r="C85" s="18"/>
      <c r="D85" s="20"/>
      <c r="E85" s="18"/>
      <c r="F85" s="24"/>
    </row>
    <row r="86" spans="1:6" ht="25.5">
      <c r="A86" s="18"/>
      <c r="B86" s="65" t="s">
        <v>103</v>
      </c>
      <c r="C86" s="26" t="s">
        <v>2</v>
      </c>
      <c r="D86" s="27">
        <v>20000</v>
      </c>
      <c r="E86" s="26"/>
      <c r="F86" s="28"/>
    </row>
    <row r="88" spans="1:6">
      <c r="A88" s="13">
        <v>2.2000000000000002</v>
      </c>
      <c r="B88" s="41" t="s">
        <v>21</v>
      </c>
      <c r="C88" s="18"/>
      <c r="E88" s="18"/>
      <c r="F88" s="24"/>
    </row>
    <row r="89" spans="1:6" ht="38.25">
      <c r="A89" s="13"/>
      <c r="B89" s="42" t="s">
        <v>101</v>
      </c>
      <c r="C89" s="18"/>
      <c r="E89" s="18"/>
      <c r="F89" s="24"/>
    </row>
    <row r="90" spans="1:6">
      <c r="A90" s="18"/>
      <c r="B90" s="66" t="s">
        <v>86</v>
      </c>
      <c r="C90" s="26" t="s">
        <v>2</v>
      </c>
      <c r="D90" s="27">
        <v>550</v>
      </c>
      <c r="E90" s="26"/>
      <c r="F90" s="28"/>
    </row>
    <row r="91" spans="1:6">
      <c r="A91" s="18"/>
      <c r="B91" s="67"/>
      <c r="C91" s="18"/>
      <c r="D91" s="34"/>
      <c r="E91" s="18"/>
      <c r="F91" s="24"/>
    </row>
    <row r="92" spans="1:6">
      <c r="A92" s="13">
        <v>2.2999999999999998</v>
      </c>
      <c r="B92" s="14" t="s">
        <v>69</v>
      </c>
      <c r="C92" s="18"/>
      <c r="D92" s="34"/>
      <c r="E92" s="18"/>
      <c r="F92" s="24"/>
    </row>
    <row r="93" spans="1:6">
      <c r="A93" s="18"/>
      <c r="B93" s="66" t="s">
        <v>91</v>
      </c>
      <c r="C93" s="26" t="s">
        <v>2</v>
      </c>
      <c r="D93" s="27">
        <v>150</v>
      </c>
      <c r="E93" s="26"/>
      <c r="F93" s="28"/>
    </row>
    <row r="94" spans="1:6">
      <c r="A94" s="18"/>
      <c r="B94" s="19"/>
      <c r="C94" s="18"/>
      <c r="E94" s="18"/>
      <c r="F94" s="24"/>
    </row>
    <row r="95" spans="1:6">
      <c r="A95" s="13">
        <v>2.2999999999999998</v>
      </c>
      <c r="B95" s="41" t="s">
        <v>9</v>
      </c>
      <c r="C95" s="18"/>
      <c r="E95" s="18"/>
      <c r="F95" s="24"/>
    </row>
    <row r="96" spans="1:6">
      <c r="A96" s="13" t="s">
        <v>12</v>
      </c>
      <c r="B96" s="41" t="s">
        <v>52</v>
      </c>
      <c r="C96" s="18"/>
      <c r="E96" s="18"/>
      <c r="F96" s="24"/>
    </row>
    <row r="97" spans="1:6" ht="45" customHeight="1">
      <c r="A97" s="18"/>
      <c r="B97" s="68" t="s">
        <v>109</v>
      </c>
      <c r="C97" s="26" t="s">
        <v>2</v>
      </c>
      <c r="D97" s="27">
        <v>27500</v>
      </c>
      <c r="E97" s="26"/>
      <c r="F97" s="28"/>
    </row>
    <row r="98" spans="1:6" ht="34.5" customHeight="1">
      <c r="A98" s="18" t="s">
        <v>11</v>
      </c>
      <c r="B98" s="58" t="s">
        <v>47</v>
      </c>
      <c r="C98" s="26" t="s">
        <v>2</v>
      </c>
      <c r="D98" s="27">
        <v>1600</v>
      </c>
      <c r="E98" s="26"/>
      <c r="F98" s="28"/>
    </row>
    <row r="99" spans="1:6" ht="25.5">
      <c r="A99" s="18" t="s">
        <v>39</v>
      </c>
      <c r="B99" s="58" t="s">
        <v>46</v>
      </c>
      <c r="C99" s="26" t="s">
        <v>2</v>
      </c>
      <c r="D99" s="27">
        <v>1250</v>
      </c>
      <c r="E99" s="26"/>
      <c r="F99" s="28"/>
    </row>
    <row r="100" spans="1:6">
      <c r="A100" s="13"/>
      <c r="B100" s="67"/>
      <c r="C100" s="18"/>
      <c r="E100" s="18"/>
      <c r="F100" s="24"/>
    </row>
    <row r="101" spans="1:6" ht="25.5">
      <c r="A101" s="13">
        <v>2.4</v>
      </c>
      <c r="B101" s="69" t="s">
        <v>77</v>
      </c>
      <c r="C101" s="18"/>
      <c r="E101" s="18"/>
      <c r="F101" s="24"/>
    </row>
    <row r="102" spans="1:6">
      <c r="A102" s="13"/>
      <c r="B102" s="39" t="s">
        <v>49</v>
      </c>
      <c r="C102" s="26" t="s">
        <v>2</v>
      </c>
      <c r="D102" s="27">
        <v>7000</v>
      </c>
      <c r="E102" s="26"/>
      <c r="F102" s="28"/>
    </row>
    <row r="103" spans="1:6">
      <c r="A103" s="13">
        <v>2.8</v>
      </c>
      <c r="B103" s="14" t="s">
        <v>10</v>
      </c>
      <c r="C103" s="18"/>
      <c r="D103" s="20"/>
      <c r="E103" s="18"/>
      <c r="F103" s="24"/>
    </row>
    <row r="104" spans="1:6" ht="114.75">
      <c r="A104" s="13"/>
      <c r="B104" s="70" t="s">
        <v>104</v>
      </c>
      <c r="C104" s="70"/>
      <c r="D104" s="71"/>
      <c r="E104" s="18"/>
      <c r="F104" s="24"/>
    </row>
    <row r="105" spans="1:6">
      <c r="A105" s="18"/>
      <c r="B105" s="58" t="s">
        <v>40</v>
      </c>
      <c r="C105" s="26" t="s">
        <v>6</v>
      </c>
      <c r="D105" s="29">
        <v>6</v>
      </c>
      <c r="E105" s="26"/>
      <c r="F105" s="28"/>
    </row>
    <row r="106" spans="1:6">
      <c r="A106" s="18"/>
      <c r="B106" s="60" t="s">
        <v>41</v>
      </c>
      <c r="C106" s="33" t="s">
        <v>6</v>
      </c>
      <c r="D106" s="72">
        <v>9</v>
      </c>
      <c r="E106" s="33"/>
      <c r="F106" s="28"/>
    </row>
    <row r="107" spans="1:6">
      <c r="A107" s="18"/>
      <c r="B107" s="42"/>
      <c r="C107" s="18"/>
      <c r="D107" s="73"/>
      <c r="E107" s="18"/>
      <c r="F107" s="24"/>
    </row>
    <row r="108" spans="1:6">
      <c r="A108" s="13">
        <v>2.9</v>
      </c>
      <c r="B108" s="74" t="s">
        <v>50</v>
      </c>
      <c r="C108" s="18"/>
      <c r="D108" s="20"/>
      <c r="E108" s="18"/>
      <c r="F108" s="24"/>
    </row>
    <row r="109" spans="1:6" ht="25.5">
      <c r="A109" s="18"/>
      <c r="B109" s="58" t="s">
        <v>51</v>
      </c>
      <c r="C109" s="26" t="s">
        <v>2</v>
      </c>
      <c r="D109" s="29">
        <v>950</v>
      </c>
      <c r="E109" s="26"/>
      <c r="F109" s="28"/>
    </row>
    <row r="110" spans="1:6" ht="25.5">
      <c r="A110" s="13">
        <v>2.7</v>
      </c>
      <c r="B110" s="58" t="s">
        <v>68</v>
      </c>
      <c r="C110" s="26" t="s">
        <v>2</v>
      </c>
      <c r="D110" s="29">
        <v>300</v>
      </c>
      <c r="E110" s="26"/>
      <c r="F110" s="28"/>
    </row>
    <row r="111" spans="1:6">
      <c r="A111" s="13"/>
      <c r="B111" s="42"/>
      <c r="C111" s="18"/>
      <c r="D111" s="20"/>
      <c r="E111" s="18"/>
      <c r="F111" s="24"/>
    </row>
    <row r="112" spans="1:6">
      <c r="A112" s="13">
        <v>2.9</v>
      </c>
      <c r="B112" s="74" t="s">
        <v>87</v>
      </c>
      <c r="C112" s="18"/>
      <c r="D112" s="20"/>
      <c r="E112" s="18"/>
      <c r="F112" s="24"/>
    </row>
    <row r="113" spans="1:6">
      <c r="A113" s="18" t="s">
        <v>12</v>
      </c>
      <c r="B113" s="25" t="s">
        <v>88</v>
      </c>
      <c r="C113" s="26" t="s">
        <v>16</v>
      </c>
      <c r="D113" s="27">
        <v>3500</v>
      </c>
      <c r="E113" s="26"/>
      <c r="F113" s="28"/>
    </row>
    <row r="114" spans="1:6">
      <c r="A114" s="18"/>
      <c r="B114" s="43"/>
      <c r="C114" s="26"/>
      <c r="D114" s="27"/>
      <c r="E114" s="26"/>
      <c r="F114" s="28"/>
    </row>
    <row r="115" spans="1:6" ht="13.5" thickBot="1">
      <c r="A115" s="13"/>
      <c r="B115" s="42"/>
      <c r="C115" s="18"/>
      <c r="D115" s="20"/>
      <c r="E115" s="18"/>
      <c r="F115" s="24"/>
    </row>
    <row r="116" spans="1:6" ht="13.5" thickBot="1">
      <c r="A116" s="18"/>
      <c r="B116" s="75" t="s">
        <v>27</v>
      </c>
      <c r="C116" s="62"/>
      <c r="D116" s="63"/>
      <c r="E116" s="62"/>
      <c r="F116" s="64"/>
    </row>
    <row r="117" spans="1:6">
      <c r="A117" s="18"/>
      <c r="B117" s="14"/>
      <c r="C117" s="13"/>
      <c r="D117" s="15"/>
      <c r="E117" s="13"/>
      <c r="F117" s="76"/>
    </row>
    <row r="118" spans="1:6">
      <c r="E118" s="21"/>
      <c r="F118" s="16"/>
    </row>
    <row r="119" spans="1:6">
      <c r="A119" s="77">
        <v>3</v>
      </c>
      <c r="B119" s="17" t="s">
        <v>42</v>
      </c>
      <c r="E119" s="21"/>
      <c r="F119" s="16"/>
    </row>
    <row r="120" spans="1:6">
      <c r="A120" s="78"/>
      <c r="B120" s="17"/>
      <c r="E120" s="21"/>
      <c r="F120" s="16"/>
    </row>
    <row r="121" spans="1:6">
      <c r="A121" s="78">
        <v>3.1</v>
      </c>
      <c r="B121" s="79" t="s">
        <v>28</v>
      </c>
      <c r="C121" s="59" t="s">
        <v>2</v>
      </c>
      <c r="D121" s="80">
        <v>5500</v>
      </c>
      <c r="E121" s="26"/>
      <c r="F121" s="28"/>
    </row>
    <row r="122" spans="1:6">
      <c r="A122" s="78"/>
      <c r="B122" s="17"/>
      <c r="C122" s="81"/>
      <c r="D122" s="82"/>
      <c r="E122" s="18"/>
      <c r="F122" s="24"/>
    </row>
    <row r="123" spans="1:6">
      <c r="A123" s="78">
        <v>3.2</v>
      </c>
      <c r="B123" s="79" t="s">
        <v>43</v>
      </c>
      <c r="C123" s="59" t="s">
        <v>2</v>
      </c>
      <c r="D123" s="80">
        <v>2500</v>
      </c>
      <c r="E123" s="26"/>
      <c r="F123" s="28"/>
    </row>
    <row r="124" spans="1:6">
      <c r="A124" s="78"/>
      <c r="B124" s="17"/>
      <c r="C124" s="81"/>
      <c r="E124" s="18"/>
      <c r="F124" s="24"/>
    </row>
    <row r="125" spans="1:6">
      <c r="A125" s="78">
        <v>3.3</v>
      </c>
      <c r="B125" s="79" t="s">
        <v>44</v>
      </c>
      <c r="C125" s="59" t="s">
        <v>6</v>
      </c>
      <c r="D125" s="27">
        <v>30</v>
      </c>
      <c r="E125" s="26"/>
      <c r="F125" s="28"/>
    </row>
    <row r="126" spans="1:6">
      <c r="A126" s="78"/>
      <c r="B126" s="17"/>
      <c r="C126" s="81"/>
      <c r="E126" s="18"/>
      <c r="F126" s="24"/>
    </row>
    <row r="127" spans="1:6">
      <c r="A127" s="78">
        <v>3.4</v>
      </c>
      <c r="B127" s="79" t="s">
        <v>31</v>
      </c>
      <c r="C127" s="59" t="s">
        <v>6</v>
      </c>
      <c r="D127" s="27">
        <v>2</v>
      </c>
      <c r="E127" s="26"/>
      <c r="F127" s="28"/>
    </row>
    <row r="128" spans="1:6" ht="13.5" thickBot="1">
      <c r="A128" s="78"/>
      <c r="B128" s="17"/>
      <c r="C128" s="81"/>
      <c r="E128" s="18"/>
      <c r="F128" s="24"/>
    </row>
    <row r="129" spans="1:6" ht="13.5" thickBot="1">
      <c r="B129" s="83" t="s">
        <v>29</v>
      </c>
      <c r="C129" s="84"/>
      <c r="D129" s="85"/>
      <c r="E129" s="86"/>
      <c r="F129" s="87"/>
    </row>
    <row r="130" spans="1:6">
      <c r="B130" s="88"/>
      <c r="C130" s="88"/>
      <c r="D130" s="89"/>
      <c r="E130" s="21"/>
      <c r="F130" s="16"/>
    </row>
    <row r="131" spans="1:6">
      <c r="B131" s="17" t="s">
        <v>32</v>
      </c>
      <c r="D131" s="82"/>
    </row>
    <row r="132" spans="1:6" ht="13.5" thickBot="1">
      <c r="B132" s="17"/>
      <c r="D132" s="82"/>
    </row>
    <row r="133" spans="1:6" ht="13.5" thickBot="1">
      <c r="A133" s="78">
        <v>1</v>
      </c>
      <c r="B133" s="83" t="s">
        <v>24</v>
      </c>
      <c r="C133" s="84"/>
      <c r="D133" s="92"/>
      <c r="E133" s="93"/>
      <c r="F133" s="94"/>
    </row>
    <row r="134" spans="1:6" ht="13.5" thickBot="1">
      <c r="D134" s="82"/>
    </row>
    <row r="135" spans="1:6" ht="13.5" thickBot="1">
      <c r="A135" s="78">
        <v>2</v>
      </c>
      <c r="B135" s="83" t="s">
        <v>25</v>
      </c>
      <c r="C135" s="84"/>
      <c r="D135" s="84"/>
      <c r="E135" s="93"/>
      <c r="F135" s="94"/>
    </row>
    <row r="136" spans="1:6" ht="13.5" thickBot="1">
      <c r="D136" s="11"/>
    </row>
    <row r="137" spans="1:6" ht="13.5" thickBot="1">
      <c r="A137" s="78">
        <v>3</v>
      </c>
      <c r="B137" s="83" t="s">
        <v>30</v>
      </c>
      <c r="C137" s="84"/>
      <c r="D137" s="84"/>
      <c r="E137" s="93"/>
      <c r="F137" s="94"/>
    </row>
    <row r="138" spans="1:6" ht="13.5" thickBot="1">
      <c r="D138" s="11"/>
    </row>
    <row r="139" spans="1:6" ht="13.5" thickBot="1">
      <c r="B139" s="83" t="s">
        <v>33</v>
      </c>
      <c r="C139" s="84"/>
      <c r="D139" s="84"/>
      <c r="E139" s="93"/>
      <c r="F139" s="94"/>
    </row>
  </sheetData>
  <pageMargins left="0.7" right="0.7" top="0.75" bottom="0.75" header="0.3" footer="0.3"/>
  <pageSetup paperSize="9" scale="88" orientation="portrait" r:id="rId1"/>
  <headerFooter>
    <oddFooter>&amp;C&amp;1#&amp;"Calibri"&amp;10&amp;K000000 For internal use only</oddFooter>
  </headerFooter>
  <rowBreaks count="3" manualBreakCount="3">
    <brk id="39" max="16383" man="1"/>
    <brk id="67" max="16383" man="1"/>
    <brk id="10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ime xmlns="db23c72c-e112-43fc-8a02-148203d9c31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4" ma:contentTypeDescription="Create a new document." ma:contentTypeScope="" ma:versionID="afe13be8ad4276a6b184077569fe9fe8">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4851b53392c636d8800abd587ba5cd39"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6B1C4C-0933-472F-83E0-20C623E02D6F}">
  <ds:schemaRefs>
    <ds:schemaRef ds:uri="http://schemas.microsoft.com/sharepoint/v3/contenttype/forms"/>
  </ds:schemaRefs>
</ds:datastoreItem>
</file>

<file path=customXml/itemProps2.xml><?xml version="1.0" encoding="utf-8"?>
<ds:datastoreItem xmlns:ds="http://schemas.openxmlformats.org/officeDocument/2006/customXml" ds:itemID="{83D3FEDD-157A-49E9-BE64-AEAF79BDEDA4}">
  <ds:schemaRefs>
    <ds:schemaRef ds:uri="http://schemas.microsoft.com/office/2006/metadata/properties"/>
    <ds:schemaRef ds:uri="http://schemas.microsoft.com/office/infopath/2007/PartnerControls"/>
    <ds:schemaRef ds:uri="db23c72c-e112-43fc-8a02-148203d9c31c"/>
  </ds:schemaRefs>
</ds:datastoreItem>
</file>

<file path=customXml/itemProps3.xml><?xml version="1.0" encoding="utf-8"?>
<ds:datastoreItem xmlns:ds="http://schemas.openxmlformats.org/officeDocument/2006/customXml" ds:itemID="{A613F7FE-B115-4CF7-AE35-05D3E98E4C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Summary</vt:lpstr>
      <vt:lpstr>HVAC 15</vt:lpstr>
      <vt:lpstr>HVAC 16</vt:lpstr>
      <vt:lpstr>Fire 15</vt:lpstr>
      <vt:lpstr>Fire 16</vt:lpstr>
      <vt:lpstr>BLANK BOQ</vt:lpstr>
      <vt:lpstr>'Fire 15'!Print_Area</vt:lpstr>
      <vt:lpstr>'Fire 16'!Print_Area</vt:lpstr>
      <vt:lpstr>'HVAC 15'!Print_Area</vt:lpstr>
      <vt:lpstr>'HVAC 16'!Print_Area</vt:lpstr>
      <vt:lpstr>'BLANK BOQ'!Print_Titles</vt:lpstr>
      <vt:lpstr>'Fire 15'!Print_Titles</vt:lpstr>
      <vt:lpstr>'Fire 16'!Print_Titles</vt:lpstr>
      <vt:lpstr>'HVAC 15'!Print_Titles</vt:lpstr>
      <vt:lpstr>'HVAC 16'!Print_Titles</vt:lpstr>
    </vt:vector>
  </TitlesOfParts>
  <Company>sst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MuhammadQaiser</dc:creator>
  <cp:lastModifiedBy>Pioneer Engineering</cp:lastModifiedBy>
  <cp:lastPrinted>2022-11-14T09:33:24Z</cp:lastPrinted>
  <dcterms:created xsi:type="dcterms:W3CDTF">2015-01-30T09:33:41Z</dcterms:created>
  <dcterms:modified xsi:type="dcterms:W3CDTF">2022-11-14T11:38:08Z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SIP_Label_af1741f6-9e47-426e-a683-937c37d4ebc5_Enabled">
    <vt:lpwstr>true</vt:lpwstr>
  </property>
  <property fmtid="{D5CDD505-2E9C-101B-9397-08002B2CF9AE}" pid="4" name="MSIP_Label_af1741f6-9e47-426e-a683-937c37d4ebc5_SetDate">
    <vt:lpwstr>2022-04-27T14:48:15Z</vt:lpwstr>
  </property>
  <property fmtid="{D5CDD505-2E9C-101B-9397-08002B2CF9AE}" pid="5" name="MSIP_Label_af1741f6-9e47-426e-a683-937c37d4ebc5_Method">
    <vt:lpwstr>Privileged</vt:lpwstr>
  </property>
  <property fmtid="{D5CDD505-2E9C-101B-9397-08002B2CF9AE}" pid="6" name="MSIP_Label_af1741f6-9e47-426e-a683-937c37d4ebc5_Name">
    <vt:lpwstr>af1741f6-9e47-426e-a683-937c37d4ebc5</vt:lpwstr>
  </property>
  <property fmtid="{D5CDD505-2E9C-101B-9397-08002B2CF9AE}" pid="7" name="MSIP_Label_af1741f6-9e47-426e-a683-937c37d4ebc5_SiteId">
    <vt:lpwstr>1e9b61e8-e590-4abc-b1af-24125e330d2a</vt:lpwstr>
  </property>
  <property fmtid="{D5CDD505-2E9C-101B-9397-08002B2CF9AE}" pid="8" name="MSIP_Label_af1741f6-9e47-426e-a683-937c37d4ebc5_ActionId">
    <vt:lpwstr>2b05cd81-4475-4b3a-9d17-181b5133094b</vt:lpwstr>
  </property>
  <property fmtid="{D5CDD505-2E9C-101B-9397-08002B2CF9AE}" pid="9" name="MSIP_Label_af1741f6-9e47-426e-a683-937c37d4ebc5_ContentBits">
    <vt:lpwstr>3</vt:lpwstr>
  </property>
  <property fmtid="{D5CDD505-2E9C-101B-9397-08002B2CF9AE}" pid="10" name="db.comClassification">
    <vt:lpwstr>For internal use only</vt:lpwstr>
  </property>
</Properties>
</file>