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VAC" sheetId="1" r:id="rId1"/>
    <sheet name="working" sheetId="2" r:id="rId2"/>
  </sheets>
  <definedNames>
    <definedName name="_xlnm.Print_Area" localSheetId="0">HVAC!$A$1:$H$48</definedName>
    <definedName name="_xlnm.Print_Titles" localSheetId="0">HVAC!$14:$16</definedName>
  </definedNames>
  <calcPr calcId="152511"/>
</workbook>
</file>

<file path=xl/calcChain.xml><?xml version="1.0" encoding="utf-8"?>
<calcChain xmlns="http://schemas.openxmlformats.org/spreadsheetml/2006/main">
  <c r="D20" i="2" l="1"/>
  <c r="D18" i="2"/>
  <c r="C18" i="2"/>
  <c r="D17" i="2"/>
  <c r="C17" i="2"/>
  <c r="D16" i="2"/>
  <c r="C16" i="2"/>
  <c r="D15" i="2"/>
  <c r="D14" i="2"/>
  <c r="C14" i="2"/>
  <c r="D4" i="2"/>
  <c r="D5" i="2" s="1"/>
  <c r="D6" i="2" s="1"/>
  <c r="D7" i="2" s="1"/>
  <c r="D8" i="2" s="1"/>
  <c r="C4" i="2"/>
  <c r="C5" i="2" s="1"/>
  <c r="C6" i="2" s="1"/>
  <c r="C8" i="2" s="1"/>
  <c r="O45" i="1"/>
  <c r="M45" i="1"/>
  <c r="L44" i="1"/>
  <c r="L45" i="1" s="1"/>
  <c r="K44" i="1"/>
  <c r="K45" i="1" s="1"/>
  <c r="E45" i="1"/>
  <c r="E44" i="1"/>
  <c r="O37" i="1"/>
  <c r="O36" i="1"/>
  <c r="O35" i="1"/>
  <c r="M35" i="1"/>
  <c r="M38" i="1"/>
  <c r="L35" i="1"/>
  <c r="K35" i="1"/>
  <c r="G47" i="1"/>
  <c r="G39" i="1"/>
  <c r="D10" i="2" l="1"/>
  <c r="H41" i="1"/>
  <c r="H42" i="1" s="1"/>
  <c r="H20" i="1"/>
  <c r="G20" i="1"/>
  <c r="H23" i="1" l="1"/>
  <c r="G23" i="1"/>
  <c r="H24" i="1" l="1"/>
  <c r="G24" i="1"/>
  <c r="D19" i="1" l="1"/>
  <c r="H33" i="1" l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1" i="1"/>
  <c r="G21" i="1"/>
  <c r="H19" i="1"/>
  <c r="G19" i="1"/>
  <c r="H18" i="1"/>
  <c r="G18" i="1"/>
  <c r="H17" i="1"/>
  <c r="G17" i="1"/>
  <c r="H35" i="1"/>
  <c r="G35" i="1"/>
  <c r="H34" i="1"/>
  <c r="G34" i="1"/>
  <c r="H36" i="1" l="1"/>
  <c r="G36" i="1"/>
  <c r="G38" i="1" s="1"/>
  <c r="H37" i="1" l="1"/>
  <c r="H38" i="1" s="1"/>
  <c r="M52" i="1" l="1"/>
  <c r="M47" i="1" l="1"/>
  <c r="M48" i="1" l="1"/>
  <c r="M49" i="1" s="1"/>
  <c r="M39" i="1"/>
  <c r="M40" i="1" s="1"/>
  <c r="M50" i="1" l="1"/>
  <c r="M51" i="1" s="1"/>
  <c r="M53" i="1" s="1"/>
  <c r="M56" i="1" s="1"/>
</calcChain>
</file>

<file path=xl/sharedStrings.xml><?xml version="1.0" encoding="utf-8"?>
<sst xmlns="http://schemas.openxmlformats.org/spreadsheetml/2006/main" count="84" uniqueCount="61">
  <si>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</si>
  <si>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</si>
  <si>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</si>
  <si>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</si>
  <si>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</si>
  <si>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</si>
  <si>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</si>
  <si>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</si>
  <si>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</si>
  <si>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</si>
  <si>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SST Tax 13%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</si>
  <si>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</si>
  <si>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</si>
  <si>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</si>
  <si>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</si>
  <si>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</si>
  <si>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</si>
  <si>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</si>
  <si>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</si>
  <si>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</si>
  <si>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</si>
  <si>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Set</t>
  </si>
  <si>
    <t>Material Rate</t>
  </si>
  <si>
    <t>Labour Rate</t>
  </si>
  <si>
    <t>Material Amount</t>
  </si>
  <si>
    <t>Labour Amount</t>
  </si>
  <si>
    <t>Quotation</t>
  </si>
  <si>
    <t>Sub- Total Amount Rs</t>
  </si>
  <si>
    <t>Grand Total Amount Rs</t>
  </si>
  <si>
    <t>Supply &amp; Installation of G.I. sheet metal duct machine made (22 / 24 SWG) with flange, nut bolts, gasket, duct sealent etc complete in all respect.</t>
  </si>
  <si>
    <t>Supply &amp; Installation of G.I Cladding on exposed area duct (26 SWG) for protection of insulation.</t>
  </si>
  <si>
    <t>Supply &amp; installation of Flexible duct connector for return / supply air duct connection.</t>
  </si>
  <si>
    <t>Supply and installation of hangers /  supports for G.I sheet metal ducts.</t>
  </si>
  <si>
    <t>Making of Shop drawings &amp; As built on Auto CAD 2018.</t>
  </si>
  <si>
    <t>Supply and installation of control wiring including installation of thermostat complete in all respect.</t>
  </si>
  <si>
    <t xml:space="preserve">Job </t>
  </si>
  <si>
    <t>Testing &amp; commissioning cordination with supplier</t>
  </si>
  <si>
    <t>Painting &amp; Identification.</t>
  </si>
  <si>
    <t>Supply &amp; Installation of fresh air in take louver 12 x 20</t>
  </si>
  <si>
    <t>Supply and installation of volume control damper 12 x 20</t>
  </si>
  <si>
    <t>Re-align, regging and shifting packaged unit as required including supply &amp; installation of vibration islolator 4" thick (6 x 3 units)</t>
  </si>
  <si>
    <t>Supply and installation of volume control damper 32 x 22</t>
  </si>
  <si>
    <t>Supply and installation of Fire damper 32 x 22</t>
  </si>
  <si>
    <t>Supply &amp; Installation of aluminium filter 1" thick 12 x 20</t>
  </si>
  <si>
    <t>Supply &amp; Installation of Glass wool insulation of 25mm thick for supply &amp; return air ducts including canvas cloth &amp; antifungus paint complete in all respect. (internal duct area)</t>
  </si>
  <si>
    <t>(6" x 8 ft long)</t>
  </si>
  <si>
    <t>Supply &amp; Installation of Return air Grill</t>
  </si>
  <si>
    <t>i)</t>
  </si>
  <si>
    <t>ii</t>
  </si>
  <si>
    <t>(6" x 6 ft long)</t>
  </si>
  <si>
    <t>Mciver Road, Karachi</t>
  </si>
  <si>
    <t>PS/TNW/314/10/22</t>
  </si>
  <si>
    <t>HVAC work Food Court - The North Walk Shopping Mall</t>
  </si>
  <si>
    <r>
      <rPr>
        <b/>
        <sz val="12"/>
        <color theme="1"/>
        <rFont val="Calibri"/>
        <family val="2"/>
        <scheme val="minor"/>
      </rPr>
      <t xml:space="preserve">Note:
</t>
    </r>
    <r>
      <rPr>
        <sz val="12"/>
        <color theme="1"/>
        <rFont val="Calibri"/>
        <family val="2"/>
        <scheme val="minor"/>
      </rPr>
      <t>1)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Billing will be charged on actual measurement.
2) 50% Mob adv. &amp; 50% after completion of work
3) Completion time 45 days</t>
    </r>
  </si>
  <si>
    <t>Supply &amp; Installation of Glass wool insulation of 25mm thick for supply &amp; return air ducts including canvas cloth &amp; antifungus paint complete in all respect. (external duct area)</t>
  </si>
  <si>
    <t>Discount</t>
  </si>
  <si>
    <t>Sub Total Amount</t>
  </si>
  <si>
    <t>Claimed 50%</t>
  </si>
  <si>
    <t>SRB 13% on Labour</t>
  </si>
  <si>
    <t>Total Amount</t>
  </si>
  <si>
    <t>Grand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</si>
</sst>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  <numFmt numFmtId="169" formatCode="0.0000%"/>
    <numFmt numFmtId="170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14" fontId="5" fillId="0" borderId="0" xfId="1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9" fillId="0" borderId="0" xfId="0" applyFont="1" applyBorder="1" applyAlignment="1"/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14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164" fontId="14" fillId="0" borderId="5" xfId="1" applyNumberFormat="1" applyFont="1" applyBorder="1" applyAlignment="1">
      <alignment horizontal="center" vertical="center"/>
    </xf>
    <xf numFmtId="164" fontId="14" fillId="0" borderId="6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/>
    <xf numFmtId="169" fontId="9" fillId="0" borderId="0" xfId="0" applyNumberFormat="1" applyFont="1" applyBorder="1" applyAlignment="1"/>
    <xf numFmtId="164" fontId="9" fillId="0" borderId="0" xfId="0" applyNumberFormat="1" applyFont="1" applyBorder="1" applyAlignment="1"/>
    <xf numFmtId="164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0" fillId="0" borderId="0" xfId="1" applyNumberFormat="1" applyFont="1"/>
    <xf numFmtId="0" fontId="10" fillId="0" borderId="0" xfId="0" applyFont="1"/>
    <xf numFmtId="164" fontId="10" fillId="0" borderId="0" xfId="1" applyNumberFormat="1" applyFont="1"/>
    <xf numFmtId="164" fontId="0" fillId="0" borderId="0" xfId="0" applyNumberFormat="1"/>
    <xf numFmtId="170" fontId="0" fillId="0" borderId="0" xfId="2" applyNumberFormat="1" applyFont="1"/>
    <xf numFmtId="164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950595</xdr:colOff>
      <xdr:row>5</xdr:row>
      <xdr:rowOff>171450</xdr:rowOff>
    </xdr:from>
    <xdr:to>
      <xdr:col>15</xdr:col>
      <xdr:colOff>563880</xdr:colOff>
      <xdr:row>10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373382</xdr:colOff>
      <xdr:row>40</xdr:row>
      <xdr:rowOff>104775</xdr:rowOff>
    </xdr:from>
    <xdr:to>
      <xdr:col>10</xdr:col>
      <xdr:colOff>247810</xdr:colOff>
      <xdr:row>41</xdr:row>
      <xdr:rowOff>326781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1668146</xdr:colOff>
      <xdr:row>0</xdr:row>
      <xdr:rowOff>212221</xdr:rowOff>
    </xdr:from>
    <xdr:to>
      <xdr:col>7</xdr:col>
      <xdr:colOff>501650</xdr:colOff>
      <xdr:row>3</xdr:row>
      <xdr:rowOff>123825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925321" y="212221"/>
          <a:ext cx="4729479" cy="6259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866774</xdr:colOff>
      <xdr:row>0</xdr:row>
      <xdr:rowOff>0</xdr:rowOff>
    </xdr:from>
    <xdr:to>
      <xdr:col>1</xdr:col>
      <xdr:colOff>1714499</xdr:colOff>
      <xdr:row>3</xdr:row>
      <xdr:rowOff>106757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3949" y="0"/>
          <a:ext cx="847725" cy="82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44</xdr:row>
      <xdr:rowOff>152400</xdr:rowOff>
    </xdr:from>
    <xdr:to>
      <xdr:col>1</xdr:col>
      <xdr:colOff>721014</xdr:colOff>
      <xdr:row>47</xdr:row>
      <xdr:rowOff>57150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45351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6"/>
  <sheetViews>
    <sheetView tabSelected="1" zoomScaleNormal="100" workbookViewId="0">
      <selection activeCell="E17" sqref="E17"/>
    </sheetView>
  </sheetViews>
  <sheetFormatPr defaultColWidth="8.85546875" defaultRowHeight="18.75" x14ac:dyDescent="0.3"/>
  <cols>
    <col min="1" max="1" width="3.85546875" style="1" customWidth="1"/>
    <col min="2" max="2" width="45.7109375" style="2" customWidth="1"/>
    <col min="3" max="3" width="5.5703125" style="1" customWidth="1"/>
    <col min="4" max="4" width="7" style="1" bestFit="1" customWidth="1"/>
    <col min="5" max="5" width="18.28515625" style="1" bestFit="1" customWidth="1"/>
    <col min="6" max="6" width="9.7109375" style="1" bestFit="1" customWidth="1"/>
    <col min="7" max="7" width="12.85546875" style="1" bestFit="1" customWidth="1"/>
    <col min="8" max="8" width="14.5703125" style="3" bestFit="1" customWidth="1"/>
    <col min="9" max="9" width="8.85546875" style="2"/>
    <col min="10" max="10" width="11.140625" style="2" bestFit="1" customWidth="1"/>
    <col min="11" max="11" width="22.28515625" style="2" customWidth="1"/>
    <col min="12" max="12" width="14.28515625" style="2" customWidth="1"/>
    <col min="13" max="13" width="16" style="2" bestFit="1" customWidth="1"/>
    <col min="14" max="14" width="8.85546875" style="2"/>
    <col min="15" max="15" width="18.28515625" style="2" bestFit="1" customWidth="1"/>
    <col min="16" max="16384" width="8.85546875" style="2"/>
  </cols>
  <sheetData>
    <row r="5" spans="1:8" ht="7.5" customHeight="1" x14ac:dyDescent="0.3"/>
    <row r="6" spans="1:8" ht="16.5" customHeight="1" x14ac:dyDescent="0.3"/>
    <row r="7" spans="1:8" x14ac:dyDescent="0.3">
      <c r="A7" s="33" t="s">
        <v>51</v>
      </c>
      <c r="B7" s="33"/>
      <c r="H7" s="8">
        <v>44842</v>
      </c>
    </row>
    <row r="8" spans="1:8" x14ac:dyDescent="0.3">
      <c r="A8" s="10" t="s">
        <v>9</v>
      </c>
      <c r="B8" s="10"/>
      <c r="H8" s="2"/>
    </row>
    <row r="9" spans="1:8" x14ac:dyDescent="0.3">
      <c r="A9" s="10" t="s">
        <v>50</v>
      </c>
      <c r="B9" s="10"/>
      <c r="H9" s="2"/>
    </row>
    <row r="10" spans="1:8" s="9" customFormat="1" ht="23.25" customHeight="1" x14ac:dyDescent="0.35">
      <c r="A10" s="34"/>
      <c r="B10" s="34"/>
      <c r="C10" s="34"/>
      <c r="D10" s="34"/>
      <c r="E10" s="34"/>
      <c r="F10" s="34"/>
      <c r="G10" s="34"/>
      <c r="H10" s="34"/>
    </row>
    <row r="11" spans="1:8" s="9" customFormat="1" ht="3" customHeight="1" x14ac:dyDescent="0.35">
      <c r="A11" s="24"/>
      <c r="B11" s="24"/>
      <c r="C11" s="24"/>
      <c r="D11" s="24"/>
      <c r="E11" s="24"/>
      <c r="F11" s="24"/>
      <c r="G11" s="24"/>
      <c r="H11" s="24"/>
    </row>
    <row r="12" spans="1:8" s="9" customFormat="1" ht="30.6" customHeight="1" x14ac:dyDescent="0.35">
      <c r="A12" s="35" t="s">
        <v>26</v>
      </c>
      <c r="B12" s="35"/>
      <c r="C12" s="35"/>
      <c r="D12" s="35"/>
      <c r="E12" s="35"/>
      <c r="F12" s="35"/>
      <c r="G12" s="35"/>
      <c r="H12" s="35"/>
    </row>
    <row r="13" spans="1:8" s="9" customFormat="1" ht="4.5" customHeight="1" x14ac:dyDescent="0.35">
      <c r="A13" s="25"/>
      <c r="B13" s="25"/>
      <c r="C13" s="25"/>
      <c r="D13" s="25"/>
      <c r="E13" s="25"/>
      <c r="F13" s="25"/>
      <c r="G13" s="25"/>
      <c r="H13" s="25"/>
    </row>
    <row r="14" spans="1:8" s="9" customFormat="1" ht="21" x14ac:dyDescent="0.35">
      <c r="A14" s="34" t="s">
        <v>52</v>
      </c>
      <c r="B14" s="34"/>
      <c r="C14" s="34"/>
      <c r="D14" s="34"/>
      <c r="E14" s="34"/>
      <c r="F14" s="34"/>
      <c r="G14" s="34"/>
      <c r="H14" s="34"/>
    </row>
    <row r="15" spans="1:8" s="9" customFormat="1" ht="12" customHeight="1" x14ac:dyDescent="0.35">
      <c r="A15" s="24"/>
      <c r="B15" s="24"/>
      <c r="C15" s="24"/>
      <c r="D15" s="24"/>
      <c r="E15" s="24"/>
      <c r="F15" s="24"/>
      <c r="G15" s="24"/>
      <c r="H15" s="24"/>
    </row>
    <row r="16" spans="1:8" ht="31.5" x14ac:dyDescent="0.3">
      <c r="A16" s="21" t="s">
        <v>0</v>
      </c>
      <c r="B16" s="21" t="s">
        <v>1</v>
      </c>
      <c r="C16" s="21" t="s">
        <v>2</v>
      </c>
      <c r="D16" s="21" t="s">
        <v>3</v>
      </c>
      <c r="E16" s="22" t="s">
        <v>22</v>
      </c>
      <c r="F16" s="22" t="s">
        <v>23</v>
      </c>
      <c r="G16" s="22" t="s">
        <v>24</v>
      </c>
      <c r="H16" s="22" t="s">
        <v>25</v>
      </c>
    </row>
    <row r="17" spans="1:13" ht="69" x14ac:dyDescent="0.3">
      <c r="A17" s="26">
        <v>1</v>
      </c>
      <c r="B17" s="27" t="s">
        <v>40</v>
      </c>
      <c r="C17" s="26" t="s">
        <v>7</v>
      </c>
      <c r="D17" s="26">
        <v>3</v>
      </c>
      <c r="E17" s="28"/>
      <c r="F17" s="28">
        <v>8000</v>
      </c>
      <c r="G17" s="29">
        <f t="shared" ref="G17:G33" si="0">E17*D17</f>
        <v>0</v>
      </c>
      <c r="H17" s="29">
        <f t="shared" ref="H17:H33" si="1">F17*D17</f>
        <v>24000</v>
      </c>
      <c r="J17" s="11"/>
      <c r="K17" s="11"/>
      <c r="L17" s="11"/>
      <c r="M17" s="11"/>
    </row>
    <row r="18" spans="1:13" ht="69" x14ac:dyDescent="0.3">
      <c r="A18" s="26">
        <v>2</v>
      </c>
      <c r="B18" s="27" t="s">
        <v>29</v>
      </c>
      <c r="C18" s="26" t="s">
        <v>6</v>
      </c>
      <c r="D18" s="26">
        <v>4760</v>
      </c>
      <c r="E18" s="28">
        <v>325</v>
      </c>
      <c r="F18" s="28">
        <v>60</v>
      </c>
      <c r="G18" s="29">
        <f t="shared" si="0"/>
        <v>1547000</v>
      </c>
      <c r="H18" s="29">
        <f t="shared" si="1"/>
        <v>285600</v>
      </c>
      <c r="J18" s="11"/>
      <c r="K18" s="11"/>
      <c r="L18" s="11"/>
      <c r="M18" s="11"/>
    </row>
    <row r="19" spans="1:13" ht="92.25" customHeight="1" x14ac:dyDescent="0.3">
      <c r="A19" s="26">
        <v>3</v>
      </c>
      <c r="B19" s="27" t="s">
        <v>44</v>
      </c>
      <c r="C19" s="26" t="s">
        <v>6</v>
      </c>
      <c r="D19" s="26">
        <f>4760-2780</f>
        <v>1980</v>
      </c>
      <c r="E19" s="28">
        <v>130</v>
      </c>
      <c r="F19" s="28">
        <v>30</v>
      </c>
      <c r="G19" s="29">
        <f t="shared" si="0"/>
        <v>257400</v>
      </c>
      <c r="H19" s="29">
        <f t="shared" si="1"/>
        <v>59400</v>
      </c>
      <c r="J19" s="11"/>
      <c r="K19" s="11"/>
      <c r="L19" s="11"/>
      <c r="M19" s="11"/>
    </row>
    <row r="20" spans="1:13" ht="92.25" customHeight="1" x14ac:dyDescent="0.3">
      <c r="A20" s="26">
        <v>4</v>
      </c>
      <c r="B20" s="27" t="s">
        <v>54</v>
      </c>
      <c r="C20" s="26" t="s">
        <v>6</v>
      </c>
      <c r="D20" s="26">
        <v>2780</v>
      </c>
      <c r="E20" s="28">
        <v>180</v>
      </c>
      <c r="F20" s="28">
        <v>40</v>
      </c>
      <c r="G20" s="29">
        <f t="shared" ref="G20" si="2">E20*D20</f>
        <v>500400</v>
      </c>
      <c r="H20" s="29">
        <f t="shared" ref="H20" si="3">F20*D20</f>
        <v>111200</v>
      </c>
      <c r="J20" s="11"/>
      <c r="K20" s="11"/>
      <c r="L20" s="11"/>
      <c r="M20" s="11"/>
    </row>
    <row r="21" spans="1:13" ht="51.75" x14ac:dyDescent="0.3">
      <c r="A21" s="26">
        <v>5</v>
      </c>
      <c r="B21" s="27" t="s">
        <v>30</v>
      </c>
      <c r="C21" s="26" t="s">
        <v>6</v>
      </c>
      <c r="D21" s="26">
        <v>2780</v>
      </c>
      <c r="E21" s="28">
        <v>300</v>
      </c>
      <c r="F21" s="28">
        <v>60</v>
      </c>
      <c r="G21" s="29">
        <f t="shared" si="0"/>
        <v>834000</v>
      </c>
      <c r="H21" s="29">
        <f t="shared" si="1"/>
        <v>166800</v>
      </c>
      <c r="J21" s="11"/>
      <c r="K21" s="11"/>
      <c r="L21" s="11"/>
      <c r="M21" s="11"/>
    </row>
    <row r="22" spans="1:13" x14ac:dyDescent="0.3">
      <c r="A22" s="26">
        <v>6</v>
      </c>
      <c r="B22" s="27" t="s">
        <v>46</v>
      </c>
      <c r="C22" s="26"/>
      <c r="D22" s="26"/>
      <c r="E22" s="28"/>
      <c r="F22" s="28"/>
      <c r="G22" s="29"/>
      <c r="H22" s="29"/>
      <c r="J22" s="11"/>
      <c r="K22" s="11"/>
      <c r="L22" s="11"/>
      <c r="M22" s="11"/>
    </row>
    <row r="23" spans="1:13" x14ac:dyDescent="0.3">
      <c r="A23" s="26" t="s">
        <v>47</v>
      </c>
      <c r="B23" s="27" t="s">
        <v>45</v>
      </c>
      <c r="C23" s="26" t="s">
        <v>7</v>
      </c>
      <c r="D23" s="26">
        <v>4</v>
      </c>
      <c r="E23" s="28">
        <v>8000</v>
      </c>
      <c r="F23" s="28">
        <v>1000</v>
      </c>
      <c r="G23" s="29">
        <f t="shared" ref="G23" si="4">E23*D23</f>
        <v>32000</v>
      </c>
      <c r="H23" s="29">
        <f t="shared" ref="H23" si="5">F23*D23</f>
        <v>4000</v>
      </c>
      <c r="J23" s="11"/>
      <c r="K23" s="11"/>
      <c r="L23" s="11"/>
      <c r="M23" s="11"/>
    </row>
    <row r="24" spans="1:13" x14ac:dyDescent="0.3">
      <c r="A24" s="26" t="s">
        <v>48</v>
      </c>
      <c r="B24" s="27" t="s">
        <v>49</v>
      </c>
      <c r="C24" s="26" t="s">
        <v>7</v>
      </c>
      <c r="D24" s="26">
        <v>6</v>
      </c>
      <c r="E24" s="28">
        <v>6800</v>
      </c>
      <c r="F24" s="28">
        <v>800</v>
      </c>
      <c r="G24" s="29">
        <f t="shared" si="0"/>
        <v>40800</v>
      </c>
      <c r="H24" s="29">
        <f t="shared" si="1"/>
        <v>4800</v>
      </c>
      <c r="J24" s="11"/>
      <c r="K24" s="11"/>
      <c r="L24" s="11"/>
      <c r="M24" s="11"/>
    </row>
    <row r="25" spans="1:13" ht="34.5" x14ac:dyDescent="0.3">
      <c r="A25" s="26">
        <v>7</v>
      </c>
      <c r="B25" s="27" t="s">
        <v>38</v>
      </c>
      <c r="C25" s="26" t="s">
        <v>7</v>
      </c>
      <c r="D25" s="26">
        <v>3</v>
      </c>
      <c r="E25" s="28">
        <v>6700</v>
      </c>
      <c r="F25" s="28">
        <v>1000</v>
      </c>
      <c r="G25" s="29">
        <f t="shared" si="0"/>
        <v>20100</v>
      </c>
      <c r="H25" s="29">
        <f t="shared" si="1"/>
        <v>3000</v>
      </c>
      <c r="J25" s="11"/>
      <c r="K25" s="11"/>
      <c r="L25" s="11"/>
      <c r="M25" s="11"/>
    </row>
    <row r="26" spans="1:13" ht="34.5" x14ac:dyDescent="0.3">
      <c r="A26" s="26">
        <v>8</v>
      </c>
      <c r="B26" s="27" t="s">
        <v>43</v>
      </c>
      <c r="C26" s="26" t="s">
        <v>7</v>
      </c>
      <c r="D26" s="26">
        <v>3</v>
      </c>
      <c r="E26" s="28">
        <v>3600</v>
      </c>
      <c r="F26" s="28">
        <v>700</v>
      </c>
      <c r="G26" s="29">
        <f t="shared" si="0"/>
        <v>10800</v>
      </c>
      <c r="H26" s="29">
        <f t="shared" si="1"/>
        <v>2100</v>
      </c>
      <c r="J26" s="11"/>
      <c r="K26" s="11"/>
      <c r="L26" s="11"/>
      <c r="M26" s="11"/>
    </row>
    <row r="27" spans="1:13" ht="51.75" x14ac:dyDescent="0.3">
      <c r="A27" s="26">
        <v>10</v>
      </c>
      <c r="B27" s="27" t="s">
        <v>31</v>
      </c>
      <c r="C27" s="26" t="s">
        <v>8</v>
      </c>
      <c r="D27" s="26">
        <v>42</v>
      </c>
      <c r="E27" s="28">
        <v>650</v>
      </c>
      <c r="F27" s="28">
        <v>100</v>
      </c>
      <c r="G27" s="29">
        <f t="shared" si="0"/>
        <v>27300</v>
      </c>
      <c r="H27" s="29">
        <f t="shared" si="1"/>
        <v>4200</v>
      </c>
      <c r="J27" s="11"/>
      <c r="K27" s="11"/>
      <c r="L27" s="11"/>
      <c r="M27" s="11"/>
    </row>
    <row r="28" spans="1:13" ht="41.25" customHeight="1" x14ac:dyDescent="0.3">
      <c r="A28" s="26">
        <v>11</v>
      </c>
      <c r="B28" s="27" t="s">
        <v>39</v>
      </c>
      <c r="C28" s="26" t="s">
        <v>7</v>
      </c>
      <c r="D28" s="26">
        <v>3</v>
      </c>
      <c r="E28" s="28">
        <v>6000</v>
      </c>
      <c r="F28" s="28">
        <v>1000</v>
      </c>
      <c r="G28" s="29">
        <f t="shared" si="0"/>
        <v>18000</v>
      </c>
      <c r="H28" s="29">
        <f t="shared" si="1"/>
        <v>3000</v>
      </c>
      <c r="J28" s="11"/>
      <c r="K28" s="11"/>
      <c r="L28" s="11"/>
      <c r="M28" s="11"/>
    </row>
    <row r="29" spans="1:13" ht="41.25" customHeight="1" x14ac:dyDescent="0.3">
      <c r="A29" s="26">
        <v>12</v>
      </c>
      <c r="B29" s="27" t="s">
        <v>41</v>
      </c>
      <c r="C29" s="26" t="s">
        <v>7</v>
      </c>
      <c r="D29" s="26">
        <v>6</v>
      </c>
      <c r="E29" s="28">
        <v>17600</v>
      </c>
      <c r="F29" s="28">
        <v>1500</v>
      </c>
      <c r="G29" s="29">
        <f t="shared" si="0"/>
        <v>105600</v>
      </c>
      <c r="H29" s="29">
        <f t="shared" si="1"/>
        <v>9000</v>
      </c>
      <c r="J29" s="11"/>
      <c r="K29" s="11"/>
      <c r="L29" s="11"/>
      <c r="M29" s="11"/>
    </row>
    <row r="30" spans="1:13" ht="34.5" x14ac:dyDescent="0.3">
      <c r="A30" s="26">
        <v>13</v>
      </c>
      <c r="B30" s="27" t="s">
        <v>42</v>
      </c>
      <c r="C30" s="26" t="s">
        <v>7</v>
      </c>
      <c r="D30" s="26">
        <v>3</v>
      </c>
      <c r="E30" s="28">
        <v>17600</v>
      </c>
      <c r="F30" s="28">
        <v>1500</v>
      </c>
      <c r="G30" s="29">
        <f t="shared" si="0"/>
        <v>52800</v>
      </c>
      <c r="H30" s="29">
        <f t="shared" si="1"/>
        <v>4500</v>
      </c>
      <c r="J30" s="11"/>
      <c r="K30" s="11"/>
      <c r="L30" s="11"/>
      <c r="M30" s="11"/>
    </row>
    <row r="31" spans="1:13" ht="34.5" x14ac:dyDescent="0.3">
      <c r="A31" s="26">
        <v>14</v>
      </c>
      <c r="B31" s="27" t="s">
        <v>32</v>
      </c>
      <c r="C31" s="26" t="s">
        <v>5</v>
      </c>
      <c r="D31" s="26">
        <v>1</v>
      </c>
      <c r="E31" s="28">
        <v>120000</v>
      </c>
      <c r="F31" s="28">
        <v>15000</v>
      </c>
      <c r="G31" s="29">
        <f t="shared" si="0"/>
        <v>120000</v>
      </c>
      <c r="H31" s="29">
        <f t="shared" si="1"/>
        <v>15000</v>
      </c>
      <c r="J31" s="11"/>
      <c r="K31" s="11"/>
      <c r="L31" s="11"/>
      <c r="M31" s="11"/>
    </row>
    <row r="32" spans="1:13" ht="39" customHeight="1" x14ac:dyDescent="0.3">
      <c r="A32" s="26">
        <v>15</v>
      </c>
      <c r="B32" s="27" t="s">
        <v>33</v>
      </c>
      <c r="C32" s="26" t="s">
        <v>21</v>
      </c>
      <c r="D32" s="26">
        <v>1</v>
      </c>
      <c r="E32" s="28">
        <v>20000</v>
      </c>
      <c r="F32" s="28">
        <v>10000</v>
      </c>
      <c r="G32" s="29">
        <f t="shared" si="0"/>
        <v>20000</v>
      </c>
      <c r="H32" s="29">
        <f t="shared" si="1"/>
        <v>10000</v>
      </c>
      <c r="J32" s="11"/>
      <c r="K32" s="11"/>
      <c r="L32" s="11"/>
      <c r="M32" s="11"/>
    </row>
    <row r="33" spans="1:15" ht="51.75" x14ac:dyDescent="0.3">
      <c r="A33" s="26">
        <v>16</v>
      </c>
      <c r="B33" s="27" t="s">
        <v>34</v>
      </c>
      <c r="C33" s="26" t="s">
        <v>35</v>
      </c>
      <c r="D33" s="26">
        <v>3</v>
      </c>
      <c r="E33" s="28">
        <v>15000</v>
      </c>
      <c r="F33" s="28">
        <v>5000</v>
      </c>
      <c r="G33" s="29">
        <f t="shared" si="0"/>
        <v>45000</v>
      </c>
      <c r="H33" s="29">
        <f t="shared" si="1"/>
        <v>15000</v>
      </c>
      <c r="J33" s="11"/>
      <c r="K33" s="11"/>
      <c r="L33" s="11"/>
      <c r="M33" s="11"/>
    </row>
    <row r="34" spans="1:15" x14ac:dyDescent="0.3">
      <c r="A34" s="26">
        <v>17</v>
      </c>
      <c r="B34" s="27" t="s">
        <v>37</v>
      </c>
      <c r="C34" s="26" t="s">
        <v>5</v>
      </c>
      <c r="D34" s="26">
        <v>1</v>
      </c>
      <c r="E34" s="28">
        <v>30000</v>
      </c>
      <c r="F34" s="28">
        <v>20000</v>
      </c>
      <c r="G34" s="29">
        <f>E34*D34</f>
        <v>30000</v>
      </c>
      <c r="H34" s="29">
        <f>F34*D34</f>
        <v>20000</v>
      </c>
      <c r="J34" s="11"/>
      <c r="K34" s="11">
        <v>3661200</v>
      </c>
      <c r="L34" s="11">
        <v>756600</v>
      </c>
      <c r="M34" s="11"/>
    </row>
    <row r="35" spans="1:15" ht="34.5" x14ac:dyDescent="0.3">
      <c r="A35" s="26">
        <v>19</v>
      </c>
      <c r="B35" s="27" t="s">
        <v>36</v>
      </c>
      <c r="C35" s="26" t="s">
        <v>5</v>
      </c>
      <c r="D35" s="26">
        <v>3</v>
      </c>
      <c r="E35" s="28">
        <v>0</v>
      </c>
      <c r="F35" s="28">
        <v>5000</v>
      </c>
      <c r="G35" s="29">
        <f t="shared" ref="G35" si="6">E35*D35</f>
        <v>0</v>
      </c>
      <c r="H35" s="29">
        <f t="shared" ref="H35" si="7">F35*D35</f>
        <v>15000</v>
      </c>
      <c r="J35" s="11"/>
      <c r="K35" s="11">
        <f>K34*50%</f>
        <v>1830600</v>
      </c>
      <c r="L35" s="11">
        <f>L34*50%</f>
        <v>378300</v>
      </c>
      <c r="M35" s="11">
        <f>L35*13%</f>
        <v>49179</v>
      </c>
      <c r="O35" s="11">
        <f>M35+L35+K35</f>
        <v>2258079</v>
      </c>
    </row>
    <row r="36" spans="1:15" x14ac:dyDescent="0.3">
      <c r="A36" s="38" t="s">
        <v>27</v>
      </c>
      <c r="B36" s="38"/>
      <c r="C36" s="38"/>
      <c r="D36" s="38"/>
      <c r="E36" s="38"/>
      <c r="F36" s="38"/>
      <c r="G36" s="30">
        <f>SUM(G17:G35)</f>
        <v>3661200</v>
      </c>
      <c r="H36" s="30">
        <f>SUM(H17:H35)</f>
        <v>756600</v>
      </c>
      <c r="O36" s="14">
        <f>O35*G41</f>
        <v>108629.85806880001</v>
      </c>
    </row>
    <row r="37" spans="1:15" x14ac:dyDescent="0.3">
      <c r="A37" s="38" t="s">
        <v>10</v>
      </c>
      <c r="B37" s="38"/>
      <c r="C37" s="38"/>
      <c r="D37" s="38"/>
      <c r="E37" s="38"/>
      <c r="F37" s="38"/>
      <c r="G37" s="30">
        <v>0</v>
      </c>
      <c r="H37" s="30">
        <f>H36*13%</f>
        <v>98358</v>
      </c>
      <c r="K37" s="39" t="s">
        <v>14</v>
      </c>
      <c r="L37" s="39"/>
      <c r="M37" s="39"/>
      <c r="O37" s="11">
        <f>O35-O36</f>
        <v>2149449.1419311999</v>
      </c>
    </row>
    <row r="38" spans="1:15" x14ac:dyDescent="0.3">
      <c r="A38" s="38" t="s">
        <v>4</v>
      </c>
      <c r="B38" s="38"/>
      <c r="C38" s="38"/>
      <c r="D38" s="38"/>
      <c r="E38" s="38"/>
      <c r="F38" s="38"/>
      <c r="G38" s="30">
        <f>SUM(G36:G37)</f>
        <v>3661200</v>
      </c>
      <c r="H38" s="30">
        <f>SUM(H36:H37)</f>
        <v>854958</v>
      </c>
      <c r="K38" s="15" t="s">
        <v>12</v>
      </c>
      <c r="L38" s="16">
        <v>0.5</v>
      </c>
      <c r="M38" s="17">
        <f>K35+L35</f>
        <v>2208900</v>
      </c>
      <c r="O38" s="13"/>
    </row>
    <row r="39" spans="1:15" ht="19.5" thickBot="1" x14ac:dyDescent="0.35">
      <c r="A39" s="38" t="s">
        <v>28</v>
      </c>
      <c r="B39" s="38"/>
      <c r="C39" s="38"/>
      <c r="D39" s="38"/>
      <c r="E39" s="38"/>
      <c r="F39" s="38"/>
      <c r="G39" s="40">
        <f>H38+G38+190</f>
        <v>4516348</v>
      </c>
      <c r="H39" s="41"/>
      <c r="I39" s="12"/>
      <c r="J39" s="12"/>
      <c r="K39" s="18" t="s">
        <v>13</v>
      </c>
      <c r="L39" s="19">
        <v>7.4999999999999997E-2</v>
      </c>
      <c r="M39" s="17">
        <f>M38*7.5%</f>
        <v>165667.5</v>
      </c>
      <c r="O39" s="14"/>
    </row>
    <row r="40" spans="1:15" ht="27" customHeight="1" thickTop="1" x14ac:dyDescent="0.3">
      <c r="A40" s="37"/>
      <c r="B40" s="37"/>
      <c r="C40" s="37"/>
      <c r="D40" s="37"/>
      <c r="E40" s="12"/>
      <c r="F40" s="12"/>
      <c r="G40" s="12"/>
      <c r="H40" s="12"/>
      <c r="K40" s="31" t="s">
        <v>15</v>
      </c>
      <c r="L40" s="32"/>
      <c r="M40" s="17">
        <f>M38-M39</f>
        <v>2043232.5</v>
      </c>
      <c r="O40" s="14"/>
    </row>
    <row r="41" spans="1:15" x14ac:dyDescent="0.3">
      <c r="A41" s="36" t="s">
        <v>53</v>
      </c>
      <c r="B41" s="36"/>
      <c r="C41" s="36"/>
      <c r="D41" s="36"/>
      <c r="E41" s="12"/>
      <c r="F41" s="12" t="s">
        <v>55</v>
      </c>
      <c r="G41" s="43">
        <v>4.8107200000000003E-2</v>
      </c>
      <c r="H41" s="42">
        <f>G41*G39</f>
        <v>217268.85650560001</v>
      </c>
      <c r="M41" s="14"/>
      <c r="O41" s="11"/>
    </row>
    <row r="42" spans="1:15" ht="54" customHeight="1" x14ac:dyDescent="0.3">
      <c r="A42" s="36"/>
      <c r="B42" s="36"/>
      <c r="C42" s="36"/>
      <c r="D42" s="36"/>
      <c r="E42" s="12"/>
      <c r="F42" s="12"/>
      <c r="G42" s="12"/>
      <c r="H42" s="44">
        <f>G39-H41</f>
        <v>4299079.1434944002</v>
      </c>
      <c r="M42" s="14"/>
      <c r="O42" s="11"/>
    </row>
    <row r="43" spans="1:15" x14ac:dyDescent="0.3">
      <c r="A43" s="12"/>
      <c r="B43" s="12"/>
      <c r="C43" s="12"/>
      <c r="D43" s="12"/>
      <c r="E43" s="12"/>
      <c r="F43" s="12"/>
      <c r="G43" s="12"/>
      <c r="H43" s="12"/>
      <c r="K43" s="3">
        <v>1830600</v>
      </c>
      <c r="L43" s="3">
        <v>378300</v>
      </c>
      <c r="M43" s="14"/>
      <c r="O43" s="11"/>
    </row>
    <row r="44" spans="1:15" ht="15.75" customHeight="1" x14ac:dyDescent="0.3">
      <c r="A44" s="23" t="s">
        <v>11</v>
      </c>
      <c r="B44" s="5"/>
      <c r="E44" s="45">
        <f>G39/2</f>
        <v>2258174</v>
      </c>
      <c r="K44" s="3">
        <f>K43*G41</f>
        <v>88065.04032</v>
      </c>
      <c r="L44" s="3">
        <f>L43*G41</f>
        <v>18198.95376</v>
      </c>
    </row>
    <row r="45" spans="1:15" x14ac:dyDescent="0.3">
      <c r="A45" s="4"/>
      <c r="B45" s="4"/>
      <c r="E45" s="46">
        <f>H42/2</f>
        <v>2149539.5717472001</v>
      </c>
      <c r="G45" s="1">
        <v>4516384</v>
      </c>
      <c r="J45" s="3"/>
      <c r="K45" s="11">
        <f>K43-K44</f>
        <v>1742534.9596800001</v>
      </c>
      <c r="L45" s="11">
        <f>L43-L44</f>
        <v>360101.04624</v>
      </c>
      <c r="M45" s="14">
        <f>L45*13%</f>
        <v>46813.136011200004</v>
      </c>
      <c r="O45" s="14">
        <f>M45+L45+K45</f>
        <v>2149449.1419311999</v>
      </c>
    </row>
    <row r="46" spans="1:15" x14ac:dyDescent="0.3">
      <c r="A46" s="6"/>
      <c r="B46" s="7"/>
      <c r="G46" s="1">
        <v>217269</v>
      </c>
    </row>
    <row r="47" spans="1:15" x14ac:dyDescent="0.3">
      <c r="G47" s="1">
        <f>G45-G46</f>
        <v>4299115</v>
      </c>
      <c r="K47" s="15" t="s">
        <v>16</v>
      </c>
      <c r="L47" s="15"/>
      <c r="M47" s="20">
        <f>G39</f>
        <v>4516348</v>
      </c>
    </row>
    <row r="48" spans="1:15" x14ac:dyDescent="0.3">
      <c r="K48" s="15" t="s">
        <v>17</v>
      </c>
      <c r="L48" s="15"/>
      <c r="M48" s="20">
        <f>M38</f>
        <v>2208900</v>
      </c>
    </row>
    <row r="49" spans="4:15" x14ac:dyDescent="0.3">
      <c r="D49" s="30"/>
      <c r="E49" s="30"/>
      <c r="K49" s="15" t="s">
        <v>18</v>
      </c>
      <c r="L49" s="15"/>
      <c r="M49" s="20">
        <f>M47-M48</f>
        <v>2307448</v>
      </c>
      <c r="O49" s="11"/>
    </row>
    <row r="50" spans="4:15" x14ac:dyDescent="0.3">
      <c r="K50" s="15" t="s">
        <v>19</v>
      </c>
      <c r="L50" s="15"/>
      <c r="M50" s="17">
        <f>M49*7.5%</f>
        <v>173058.6</v>
      </c>
    </row>
    <row r="51" spans="4:15" x14ac:dyDescent="0.3">
      <c r="K51" s="15" t="s">
        <v>18</v>
      </c>
      <c r="L51" s="15"/>
      <c r="M51" s="20">
        <f>M49-M50</f>
        <v>2134389.4</v>
      </c>
    </row>
    <row r="52" spans="4:15" x14ac:dyDescent="0.3">
      <c r="K52" s="15" t="s">
        <v>20</v>
      </c>
      <c r="L52" s="15"/>
      <c r="M52" s="17">
        <f>H37*20%</f>
        <v>19671.600000000002</v>
      </c>
    </row>
    <row r="53" spans="4:15" x14ac:dyDescent="0.3">
      <c r="K53" s="15"/>
      <c r="L53" s="15"/>
      <c r="M53" s="17">
        <f>M51-M52</f>
        <v>2114717.7999999998</v>
      </c>
    </row>
    <row r="56" spans="4:15" x14ac:dyDescent="0.3">
      <c r="M56" s="11">
        <f>M53+M40</f>
        <v>4157950.3</v>
      </c>
    </row>
  </sheetData>
  <mergeCells count="13">
    <mergeCell ref="K40:L40"/>
    <mergeCell ref="A7:B7"/>
    <mergeCell ref="A10:H10"/>
    <mergeCell ref="A12:H12"/>
    <mergeCell ref="A41:D42"/>
    <mergeCell ref="A40:D40"/>
    <mergeCell ref="A38:F38"/>
    <mergeCell ref="A39:F39"/>
    <mergeCell ref="K37:M37"/>
    <mergeCell ref="A36:F36"/>
    <mergeCell ref="A37:F37"/>
    <mergeCell ref="A14:H14"/>
    <mergeCell ref="G39:H39"/>
  </mergeCells>
  <printOptions horizontalCentered="1"/>
  <pageMargins left="0" right="0" top="0" bottom="0.25" header="0.3" footer="0.3"/>
  <pageSetup paperSize="9" scale="94" orientation="portrait" r:id="rId1"/>
  <rowBreaks count="1" manualBreakCount="1">
    <brk id="27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55</v>
      </c>
      <c r="I2" s="51">
        <v>4.8107200000000003E-2</v>
      </c>
    </row>
    <row r="3" spans="2:9" ht="15.75" x14ac:dyDescent="0.25">
      <c r="B3" s="48" t="s">
        <v>56</v>
      </c>
      <c r="C3" s="49">
        <v>3661200</v>
      </c>
      <c r="D3" s="49">
        <v>756600</v>
      </c>
    </row>
    <row r="4" spans="2:9" x14ac:dyDescent="0.25">
      <c r="B4" t="s">
        <v>57</v>
      </c>
      <c r="C4" s="50">
        <f>C3*50%</f>
        <v>1830600</v>
      </c>
      <c r="D4" s="50">
        <f>D3*50%</f>
        <v>378300</v>
      </c>
    </row>
    <row r="5" spans="2:9" x14ac:dyDescent="0.25">
      <c r="B5" t="s">
        <v>55</v>
      </c>
      <c r="C5" s="47">
        <f>C4*I2</f>
        <v>88065.04032</v>
      </c>
      <c r="D5" s="47">
        <f>D4*I2</f>
        <v>18198.95376</v>
      </c>
    </row>
    <row r="6" spans="2:9" ht="15.75" x14ac:dyDescent="0.25">
      <c r="B6" s="48" t="s">
        <v>56</v>
      </c>
      <c r="C6" s="49">
        <f>C4-C5</f>
        <v>1742534.9596800001</v>
      </c>
      <c r="D6" s="49">
        <f>D4-D5</f>
        <v>360101.04624</v>
      </c>
    </row>
    <row r="7" spans="2:9" x14ac:dyDescent="0.25">
      <c r="B7" t="s">
        <v>58</v>
      </c>
      <c r="C7">
        <v>0</v>
      </c>
      <c r="D7" s="50">
        <f>D6*13%</f>
        <v>46813.136011200004</v>
      </c>
    </row>
    <row r="8" spans="2:9" ht="15.75" x14ac:dyDescent="0.25">
      <c r="B8" s="48" t="s">
        <v>59</v>
      </c>
      <c r="C8" s="49">
        <f>C7+C6</f>
        <v>1742534.9596800001</v>
      </c>
      <c r="D8" s="49">
        <f>D7+D6</f>
        <v>406914.18225120002</v>
      </c>
    </row>
    <row r="10" spans="2:9" ht="15.75" x14ac:dyDescent="0.25">
      <c r="B10" s="48" t="s">
        <v>60</v>
      </c>
      <c r="C10" s="49"/>
      <c r="D10" s="49">
        <f>D8+C8</f>
        <v>2149449.1419311999</v>
      </c>
    </row>
    <row r="13" spans="2:9" ht="15.75" x14ac:dyDescent="0.25">
      <c r="B13" s="48" t="s">
        <v>56</v>
      </c>
      <c r="C13" s="49">
        <v>3661200</v>
      </c>
      <c r="D13" s="49">
        <v>756600</v>
      </c>
    </row>
    <row r="14" spans="2:9" x14ac:dyDescent="0.25">
      <c r="B14" t="s">
        <v>57</v>
      </c>
      <c r="C14" s="50">
        <f>C13*50%</f>
        <v>1830600</v>
      </c>
      <c r="D14" s="50">
        <f>D13*50%</f>
        <v>378300</v>
      </c>
    </row>
    <row r="15" spans="2:9" x14ac:dyDescent="0.25">
      <c r="B15" t="s">
        <v>58</v>
      </c>
      <c r="C15">
        <v>0</v>
      </c>
      <c r="D15" s="50">
        <f>D14*13%</f>
        <v>49179</v>
      </c>
    </row>
    <row r="16" spans="2:9" ht="15.75" x14ac:dyDescent="0.25">
      <c r="B16" s="48" t="s">
        <v>59</v>
      </c>
      <c r="C16" s="49">
        <f>C15+C14</f>
        <v>1830600</v>
      </c>
      <c r="D16" s="49">
        <f>D15+D14</f>
        <v>427479</v>
      </c>
    </row>
    <row r="17" spans="2:4" x14ac:dyDescent="0.25">
      <c r="B17" t="s">
        <v>55</v>
      </c>
      <c r="C17" s="47">
        <f>C16*I2</f>
        <v>88065.04032</v>
      </c>
      <c r="D17" s="47">
        <f>D16*I2</f>
        <v>20564.8177488</v>
      </c>
    </row>
    <row r="18" spans="2:4" ht="15.75" x14ac:dyDescent="0.25">
      <c r="B18" s="48" t="s">
        <v>60</v>
      </c>
      <c r="C18" s="49">
        <f>C16-C17</f>
        <v>1742534.9596800001</v>
      </c>
      <c r="D18" s="49">
        <f>D16-D17</f>
        <v>406914.18225120002</v>
      </c>
    </row>
    <row r="20" spans="2:4" ht="15.75" x14ac:dyDescent="0.25">
      <c r="B20" s="48" t="s">
        <v>60</v>
      </c>
      <c r="D20" s="52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2022-10-15T07:14:20Z</dcterms:modified>
</cp:coreProperties>
</file>