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5D67DE10-0A04-439D-BB0C-A78EB4A40A4D}" xr6:coauthVersionLast="33" xr6:coauthVersionMax="33" xr10:uidLastSave="{00000000-0000-0000-0000-000000000000}"/>
  <bookViews>
    <workbookView xWindow="240" yWindow="105" windowWidth="14805" windowHeight="8010" xr2:uid="{00000000-000D-0000-FFFF-FFFF00000000}"/>
  </bookViews>
  <sheets>
    <sheet name="HVAC" sheetId="1" r:id="rId1"/>
    <sheet name="working" sheetId="2" r:id="rId2"/>
  </sheets>
  <definedNames>
    <definedName name="_xlnm.Print_Area" localSheetId="0">HVAC!$A$1:$F$50</definedName>
    <definedName name="_xlnm.Print_Titles" localSheetId="0">HVAC!$16:$18</definedName>
  </definedNames>
  <calcPr calcId="162913"/>
</workbook>
</file>

<file path=xl/calcChain.xml><?xml version="1.0" encoding="utf-8"?>
<calcChain xmlns="http://schemas.openxmlformats.org/spreadsheetml/2006/main">
  <c r="F20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9" i="1"/>
  <c r="D15" i="2" l="1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L49" i="1"/>
  <c r="L37" i="1"/>
  <c r="L38" i="1" s="1"/>
  <c r="L39" i="1" s="1"/>
  <c r="D10" i="2"/>
  <c r="D21" i="1" l="1"/>
  <c r="F21" i="1" s="1"/>
  <c r="F38" i="1" l="1"/>
  <c r="F39" i="1" s="1"/>
  <c r="J31" i="1" s="1"/>
  <c r="F40" i="1" l="1"/>
  <c r="J34" i="1" l="1"/>
  <c r="J35" i="1" l="1"/>
  <c r="J36" i="1" s="1"/>
</calcChain>
</file>

<file path=xl/sharedStrings.xml><?xml version="1.0" encoding="utf-8"?>
<sst xmlns="http://schemas.openxmlformats.org/spreadsheetml/2006/main" count="77" uniqueCount="54">
  <si>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</si>
  <si>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</si>
  <si>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</si>
  <si>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</si>
  <si>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</si>
  <si>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</si>
  <si>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</si>
  <si>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</si>
  <si>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</si>
  <si>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M/S Dawat-e-Hadiyah Burhani Mahal</t>
  </si>
  <si>
    <t>For PIONEER SERVICES.</t>
  </si>
  <si>
    <t>Set</t>
  </si>
  <si>
    <t>Material Rate</t>
  </si>
  <si>
    <t>Labour Amount</t>
  </si>
  <si>
    <t>Testing &amp; commissioning cordination with supplier</t>
  </si>
  <si>
    <t>Re-align, regging and shifting packaged unit as required including supply &amp; installation of vibration islolator 4" thick (6 x 3 units)</t>
  </si>
  <si>
    <t>(6" x 8 ft long)</t>
  </si>
  <si>
    <t>i)</t>
  </si>
  <si>
    <t>ii</t>
  </si>
  <si>
    <t>(6" x 6 ft long)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</si>
  <si>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</si>
  <si>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</si>
  <si>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</si>
  <si>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</si>
  <si>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</si>
  <si>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</si>
  <si>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</si>
  <si>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Invoice for Supply of HVAC Material at Food Court - The North Walk Shopping Mall</t>
  </si>
  <si>
    <t>PS/TNW/316/10/22</t>
  </si>
  <si>
    <t>Attn: Mr. Hussain Bharmal</t>
  </si>
  <si>
    <t>NTN 4312149-7</t>
  </si>
  <si>
    <t>Advance Bill amount 70%</t>
  </si>
  <si>
    <t>Supply of G.I Cladding on exposed area duct (26 SWG) for protection of insulation.</t>
  </si>
  <si>
    <t>Supply of Return air Grill</t>
  </si>
  <si>
    <t>Supply of fresh air in take louver 12 x 20</t>
  </si>
  <si>
    <t>Supply of aluminium filter 1" thick 12 x 20</t>
  </si>
  <si>
    <t>Supply of Flexible duct connector for return / supply air duct connection.</t>
  </si>
  <si>
    <t>Supply of volume control damper 12 x 20</t>
  </si>
  <si>
    <t>Supply of volume control damper 32 x 22</t>
  </si>
  <si>
    <t>Supply of Fire damper 32 x 22</t>
  </si>
  <si>
    <t>Supply of hangers /  supports for G.I sheet metal ducts.</t>
  </si>
  <si>
    <t>Supply of G.I. sheet metal duct machine made (22 / 24 SWG) with flange, nut bolts, gasket, duct sealent.</t>
  </si>
  <si>
    <t>Supply of Glass wool insulation of 25mm thick for supply &amp; return air ducts.</t>
  </si>
  <si>
    <t>Supply of Shop drawings &amp; As built on Auto CAD 2018.</t>
  </si>
  <si>
    <t>Supply of control wiring.</t>
  </si>
  <si>
    <t>Supply of Paints.</t>
  </si>
  <si>
    <t>Drum</t>
  </si>
  <si>
    <t>Payment Break up</t>
  </si>
  <si>
    <t>CHQ Amount</t>
  </si>
  <si>
    <t>Total Bill</t>
  </si>
  <si>
    <t>inv # 316</t>
  </si>
  <si>
    <t>inv # 013 Burhnai Majli area</t>
  </si>
  <si>
    <t>inv # 317</t>
  </si>
  <si>
    <t>Less WHT 4.5%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</si>
</sst>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14" fontId="5" fillId="0" borderId="0" xfId="1" applyNumberFormat="1" applyFont="1"/>
    <xf numFmtId="0" fontId="7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43" fontId="2" fillId="0" borderId="0" xfId="0" applyNumberFormat="1" applyFont="1"/>
    <xf numFmtId="0" fontId="2" fillId="0" borderId="2" xfId="0" applyFont="1" applyBorder="1"/>
    <xf numFmtId="164" fontId="2" fillId="0" borderId="2" xfId="1" applyNumberFormat="1" applyFont="1" applyBorder="1"/>
    <xf numFmtId="164" fontId="2" fillId="0" borderId="2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2" fillId="0" borderId="2" xfId="1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64" fontId="0" fillId="0" borderId="0" xfId="1" applyNumberFormat="1" applyFont="1"/>
    <xf numFmtId="0" fontId="9" fillId="0" borderId="0" xfId="0" applyFont="1"/>
    <xf numFmtId="164" fontId="9" fillId="0" borderId="0" xfId="1" applyNumberFormat="1" applyFont="1"/>
    <xf numFmtId="164" fontId="0" fillId="0" borderId="0" xfId="0" applyNumberFormat="1"/>
    <xf numFmtId="166" fontId="0" fillId="0" borderId="0" xfId="2" applyNumberFormat="1" applyFont="1"/>
    <xf numFmtId="164" fontId="9" fillId="0" borderId="0" xfId="0" applyNumberFormat="1" applyFon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4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right" vertical="center"/>
    </xf>
    <xf numFmtId="164" fontId="12" fillId="0" borderId="0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950595</xdr:colOff>
      <xdr:row>5</xdr:row>
      <xdr:rowOff>171450</xdr:rowOff>
    </xdr:from>
    <xdr:to>
      <xdr:col>12</xdr:col>
      <xdr:colOff>563880</xdr:colOff>
      <xdr:row>11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214313</xdr:colOff>
      <xdr:row>4</xdr:row>
      <xdr:rowOff>62996</xdr:rowOff>
    </xdr:from>
    <xdr:to>
      <xdr:col>11</xdr:col>
      <xdr:colOff>539751</xdr:colOff>
      <xdr:row>7</xdr:row>
      <xdr:rowOff>79376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572501" y="1015496"/>
          <a:ext cx="4413250" cy="52438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55563</xdr:colOff>
      <xdr:row>3</xdr:row>
      <xdr:rowOff>104771</xdr:rowOff>
    </xdr:from>
    <xdr:to>
      <xdr:col>8</xdr:col>
      <xdr:colOff>246063</xdr:colOff>
      <xdr:row>7</xdr:row>
      <xdr:rowOff>87312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67626" y="819146"/>
          <a:ext cx="936625" cy="7286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711200</xdr:colOff>
      <xdr:row>57</xdr:row>
      <xdr:rowOff>101599</xdr:rowOff>
    </xdr:from>
    <xdr:to>
      <xdr:col>6</xdr:col>
      <xdr:colOff>549564</xdr:colOff>
      <xdr:row>60</xdr:row>
      <xdr:rowOff>6349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7513" y="12158662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53"/>
  <sheetViews>
    <sheetView tabSelected="1" topLeftCell="A26" zoomScale="120" zoomScaleNormal="120" workbookViewId="0">
      <selection activeCell="I36" sqref="I36"/>
    </sheetView>
  </sheetViews>
  <sheetFormatPr defaultColWidth="8.85546875" defaultRowHeight="18.75" x14ac:dyDescent="0.3"/>
  <cols>
    <col min="1" max="1" width="3.85546875" style="1" customWidth="1"/>
    <col min="2" max="2" width="63.42578125" style="2" customWidth="1"/>
    <col min="3" max="3" width="5.5703125" style="1" customWidth="1"/>
    <col min="4" max="4" width="7" style="1" bestFit="1" customWidth="1"/>
    <col min="5" max="5" width="11" style="1" bestFit="1" customWidth="1"/>
    <col min="6" max="6" width="14.5703125" style="3" bestFit="1" customWidth="1"/>
    <col min="7" max="7" width="8.85546875" style="2"/>
    <col min="8" max="8" width="11.140625" style="2" bestFit="1" customWidth="1"/>
    <col min="9" max="9" width="30.42578125" style="2" customWidth="1"/>
    <col min="10" max="10" width="16" style="2" bestFit="1" customWidth="1"/>
    <col min="11" max="11" width="8.85546875" style="2"/>
    <col min="12" max="12" width="18.28515625" style="2" bestFit="1" customWidth="1"/>
    <col min="13" max="16384" width="8.85546875" style="2"/>
  </cols>
  <sheetData>
    <row r="5" spans="1:6" ht="7.5" customHeight="1" x14ac:dyDescent="0.3"/>
    <row r="6" spans="1:6" ht="16.5" customHeight="1" x14ac:dyDescent="0.3"/>
    <row r="7" spans="1:6" ht="16.5" customHeight="1" x14ac:dyDescent="0.3"/>
    <row r="8" spans="1:6" x14ac:dyDescent="0.3">
      <c r="A8" s="40" t="s">
        <v>28</v>
      </c>
      <c r="B8" s="40"/>
      <c r="F8" s="8">
        <v>44855</v>
      </c>
    </row>
    <row r="9" spans="1:6" x14ac:dyDescent="0.3">
      <c r="A9" s="10" t="s">
        <v>9</v>
      </c>
      <c r="B9" s="10"/>
      <c r="D9" s="45" t="s">
        <v>30</v>
      </c>
      <c r="E9" s="45"/>
      <c r="F9" s="45"/>
    </row>
    <row r="10" spans="1:6" x14ac:dyDescent="0.3">
      <c r="A10" s="10" t="s">
        <v>20</v>
      </c>
      <c r="B10" s="10"/>
      <c r="F10" s="2"/>
    </row>
    <row r="11" spans="1:6" s="9" customFormat="1" ht="8.25" customHeight="1" x14ac:dyDescent="0.35">
      <c r="A11" s="41"/>
      <c r="B11" s="41"/>
      <c r="C11" s="41"/>
      <c r="D11" s="41"/>
      <c r="E11" s="41"/>
      <c r="F11" s="41"/>
    </row>
    <row r="12" spans="1:6" s="9" customFormat="1" ht="3" customHeight="1" x14ac:dyDescent="0.35">
      <c r="A12" s="20"/>
      <c r="B12" s="20"/>
      <c r="C12" s="20"/>
      <c r="D12" s="20"/>
      <c r="E12" s="20"/>
      <c r="F12" s="20"/>
    </row>
    <row r="13" spans="1:6" s="9" customFormat="1" ht="3" customHeight="1" x14ac:dyDescent="0.35">
      <c r="A13" s="36"/>
      <c r="B13" s="36"/>
      <c r="C13" s="36"/>
      <c r="D13" s="36"/>
      <c r="E13" s="36"/>
      <c r="F13" s="36"/>
    </row>
    <row r="14" spans="1:6" s="9" customFormat="1" ht="30.6" customHeight="1" x14ac:dyDescent="0.35">
      <c r="A14" s="42" t="s">
        <v>29</v>
      </c>
      <c r="B14" s="42"/>
      <c r="C14" s="42"/>
      <c r="D14" s="42"/>
      <c r="E14" s="42"/>
      <c r="F14" s="42"/>
    </row>
    <row r="15" spans="1:6" s="9" customFormat="1" ht="12" customHeight="1" x14ac:dyDescent="0.35">
      <c r="A15" s="21"/>
      <c r="B15" s="21"/>
      <c r="C15" s="21"/>
      <c r="D15" s="21"/>
      <c r="E15" s="21"/>
      <c r="F15" s="21"/>
    </row>
    <row r="16" spans="1:6" s="9" customFormat="1" ht="39.75" customHeight="1" x14ac:dyDescent="0.35">
      <c r="A16" s="41" t="s">
        <v>27</v>
      </c>
      <c r="B16" s="41"/>
      <c r="C16" s="41"/>
      <c r="D16" s="41"/>
      <c r="E16" s="41"/>
      <c r="F16" s="41"/>
    </row>
    <row r="17" spans="1:10" s="9" customFormat="1" ht="12" customHeight="1" x14ac:dyDescent="0.35">
      <c r="A17" s="20"/>
      <c r="B17" s="20"/>
      <c r="C17" s="20"/>
      <c r="D17" s="20"/>
      <c r="E17" s="20"/>
      <c r="F17" s="20"/>
    </row>
    <row r="18" spans="1:10" ht="31.5" x14ac:dyDescent="0.3">
      <c r="A18" s="17" t="s">
        <v>0</v>
      </c>
      <c r="B18" s="17" t="s">
        <v>1</v>
      </c>
      <c r="C18" s="17" t="s">
        <v>2</v>
      </c>
      <c r="D18" s="17" t="s">
        <v>3</v>
      </c>
      <c r="E18" s="18" t="s">
        <v>12</v>
      </c>
      <c r="F18" s="18" t="s">
        <v>13</v>
      </c>
    </row>
    <row r="19" spans="1:10" ht="38.25" hidden="1" customHeight="1" x14ac:dyDescent="0.3">
      <c r="A19" s="31">
        <v>1</v>
      </c>
      <c r="B19" s="32" t="s">
        <v>15</v>
      </c>
      <c r="C19" s="31" t="s">
        <v>7</v>
      </c>
      <c r="D19" s="31">
        <v>3</v>
      </c>
      <c r="E19" s="33"/>
      <c r="F19" s="34">
        <f>E19*D19</f>
        <v>0</v>
      </c>
      <c r="H19" s="11"/>
      <c r="I19" s="11"/>
      <c r="J19" s="11"/>
    </row>
    <row r="20" spans="1:10" ht="37.5" customHeight="1" x14ac:dyDescent="0.3">
      <c r="A20" s="31">
        <v>1</v>
      </c>
      <c r="B20" s="32" t="s">
        <v>41</v>
      </c>
      <c r="C20" s="31" t="s">
        <v>6</v>
      </c>
      <c r="D20" s="31">
        <v>4760</v>
      </c>
      <c r="E20" s="33">
        <v>325</v>
      </c>
      <c r="F20" s="34">
        <f t="shared" ref="F20:F37" si="0">E20*D20</f>
        <v>1547000</v>
      </c>
      <c r="H20" s="11"/>
      <c r="I20" s="11"/>
      <c r="J20" s="11"/>
    </row>
    <row r="21" spans="1:10" ht="31.5" x14ac:dyDescent="0.3">
      <c r="A21" s="31">
        <v>2</v>
      </c>
      <c r="B21" s="32" t="s">
        <v>42</v>
      </c>
      <c r="C21" s="31" t="s">
        <v>6</v>
      </c>
      <c r="D21" s="31">
        <f>4760-2780</f>
        <v>1980</v>
      </c>
      <c r="E21" s="33">
        <v>130</v>
      </c>
      <c r="F21" s="34">
        <f t="shared" si="0"/>
        <v>257400</v>
      </c>
      <c r="H21" s="11"/>
      <c r="I21" s="11"/>
      <c r="J21" s="11"/>
    </row>
    <row r="22" spans="1:10" ht="31.5" x14ac:dyDescent="0.3">
      <c r="A22" s="31">
        <v>3</v>
      </c>
      <c r="B22" s="32" t="s">
        <v>42</v>
      </c>
      <c r="C22" s="31" t="s">
        <v>6</v>
      </c>
      <c r="D22" s="31">
        <v>2780</v>
      </c>
      <c r="E22" s="33">
        <v>180</v>
      </c>
      <c r="F22" s="34">
        <f t="shared" si="0"/>
        <v>500400</v>
      </c>
      <c r="H22" s="11"/>
      <c r="I22" s="11"/>
      <c r="J22" s="11"/>
    </row>
    <row r="23" spans="1:10" ht="31.5" x14ac:dyDescent="0.3">
      <c r="A23" s="31">
        <v>4</v>
      </c>
      <c r="B23" s="32" t="s">
        <v>32</v>
      </c>
      <c r="C23" s="31" t="s">
        <v>6</v>
      </c>
      <c r="D23" s="31">
        <v>2780</v>
      </c>
      <c r="E23" s="33">
        <v>300</v>
      </c>
      <c r="F23" s="34">
        <f t="shared" si="0"/>
        <v>834000</v>
      </c>
      <c r="H23" s="11"/>
      <c r="I23" s="11"/>
      <c r="J23" s="11"/>
    </row>
    <row r="24" spans="1:10" x14ac:dyDescent="0.3">
      <c r="A24" s="31">
        <v>5</v>
      </c>
      <c r="B24" s="32" t="s">
        <v>33</v>
      </c>
      <c r="C24" s="31"/>
      <c r="D24" s="31"/>
      <c r="E24" s="33"/>
      <c r="F24" s="34">
        <f t="shared" si="0"/>
        <v>0</v>
      </c>
      <c r="H24" s="11"/>
      <c r="I24" s="11"/>
      <c r="J24" s="11"/>
    </row>
    <row r="25" spans="1:10" x14ac:dyDescent="0.3">
      <c r="A25" s="31" t="s">
        <v>17</v>
      </c>
      <c r="B25" s="32" t="s">
        <v>16</v>
      </c>
      <c r="C25" s="31" t="s">
        <v>7</v>
      </c>
      <c r="D25" s="31">
        <v>4</v>
      </c>
      <c r="E25" s="33">
        <v>8000</v>
      </c>
      <c r="F25" s="34">
        <f t="shared" si="0"/>
        <v>32000</v>
      </c>
      <c r="H25" s="11"/>
      <c r="I25" s="11"/>
      <c r="J25" s="11"/>
    </row>
    <row r="26" spans="1:10" x14ac:dyDescent="0.3">
      <c r="A26" s="31" t="s">
        <v>18</v>
      </c>
      <c r="B26" s="32" t="s">
        <v>19</v>
      </c>
      <c r="C26" s="31" t="s">
        <v>7</v>
      </c>
      <c r="D26" s="31">
        <v>6</v>
      </c>
      <c r="E26" s="33">
        <v>6800</v>
      </c>
      <c r="F26" s="34">
        <f t="shared" si="0"/>
        <v>40800</v>
      </c>
      <c r="H26" s="11"/>
      <c r="I26" s="11"/>
      <c r="J26" s="11"/>
    </row>
    <row r="27" spans="1:10" x14ac:dyDescent="0.3">
      <c r="A27" s="31">
        <v>6</v>
      </c>
      <c r="B27" s="32" t="s">
        <v>34</v>
      </c>
      <c r="C27" s="31" t="s">
        <v>7</v>
      </c>
      <c r="D27" s="31">
        <v>3</v>
      </c>
      <c r="E27" s="33">
        <v>6700</v>
      </c>
      <c r="F27" s="34">
        <f t="shared" si="0"/>
        <v>20100</v>
      </c>
      <c r="H27" s="11"/>
      <c r="I27" s="11"/>
      <c r="J27" s="11"/>
    </row>
    <row r="28" spans="1:10" x14ac:dyDescent="0.3">
      <c r="A28" s="31">
        <v>7</v>
      </c>
      <c r="B28" s="32" t="s">
        <v>35</v>
      </c>
      <c r="C28" s="31" t="s">
        <v>7</v>
      </c>
      <c r="D28" s="31">
        <v>3</v>
      </c>
      <c r="E28" s="33">
        <v>3600</v>
      </c>
      <c r="F28" s="34">
        <f t="shared" si="0"/>
        <v>10800</v>
      </c>
      <c r="H28" s="11"/>
      <c r="I28" s="11"/>
      <c r="J28" s="11"/>
    </row>
    <row r="29" spans="1:10" ht="31.5" x14ac:dyDescent="0.3">
      <c r="A29" s="31">
        <v>8</v>
      </c>
      <c r="B29" s="32" t="s">
        <v>36</v>
      </c>
      <c r="C29" s="31" t="s">
        <v>8</v>
      </c>
      <c r="D29" s="31">
        <v>42</v>
      </c>
      <c r="E29" s="33">
        <v>650</v>
      </c>
      <c r="F29" s="34">
        <f t="shared" si="0"/>
        <v>27300</v>
      </c>
      <c r="H29" s="11"/>
      <c r="I29" s="11"/>
      <c r="J29" s="11"/>
    </row>
    <row r="30" spans="1:10" x14ac:dyDescent="0.3">
      <c r="A30" s="31">
        <v>9</v>
      </c>
      <c r="B30" s="32" t="s">
        <v>37</v>
      </c>
      <c r="C30" s="31" t="s">
        <v>7</v>
      </c>
      <c r="D30" s="31">
        <v>3</v>
      </c>
      <c r="E30" s="33">
        <v>6000</v>
      </c>
      <c r="F30" s="34">
        <f t="shared" si="0"/>
        <v>18000</v>
      </c>
      <c r="H30" s="11"/>
      <c r="I30" s="39" t="s">
        <v>47</v>
      </c>
      <c r="J30" s="39"/>
    </row>
    <row r="31" spans="1:10" x14ac:dyDescent="0.3">
      <c r="A31" s="31">
        <v>10</v>
      </c>
      <c r="B31" s="32" t="s">
        <v>38</v>
      </c>
      <c r="C31" s="31" t="s">
        <v>7</v>
      </c>
      <c r="D31" s="31">
        <v>6</v>
      </c>
      <c r="E31" s="33">
        <v>17600</v>
      </c>
      <c r="F31" s="34">
        <f t="shared" si="0"/>
        <v>105600</v>
      </c>
      <c r="H31" s="11"/>
      <c r="I31" s="14" t="s">
        <v>50</v>
      </c>
      <c r="J31" s="16">
        <f>F39</f>
        <v>2562840</v>
      </c>
    </row>
    <row r="32" spans="1:10" x14ac:dyDescent="0.3">
      <c r="A32" s="31">
        <v>11</v>
      </c>
      <c r="B32" s="32" t="s">
        <v>39</v>
      </c>
      <c r="C32" s="31" t="s">
        <v>7</v>
      </c>
      <c r="D32" s="31">
        <v>3</v>
      </c>
      <c r="E32" s="33">
        <v>17600</v>
      </c>
      <c r="F32" s="34">
        <f t="shared" si="0"/>
        <v>52800</v>
      </c>
      <c r="H32" s="11"/>
      <c r="I32" s="14" t="s">
        <v>52</v>
      </c>
      <c r="J32" s="16">
        <v>446950</v>
      </c>
    </row>
    <row r="33" spans="1:12" x14ac:dyDescent="0.3">
      <c r="A33" s="31">
        <v>12</v>
      </c>
      <c r="B33" s="32" t="s">
        <v>40</v>
      </c>
      <c r="C33" s="31" t="s">
        <v>7</v>
      </c>
      <c r="D33" s="31">
        <v>100</v>
      </c>
      <c r="E33" s="33">
        <v>1200</v>
      </c>
      <c r="F33" s="34">
        <f t="shared" si="0"/>
        <v>120000</v>
      </c>
      <c r="H33" s="11"/>
      <c r="I33" s="14" t="s">
        <v>51</v>
      </c>
      <c r="J33" s="16">
        <v>1050220</v>
      </c>
    </row>
    <row r="34" spans="1:12" x14ac:dyDescent="0.3">
      <c r="A34" s="31">
        <v>13</v>
      </c>
      <c r="B34" s="32" t="s">
        <v>43</v>
      </c>
      <c r="C34" s="31" t="s">
        <v>11</v>
      </c>
      <c r="D34" s="31">
        <v>1</v>
      </c>
      <c r="E34" s="33">
        <v>20000</v>
      </c>
      <c r="F34" s="34">
        <f t="shared" si="0"/>
        <v>20000</v>
      </c>
      <c r="H34" s="11"/>
      <c r="I34" s="14" t="s">
        <v>49</v>
      </c>
      <c r="J34" s="16">
        <f>SUM(J31:J33)</f>
        <v>4060010</v>
      </c>
    </row>
    <row r="35" spans="1:12" x14ac:dyDescent="0.3">
      <c r="A35" s="31">
        <v>14</v>
      </c>
      <c r="B35" s="32" t="s">
        <v>44</v>
      </c>
      <c r="C35" s="31" t="s">
        <v>8</v>
      </c>
      <c r="D35" s="31">
        <v>30</v>
      </c>
      <c r="E35" s="33">
        <v>1500</v>
      </c>
      <c r="F35" s="34">
        <f t="shared" si="0"/>
        <v>45000</v>
      </c>
      <c r="H35" s="11"/>
      <c r="I35" s="14" t="s">
        <v>53</v>
      </c>
      <c r="J35" s="15">
        <f>J34*4.5%</f>
        <v>182700.44999999998</v>
      </c>
    </row>
    <row r="36" spans="1:12" x14ac:dyDescent="0.3">
      <c r="A36" s="31">
        <v>15</v>
      </c>
      <c r="B36" s="32" t="s">
        <v>45</v>
      </c>
      <c r="C36" s="31" t="s">
        <v>46</v>
      </c>
      <c r="D36" s="31">
        <v>1</v>
      </c>
      <c r="E36" s="33">
        <v>30000</v>
      </c>
      <c r="F36" s="34">
        <f t="shared" si="0"/>
        <v>30000</v>
      </c>
      <c r="H36" s="11"/>
      <c r="I36" s="14" t="s">
        <v>48</v>
      </c>
      <c r="J36" s="15">
        <f>J34-J35</f>
        <v>3877309.55</v>
      </c>
    </row>
    <row r="37" spans="1:12" hidden="1" x14ac:dyDescent="0.3">
      <c r="A37" s="31">
        <v>17</v>
      </c>
      <c r="B37" s="32" t="s">
        <v>14</v>
      </c>
      <c r="C37" s="31" t="s">
        <v>5</v>
      </c>
      <c r="D37" s="31">
        <v>3</v>
      </c>
      <c r="E37" s="33">
        <v>0</v>
      </c>
      <c r="F37" s="34">
        <f t="shared" si="0"/>
        <v>0</v>
      </c>
      <c r="H37" s="11"/>
      <c r="L37" s="11" t="e">
        <f>#REF!+#REF!+#REF!</f>
        <v>#REF!</v>
      </c>
    </row>
    <row r="38" spans="1:12" x14ac:dyDescent="0.3">
      <c r="A38" s="44" t="s">
        <v>4</v>
      </c>
      <c r="B38" s="44"/>
      <c r="C38" s="44"/>
      <c r="D38" s="44"/>
      <c r="E38" s="44"/>
      <c r="F38" s="35">
        <f>SUM(F19:F37)</f>
        <v>3661200</v>
      </c>
      <c r="L38" s="13" t="e">
        <f>L37*#REF!</f>
        <v>#REF!</v>
      </c>
    </row>
    <row r="39" spans="1:12" x14ac:dyDescent="0.3">
      <c r="A39" s="44" t="s">
        <v>31</v>
      </c>
      <c r="B39" s="44"/>
      <c r="C39" s="44"/>
      <c r="D39" s="44"/>
      <c r="E39" s="44"/>
      <c r="F39" s="35">
        <f>F38*70%</f>
        <v>2562840</v>
      </c>
      <c r="J39" s="11"/>
      <c r="L39" s="11" t="e">
        <f>L37-L38</f>
        <v>#REF!</v>
      </c>
    </row>
    <row r="40" spans="1:12" hidden="1" x14ac:dyDescent="0.3">
      <c r="A40" s="43" t="s">
        <v>4</v>
      </c>
      <c r="B40" s="43"/>
      <c r="C40" s="43"/>
      <c r="D40" s="43"/>
      <c r="E40" s="43"/>
      <c r="F40" s="22">
        <f>SUM(F38:F39)</f>
        <v>6224040</v>
      </c>
      <c r="L40" s="12"/>
    </row>
    <row r="41" spans="1:12" x14ac:dyDescent="0.3">
      <c r="A41" s="37"/>
      <c r="B41" s="37"/>
      <c r="C41" s="37"/>
      <c r="D41" s="37"/>
      <c r="E41" s="37"/>
      <c r="F41" s="38"/>
      <c r="L41" s="12"/>
    </row>
    <row r="42" spans="1:12" x14ac:dyDescent="0.3">
      <c r="A42" s="37"/>
      <c r="B42" s="37"/>
      <c r="C42" s="37"/>
      <c r="D42" s="37"/>
      <c r="E42" s="37"/>
      <c r="F42" s="38"/>
      <c r="L42" s="12"/>
    </row>
    <row r="43" spans="1:12" x14ac:dyDescent="0.3">
      <c r="A43" s="37"/>
      <c r="B43" s="37"/>
      <c r="C43" s="37"/>
      <c r="D43" s="37"/>
      <c r="E43" s="37"/>
      <c r="F43" s="38"/>
      <c r="L43" s="12"/>
    </row>
    <row r="44" spans="1:12" ht="27" customHeight="1" x14ac:dyDescent="0.3">
      <c r="A44" s="19" t="s">
        <v>10</v>
      </c>
      <c r="B44" s="5"/>
      <c r="E44" s="23"/>
      <c r="L44" s="13"/>
    </row>
    <row r="45" spans="1:12" ht="18.75" hidden="1" customHeight="1" x14ac:dyDescent="0.3">
      <c r="A45" s="4"/>
      <c r="B45" s="4"/>
      <c r="E45" s="24"/>
      <c r="L45" s="11"/>
    </row>
    <row r="46" spans="1:12" ht="54" hidden="1" customHeight="1" x14ac:dyDescent="0.3">
      <c r="A46" s="6"/>
      <c r="B46" s="7"/>
      <c r="L46" s="11"/>
    </row>
    <row r="47" spans="1:12" x14ac:dyDescent="0.3">
      <c r="L47" s="11"/>
    </row>
    <row r="48" spans="1:12" ht="15.75" customHeight="1" x14ac:dyDescent="0.3"/>
    <row r="49" spans="4:12" x14ac:dyDescent="0.3">
      <c r="D49" s="38"/>
      <c r="E49" s="38"/>
      <c r="H49" s="3"/>
      <c r="L49" s="13" t="e">
        <f>#REF!+#REF!+#REF!</f>
        <v>#REF!</v>
      </c>
    </row>
    <row r="53" spans="4:12" x14ac:dyDescent="0.3">
      <c r="L53" s="11"/>
    </row>
  </sheetData>
  <mergeCells count="9">
    <mergeCell ref="I30:J30"/>
    <mergeCell ref="A8:B8"/>
    <mergeCell ref="A11:F11"/>
    <mergeCell ref="A14:F14"/>
    <mergeCell ref="A40:E40"/>
    <mergeCell ref="A38:E38"/>
    <mergeCell ref="A39:E39"/>
    <mergeCell ref="A16:F16"/>
    <mergeCell ref="D9:F9"/>
  </mergeCells>
  <printOptions horizontalCentered="1"/>
  <pageMargins left="0" right="0" top="0.5" bottom="0.25" header="0.3" footer="0.3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21</v>
      </c>
      <c r="I2" s="29">
        <v>4.8107200000000003E-2</v>
      </c>
    </row>
    <row r="3" spans="2:9" ht="15.75" x14ac:dyDescent="0.25">
      <c r="B3" s="26" t="s">
        <v>22</v>
      </c>
      <c r="C3" s="27">
        <v>3661200</v>
      </c>
      <c r="D3" s="27">
        <v>756600</v>
      </c>
    </row>
    <row r="4" spans="2:9" x14ac:dyDescent="0.25">
      <c r="B4" t="s">
        <v>23</v>
      </c>
      <c r="C4" s="28">
        <f>C3*50%</f>
        <v>1830600</v>
      </c>
      <c r="D4" s="28">
        <f>D3*50%</f>
        <v>378300</v>
      </c>
    </row>
    <row r="5" spans="2:9" x14ac:dyDescent="0.25">
      <c r="B5" t="s">
        <v>21</v>
      </c>
      <c r="C5" s="25">
        <f>C4*I2</f>
        <v>88065.04032</v>
      </c>
      <c r="D5" s="25">
        <f>D4*I2</f>
        <v>18198.95376</v>
      </c>
    </row>
    <row r="6" spans="2:9" ht="15.75" x14ac:dyDescent="0.25">
      <c r="B6" s="26" t="s">
        <v>22</v>
      </c>
      <c r="C6" s="27">
        <f>C4-C5</f>
        <v>1742534.9596800001</v>
      </c>
      <c r="D6" s="27">
        <f>D4-D5</f>
        <v>360101.04624</v>
      </c>
    </row>
    <row r="7" spans="2:9" x14ac:dyDescent="0.25">
      <c r="B7" t="s">
        <v>24</v>
      </c>
      <c r="C7">
        <v>0</v>
      </c>
      <c r="D7" s="28">
        <f>D6*13%</f>
        <v>46813.136011200004</v>
      </c>
    </row>
    <row r="8" spans="2:9" ht="15.75" x14ac:dyDescent="0.25">
      <c r="B8" s="26" t="s">
        <v>25</v>
      </c>
      <c r="C8" s="27">
        <f>C7+C6</f>
        <v>1742534.9596800001</v>
      </c>
      <c r="D8" s="27">
        <f>D7+D6</f>
        <v>406914.18225120002</v>
      </c>
    </row>
    <row r="10" spans="2:9" ht="15.75" x14ac:dyDescent="0.25">
      <c r="B10" s="26" t="s">
        <v>26</v>
      </c>
      <c r="C10" s="27"/>
      <c r="D10" s="27">
        <f>D8+C8</f>
        <v>2149449.1419311999</v>
      </c>
    </row>
    <row r="13" spans="2:9" ht="15.75" x14ac:dyDescent="0.25">
      <c r="B13" s="26" t="s">
        <v>22</v>
      </c>
      <c r="C13" s="27">
        <v>3661200</v>
      </c>
      <c r="D13" s="27">
        <v>756600</v>
      </c>
    </row>
    <row r="14" spans="2:9" x14ac:dyDescent="0.25">
      <c r="B14" t="s">
        <v>23</v>
      </c>
      <c r="C14" s="28">
        <f>C13*50%</f>
        <v>1830600</v>
      </c>
      <c r="D14" s="28">
        <f>D13*50%</f>
        <v>378300</v>
      </c>
    </row>
    <row r="15" spans="2:9" x14ac:dyDescent="0.25">
      <c r="B15" t="s">
        <v>24</v>
      </c>
      <c r="C15">
        <v>0</v>
      </c>
      <c r="D15" s="28">
        <f>D14*13%</f>
        <v>49179</v>
      </c>
    </row>
    <row r="16" spans="2:9" ht="15.75" x14ac:dyDescent="0.25">
      <c r="B16" s="26" t="s">
        <v>25</v>
      </c>
      <c r="C16" s="27">
        <f>C15+C14</f>
        <v>1830600</v>
      </c>
      <c r="D16" s="27">
        <f>D15+D14</f>
        <v>427479</v>
      </c>
    </row>
    <row r="17" spans="2:4" x14ac:dyDescent="0.25">
      <c r="B17" t="s">
        <v>21</v>
      </c>
      <c r="C17" s="25">
        <f>C16*I2</f>
        <v>88065.04032</v>
      </c>
      <c r="D17" s="25">
        <f>D16*I2</f>
        <v>20564.8177488</v>
      </c>
    </row>
    <row r="18" spans="2:4" ht="15.75" x14ac:dyDescent="0.25">
      <c r="B18" s="26" t="s">
        <v>26</v>
      </c>
      <c r="C18" s="27">
        <f>C16-C17</f>
        <v>1742534.9596800001</v>
      </c>
      <c r="D18" s="27">
        <f>D16-D17</f>
        <v>406914.18225120002</v>
      </c>
    </row>
    <row r="20" spans="2:4" ht="15.75" x14ac:dyDescent="0.25">
      <c r="B20" s="26" t="s">
        <v>26</v>
      </c>
      <c r="D20" s="30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2022-11-29T11:44:01Z</dcterms:modified>
</cp:coreProperties>
</file>