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BAF Head Office\"/>
    </mc:Choice>
  </mc:AlternateContent>
  <xr:revisionPtr revIDLastSave="0" documentId="13_ncr:1_{F4079205-6503-4F0F-A6AC-4FF1758A89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cice" sheetId="4" r:id="rId1"/>
    <sheet name="Summary" sheetId="3" r:id="rId2"/>
    <sheet name="Sheet1" sheetId="1" r:id="rId3"/>
    <sheet name="Sheet2" sheetId="2" r:id="rId4"/>
  </sheets>
  <externalReferences>
    <externalReference r:id="rId5"/>
  </externalReferences>
  <definedNames>
    <definedName name="_xlnm.Print_Area" localSheetId="3">Sheet2!$A$1:$J$23</definedName>
    <definedName name="_xlnm.Print_Titles" localSheetId="2">Sheet1!$1:$3</definedName>
    <definedName name="_xlnm.Print_Titles" localSheetId="3">Sheet2!$1:$3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4" l="1"/>
  <c r="D41" i="4"/>
  <c r="H40" i="4"/>
  <c r="H41" i="4" s="1"/>
  <c r="H39" i="4"/>
  <c r="D31" i="4" l="1"/>
  <c r="D20" i="4"/>
  <c r="D21" i="4" s="1"/>
  <c r="D23" i="4" s="1"/>
  <c r="D27" i="4" l="1"/>
  <c r="D29" i="4" l="1"/>
  <c r="C40" i="4" s="1"/>
  <c r="C39" i="4" l="1"/>
  <c r="D33" i="4"/>
  <c r="D43" i="4" s="1"/>
  <c r="D24" i="3" l="1"/>
  <c r="C24" i="3"/>
  <c r="E24" i="3" s="1"/>
  <c r="D23" i="3"/>
  <c r="C23" i="3"/>
  <c r="E23" i="3" s="1"/>
  <c r="D22" i="3"/>
  <c r="E22" i="3" s="1"/>
  <c r="C22" i="3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J8" i="1"/>
  <c r="I8" i="1"/>
  <c r="J7" i="1"/>
  <c r="I7" i="1"/>
  <c r="J51" i="2" l="1"/>
  <c r="I51" i="2"/>
  <c r="J26" i="2"/>
  <c r="I26" i="2"/>
  <c r="J25" i="2"/>
  <c r="I25" i="2"/>
  <c r="J24" i="2"/>
  <c r="I24" i="2"/>
  <c r="J23" i="2"/>
  <c r="D25" i="3" s="1"/>
  <c r="I23" i="2"/>
  <c r="C25" i="3" s="1"/>
  <c r="E25" i="3" l="1"/>
  <c r="I34" i="2"/>
  <c r="J34" i="2"/>
  <c r="J57" i="1"/>
  <c r="I57" i="1"/>
  <c r="I29" i="1" l="1"/>
  <c r="J79" i="1"/>
  <c r="I54" i="1"/>
  <c r="C27" i="3" s="1"/>
  <c r="J29" i="1"/>
  <c r="J54" i="1"/>
  <c r="I79" i="1"/>
  <c r="C28" i="3" l="1"/>
  <c r="C29" i="3" s="1"/>
  <c r="D27" i="3"/>
  <c r="C31" i="3" l="1"/>
  <c r="C39" i="3"/>
  <c r="D28" i="3"/>
  <c r="D29" i="3" s="1"/>
  <c r="D30" i="3" s="1"/>
  <c r="D40" i="3" s="1"/>
  <c r="E27" i="3"/>
  <c r="E28" i="3" s="1"/>
  <c r="E29" i="3" s="1"/>
  <c r="C38" i="3" l="1"/>
  <c r="C42" i="3" s="1"/>
  <c r="E30" i="3"/>
  <c r="E31" i="3" s="1"/>
  <c r="D31" i="3"/>
  <c r="D38" i="3" l="1"/>
  <c r="D42" i="3" s="1"/>
  <c r="D44" i="3" s="1"/>
</calcChain>
</file>

<file path=xl/sharedStrings.xml><?xml version="1.0" encoding="utf-8"?>
<sst xmlns="http://schemas.openxmlformats.org/spreadsheetml/2006/main" count="303" uniqueCount="128">
  <si>
    <t>S.NO</t>
  </si>
  <si>
    <t>DESCRIPTION</t>
  </si>
  <si>
    <t>Qty</t>
  </si>
  <si>
    <t>Unit</t>
  </si>
  <si>
    <t xml:space="preserve">Replacement of Rubber isolator </t>
  </si>
  <si>
    <t>Complete Ahu floor Foundation,floor rusted colum u channel with epoxy paint Replacement with insulation.</t>
  </si>
  <si>
    <t>Replacement of motor bearing, Make SKF &amp; FAG &amp; motor foundation &amp; belt guard safety cover</t>
  </si>
  <si>
    <t>AHU motor complete overhauling without winding,blower repairing or replacement &amp; balancing,shaft allighment,polishing &amp; replacement of blower bearing,pillow block,make SKF &amp; FAG with grease niple for relubrication.(And then show it by doing a grease injection test).</t>
  </si>
  <si>
    <t>Water proof light inside AHU 40 watt</t>
  </si>
  <si>
    <t>Replacement of evaporator drain tray &amp; coil bottom &amp; base Stainless Steel channel.</t>
  </si>
  <si>
    <t>Coil descaling internal and external service</t>
  </si>
  <si>
    <t>blower louvre epoxy paint with primer &amp; hoiusing inside or outside</t>
  </si>
  <si>
    <t>supply canvas duct connector inside/ AHU room replace fire proof insulation with anti fungus paint with another paint</t>
  </si>
  <si>
    <t>Complete AHU paint outside &amp; AHU room oil base mate finish NIPPON paint.</t>
  </si>
  <si>
    <t xml:space="preserve">gate valves,globe valve,moterized valve &amp; strainer descalling of chilled water line </t>
  </si>
  <si>
    <t>Chilled water line supply &amp; return aslo anti fungus paint &amp; another paint with EPS thermocol insulation.</t>
  </si>
  <si>
    <t>AHU belt replacement make continental</t>
  </si>
  <si>
    <t>water balancing</t>
  </si>
  <si>
    <t xml:space="preserve">supply &amp; installation of complete filter frame &amp; alluminium air filter </t>
  </si>
  <si>
    <t>Miscellanous work</t>
  </si>
  <si>
    <t>door hinges &amp; lock</t>
  </si>
  <si>
    <t xml:space="preserve">Nut Bolts, Washers, Screws &amp; Ribits Need Stainless Steel required . </t>
  </si>
  <si>
    <t>4th FLOOR A/B AHU UNIT</t>
  </si>
  <si>
    <t>Replacement of evaporator drain tray &amp; coil to coil tray &amp; coil bottom &amp; base  Stainless Steel channel.</t>
  </si>
  <si>
    <t>MEZZAINE B  FLOOR  AHU UNIT</t>
  </si>
  <si>
    <t>GROUND A FLOOR  AHU UNIT</t>
  </si>
  <si>
    <t>Pressure gauge 0.2-100 PSIG made in USA fix with pipe nipple and socket,gauge cock siphon</t>
  </si>
  <si>
    <t>inlet/outlet chilled water line thermometer supply &amp; installation</t>
  </si>
  <si>
    <t>Replacement of motor bearing, Make SKF &amp; FAG &amp; motor foundation &amp;+B34:B38 belt guard safety cover</t>
  </si>
  <si>
    <t xml:space="preserve">Drain pipe STEELEX UPVC SCH40 with fitting size 1.5'' </t>
  </si>
  <si>
    <t>ROOF TOP PLANT ROOM (CHILLERS)</t>
  </si>
  <si>
    <t>Shell cooler old insulation removing and rust removing with flenge pipe coupler inlet outlet with epoxy primer and paint required &amp; new EPDM aero flex pasting work.</t>
  </si>
  <si>
    <t>Chiller foundation &amp; compreessor  foundation &amp; heat exchanger rust removing and new epoxy paint apply.</t>
  </si>
  <si>
    <t>Heat Exchanger inlet/outlet gate valve  6" old valve removing and new valve installation make HATTERSLEY with flenges.</t>
  </si>
  <si>
    <t>Condenssor pump Non-Return Valves 8" old valve removing and new valve installation make HATTERSLEY with flenges.</t>
  </si>
  <si>
    <t>Chilled water &amp; condenssor water lines gate valves 8" descalling required.</t>
  </si>
  <si>
    <t>Primary , Secondary &amp; Condenssor pumps with foundation repairing rust removing &amp; epoxy paint with primer required .</t>
  </si>
  <si>
    <t>Automatic Air Vent Brass 1" make HATTERSLEY with fittings of chilled water lines.</t>
  </si>
  <si>
    <t>New Booster tank required.</t>
  </si>
  <si>
    <t xml:space="preserve">Plant room cieling external side reapairing fiber material &amp; internal side cieling repairing jumboloan. </t>
  </si>
  <si>
    <t xml:space="preserve">Plant room internal side walls and beam girders,colum girders &amp; M/S pipe enamel paint required. </t>
  </si>
  <si>
    <t>5TH FLOOR ELEVATOR &amp; BMS ROOM FAN COIL UNITS  04 NOS</t>
  </si>
  <si>
    <t>Evaporator Coil descaling internal and external with epoxy paint.</t>
  </si>
  <si>
    <t xml:space="preserve">supply &amp; installation of  alluminium air filter </t>
  </si>
  <si>
    <t>Replacement of motor bearing, Make SKF &amp; FAG</t>
  </si>
  <si>
    <t>gate valve make hartsley 6" provide &amp; installation.</t>
  </si>
  <si>
    <t>ROOF TOP (COOLING TOWERS )</t>
  </si>
  <si>
    <t>Complete metal structure frame  and other metal accessories &amp; sand blasting with high quality zinc hot deep galvanizing required.</t>
  </si>
  <si>
    <t>Motor with gear box complete overhauling without winding,make SKF &amp; FAG with grease niple for relubrication.(And then show it by doing a grease injection test).</t>
  </si>
  <si>
    <t xml:space="preserve">New Fan blade,New hub with alligment &amp; balancing required. </t>
  </si>
  <si>
    <t>Upper hot water distribution basin with new showering box fiber material need &amp; lower cool basin &amp; fan stack frame &amp; metal fan guard replaced with hot deep galvanizing &amp; inspection door &amp; fiber material minor repairing required.</t>
  </si>
  <si>
    <t>Complete new fills with new fills foundation fiber metarial f &amp; louvers required</t>
  </si>
  <si>
    <t>Hydroplast showering pipe fittings joints leakege repairing &amp; butterfly valve 4" replaced with flenge &amp; main showering hyder flenge 8" replaced</t>
  </si>
  <si>
    <t>float ball valve stainless steel 1.5" need to be change.</t>
  </si>
  <si>
    <t>Gate valve brass 2"  need to be change make HATTERSLEY.</t>
  </si>
  <si>
    <t>Schneider Motorized valve 8" Outlet side need to be change.</t>
  </si>
  <si>
    <t>Schneider Motorized valve 6" Inlet side need to be change.</t>
  </si>
  <si>
    <t>Cooling tower outside area walk way platform and complete m/s pipe with pipe foundation  need to be epoxy paint with primer required.</t>
  </si>
  <si>
    <t xml:space="preserve">electrical wires proper dress up upvc pipe fitting. </t>
  </si>
  <si>
    <t>Nos</t>
  </si>
  <si>
    <t>supply &amp; installation of complete filter frame,bag filter &amp; alluminium air filter for Fresh Air Unit</t>
  </si>
  <si>
    <t xml:space="preserve">fifth floor rooftop main chilled water line riser to plant room supply &amp; return EPS thermocol insulation,fabric,anti fungus paint with almunium cladding/foundation stand clamp with epoxy paint </t>
  </si>
  <si>
    <t>Provide &amp; installation gate valve 8'' dia Hattersley make. &amp; With EPS thermocol insulation,fabric,anti fungus paint with almunium cladding.</t>
  </si>
  <si>
    <t>Main Washrooms Exhausts Removal of existing ducts from riser and shafts / supply and installation of new G.I sheet metal ducts complete in all respect / supply &amp; installation of hangers and supports with epoxy paint</t>
  </si>
  <si>
    <t>Shell cooler evaporator &amp; condenssor shell descaling required</t>
  </si>
  <si>
    <t>Sq/ft</t>
  </si>
  <si>
    <t>Rft</t>
  </si>
  <si>
    <t>Job</t>
  </si>
  <si>
    <t>job</t>
  </si>
  <si>
    <t>nos</t>
  </si>
  <si>
    <t>sq/ft</t>
  </si>
  <si>
    <t>rft</t>
  </si>
  <si>
    <t>rft/ft</t>
  </si>
  <si>
    <t>Material Rate</t>
  </si>
  <si>
    <t>Labour Rate</t>
  </si>
  <si>
    <t>Material Amount</t>
  </si>
  <si>
    <t>Labour Amount</t>
  </si>
  <si>
    <t>Sub Total Amount Rs</t>
  </si>
  <si>
    <t>Complete Ahu floor Foundation,floor rusted coluum u channel with epoxy paint Replacement with insulation.</t>
  </si>
  <si>
    <t>Chiller Compressors Oil Analyses required. Labortery tested reports share, if required Compressors oil change/fill .</t>
  </si>
  <si>
    <t>S.No</t>
  </si>
  <si>
    <t>Description</t>
  </si>
  <si>
    <t>Total Amount</t>
  </si>
  <si>
    <t>SST 13% on labour</t>
  </si>
  <si>
    <t xml:space="preserve">Sub Total Amount </t>
  </si>
  <si>
    <t>sound proof alluminium foil face EPDM foam insolation replacement inside &amp; complete in all respect</t>
  </si>
  <si>
    <t>sound proof alluminium foil face EPDM foam insolation replacement inside &amp; complete in all respect.</t>
  </si>
  <si>
    <t>REPAIRING AND REPLACEMENT AND MAINTENANCE WORKS OF CHILLERS AND COOLING TOWERS OVERHAULING OF BA BUILDING KARACHI</t>
  </si>
  <si>
    <t>Bill of Quantities</t>
  </si>
  <si>
    <t>Date</t>
  </si>
  <si>
    <t>NTN #</t>
  </si>
  <si>
    <t>4312149-7</t>
  </si>
  <si>
    <t>Invoice</t>
  </si>
  <si>
    <t>M/S Bank Al-Falah Limited Pakistan</t>
  </si>
  <si>
    <t>Invoice #</t>
  </si>
  <si>
    <t>i</t>
  </si>
  <si>
    <t>ii</t>
  </si>
  <si>
    <t>iii</t>
  </si>
  <si>
    <t>iv</t>
  </si>
  <si>
    <t>NTN # 0698202-6</t>
  </si>
  <si>
    <t>Attn: Mr. Shujaat Ali</t>
  </si>
  <si>
    <t>for PIONEER SERVICES</t>
  </si>
  <si>
    <t>Addition 18.5%</t>
  </si>
  <si>
    <t xml:space="preserve">Grand Total Amount </t>
  </si>
  <si>
    <t>Grand Total after SST</t>
  </si>
  <si>
    <t>Tax on material 4.5% &amp; on lab 10%</t>
  </si>
  <si>
    <t>20%  SRB on Lab</t>
  </si>
  <si>
    <t>4.23% Sales tax on Material</t>
  </si>
  <si>
    <t>Final Bill</t>
  </si>
  <si>
    <t>Pre Qty</t>
  </si>
  <si>
    <t>Summary of Final Bill</t>
  </si>
  <si>
    <t>Final Qty</t>
  </si>
  <si>
    <t>01 June 2023</t>
  </si>
  <si>
    <t>Summary of Final Bill against Purchased Order # 227805</t>
  </si>
  <si>
    <t>Claimed amount 70%</t>
  </si>
  <si>
    <t>Material (Supply) 70%</t>
  </si>
  <si>
    <t>Labour (Services) 30%</t>
  </si>
  <si>
    <t>Add 13% SST (Services):</t>
  </si>
  <si>
    <t>Received Advance in previous Bill</t>
  </si>
  <si>
    <t xml:space="preserve">Net Total Amount </t>
  </si>
  <si>
    <t>Total Cost of Work Inclusive of Tax</t>
  </si>
  <si>
    <t>a</t>
  </si>
  <si>
    <t>b</t>
  </si>
  <si>
    <t>c</t>
  </si>
  <si>
    <t>Total Cost of Work (PO Amount Exclusive of Tax)</t>
  </si>
  <si>
    <t xml:space="preserve">SRB 13% on Labour amount of Rs 2,467,170 </t>
  </si>
  <si>
    <t xml:space="preserve">Total Payable Amount </t>
  </si>
  <si>
    <t>23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</si>
</sst>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MS Sans Serif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Tahoma"/>
      <family val="2"/>
    </font>
    <font>
      <sz val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4" fillId="5" borderId="1" xfId="0" applyFont="1" applyFill="1" applyBorder="1"/>
    <xf numFmtId="3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4" fontId="1" fillId="2" borderId="1" xfId="0" applyNumberFormat="1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8" fontId="10" fillId="0" borderId="0" xfId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11" fillId="0" borderId="1" xfId="1" quotePrefix="1" applyNumberFormat="1" applyFont="1" applyBorder="1" applyAlignment="1">
      <alignment horizontal="right"/>
    </xf>
    <xf numFmtId="164" fontId="11" fillId="0" borderId="1" xfId="1" quotePrefix="1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0" borderId="0" xfId="0" applyNumberFormat="1"/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64" fontId="1" fillId="0" borderId="1" xfId="1" applyNumberFormat="1" applyFont="1" applyBorder="1" applyAlignment="1">
      <alignment horizontal="center" vertical="center"/>
    </xf>
    <xf numFmtId="164" fontId="17" fillId="0" borderId="12" xfId="1" quotePrefix="1" applyNumberFormat="1" applyFont="1" applyBorder="1" applyAlignment="1">
      <alignment horizontal="center" vertical="center" wrapText="1"/>
    </xf>
    <xf numFmtId="164" fontId="0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11</xdr:row>
      <xdr:rowOff>180975</xdr:rowOff>
    </xdr:from>
    <xdr:to>
      <xdr:col>25</xdr:col>
      <xdr:colOff>468622</xdr:colOff>
      <xdr:row>35</xdr:row>
      <xdr:rowOff>48564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526E1-901E-B98D-69EF-ED381E15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5" y="2466975"/>
          <a:ext cx="11384272" cy="6725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BAF%20Head%20Office\H.V.A.C%20Maintenance%202022%20121.xlsx" TargetMode="External"/><Relationship Id="rId1" Type="http://schemas.openxmlformats.org/officeDocument/2006/relationships/externalLinkPath" Target="H.V.A.C%20Maintenance%202022%201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1"/>
      <sheetName val="Sheet2"/>
    </sheetNames>
    <sheetDataSet>
      <sheetData sheetId="0">
        <row r="23">
          <cell r="D23">
            <v>320732.10000000003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7402-0FA0-4D20-97E8-578049FFF70A}">
  <dimension ref="A6:J46"/>
  <sheetViews>
    <sheetView tabSelected="1" topLeftCell="A10" workbookViewId="0">
      <selection activeCell="F31" sqref="F31"/>
    </sheetView>
  </sheetViews>
  <sheetFormatPr defaultRowHeight="15" x14ac:dyDescent="0.25"/>
  <cols>
    <col min="1" max="1" width="6.28515625" style="14" customWidth="1"/>
    <col min="2" max="2" width="53" style="14" customWidth="1"/>
    <col min="3" max="3" width="13" style="14" customWidth="1"/>
    <col min="4" max="4" width="19.85546875" style="14" customWidth="1"/>
    <col min="7" max="7" width="13.42578125" bestFit="1" customWidth="1"/>
    <col min="8" max="8" width="11.5703125" bestFit="1" customWidth="1"/>
    <col min="9" max="10" width="10.5703125" bestFit="1" customWidth="1"/>
    <col min="256" max="256" width="6.28515625" customWidth="1"/>
    <col min="257" max="257" width="40.7109375" customWidth="1"/>
    <col min="258" max="258" width="17.42578125" customWidth="1"/>
    <col min="259" max="259" width="15.42578125" customWidth="1"/>
    <col min="260" max="260" width="18.28515625" customWidth="1"/>
    <col min="512" max="512" width="6.28515625" customWidth="1"/>
    <col min="513" max="513" width="40.7109375" customWidth="1"/>
    <col min="514" max="514" width="17.42578125" customWidth="1"/>
    <col min="515" max="515" width="15.42578125" customWidth="1"/>
    <col min="516" max="516" width="18.28515625" customWidth="1"/>
    <col min="768" max="768" width="6.28515625" customWidth="1"/>
    <col min="769" max="769" width="40.7109375" customWidth="1"/>
    <col min="770" max="770" width="17.42578125" customWidth="1"/>
    <col min="771" max="771" width="15.42578125" customWidth="1"/>
    <col min="772" max="772" width="18.28515625" customWidth="1"/>
    <col min="1024" max="1024" width="6.28515625" customWidth="1"/>
    <col min="1025" max="1025" width="40.7109375" customWidth="1"/>
    <col min="1026" max="1026" width="17.42578125" customWidth="1"/>
    <col min="1027" max="1027" width="15.42578125" customWidth="1"/>
    <col min="1028" max="1028" width="18.28515625" customWidth="1"/>
    <col min="1280" max="1280" width="6.28515625" customWidth="1"/>
    <col min="1281" max="1281" width="40.7109375" customWidth="1"/>
    <col min="1282" max="1282" width="17.42578125" customWidth="1"/>
    <col min="1283" max="1283" width="15.42578125" customWidth="1"/>
    <col min="1284" max="1284" width="18.28515625" customWidth="1"/>
    <col min="1536" max="1536" width="6.28515625" customWidth="1"/>
    <col min="1537" max="1537" width="40.7109375" customWidth="1"/>
    <col min="1538" max="1538" width="17.42578125" customWidth="1"/>
    <col min="1539" max="1539" width="15.42578125" customWidth="1"/>
    <col min="1540" max="1540" width="18.28515625" customWidth="1"/>
    <col min="1792" max="1792" width="6.28515625" customWidth="1"/>
    <col min="1793" max="1793" width="40.7109375" customWidth="1"/>
    <col min="1794" max="1794" width="17.42578125" customWidth="1"/>
    <col min="1795" max="1795" width="15.42578125" customWidth="1"/>
    <col min="1796" max="1796" width="18.28515625" customWidth="1"/>
    <col min="2048" max="2048" width="6.28515625" customWidth="1"/>
    <col min="2049" max="2049" width="40.7109375" customWidth="1"/>
    <col min="2050" max="2050" width="17.42578125" customWidth="1"/>
    <col min="2051" max="2051" width="15.42578125" customWidth="1"/>
    <col min="2052" max="2052" width="18.28515625" customWidth="1"/>
    <col min="2304" max="2304" width="6.28515625" customWidth="1"/>
    <col min="2305" max="2305" width="40.7109375" customWidth="1"/>
    <col min="2306" max="2306" width="17.42578125" customWidth="1"/>
    <col min="2307" max="2307" width="15.42578125" customWidth="1"/>
    <col min="2308" max="2308" width="18.28515625" customWidth="1"/>
    <col min="2560" max="2560" width="6.28515625" customWidth="1"/>
    <col min="2561" max="2561" width="40.7109375" customWidth="1"/>
    <col min="2562" max="2562" width="17.42578125" customWidth="1"/>
    <col min="2563" max="2563" width="15.42578125" customWidth="1"/>
    <col min="2564" max="2564" width="18.28515625" customWidth="1"/>
    <col min="2816" max="2816" width="6.28515625" customWidth="1"/>
    <col min="2817" max="2817" width="40.7109375" customWidth="1"/>
    <col min="2818" max="2818" width="17.42578125" customWidth="1"/>
    <col min="2819" max="2819" width="15.42578125" customWidth="1"/>
    <col min="2820" max="2820" width="18.28515625" customWidth="1"/>
    <col min="3072" max="3072" width="6.28515625" customWidth="1"/>
    <col min="3073" max="3073" width="40.7109375" customWidth="1"/>
    <col min="3074" max="3074" width="17.42578125" customWidth="1"/>
    <col min="3075" max="3075" width="15.42578125" customWidth="1"/>
    <col min="3076" max="3076" width="18.28515625" customWidth="1"/>
    <col min="3328" max="3328" width="6.28515625" customWidth="1"/>
    <col min="3329" max="3329" width="40.7109375" customWidth="1"/>
    <col min="3330" max="3330" width="17.42578125" customWidth="1"/>
    <col min="3331" max="3331" width="15.42578125" customWidth="1"/>
    <col min="3332" max="3332" width="18.28515625" customWidth="1"/>
    <col min="3584" max="3584" width="6.28515625" customWidth="1"/>
    <col min="3585" max="3585" width="40.7109375" customWidth="1"/>
    <col min="3586" max="3586" width="17.42578125" customWidth="1"/>
    <col min="3587" max="3587" width="15.42578125" customWidth="1"/>
    <col min="3588" max="3588" width="18.28515625" customWidth="1"/>
    <col min="3840" max="3840" width="6.28515625" customWidth="1"/>
    <col min="3841" max="3841" width="40.7109375" customWidth="1"/>
    <col min="3842" max="3842" width="17.42578125" customWidth="1"/>
    <col min="3843" max="3843" width="15.42578125" customWidth="1"/>
    <col min="3844" max="3844" width="18.28515625" customWidth="1"/>
    <col min="4096" max="4096" width="6.28515625" customWidth="1"/>
    <col min="4097" max="4097" width="40.7109375" customWidth="1"/>
    <col min="4098" max="4098" width="17.42578125" customWidth="1"/>
    <col min="4099" max="4099" width="15.42578125" customWidth="1"/>
    <col min="4100" max="4100" width="18.28515625" customWidth="1"/>
    <col min="4352" max="4352" width="6.28515625" customWidth="1"/>
    <col min="4353" max="4353" width="40.7109375" customWidth="1"/>
    <col min="4354" max="4354" width="17.42578125" customWidth="1"/>
    <col min="4355" max="4355" width="15.42578125" customWidth="1"/>
    <col min="4356" max="4356" width="18.28515625" customWidth="1"/>
    <col min="4608" max="4608" width="6.28515625" customWidth="1"/>
    <col min="4609" max="4609" width="40.7109375" customWidth="1"/>
    <col min="4610" max="4610" width="17.42578125" customWidth="1"/>
    <col min="4611" max="4611" width="15.42578125" customWidth="1"/>
    <col min="4612" max="4612" width="18.28515625" customWidth="1"/>
    <col min="4864" max="4864" width="6.28515625" customWidth="1"/>
    <col min="4865" max="4865" width="40.7109375" customWidth="1"/>
    <col min="4866" max="4866" width="17.42578125" customWidth="1"/>
    <col min="4867" max="4867" width="15.42578125" customWidth="1"/>
    <col min="4868" max="4868" width="18.28515625" customWidth="1"/>
    <col min="5120" max="5120" width="6.28515625" customWidth="1"/>
    <col min="5121" max="5121" width="40.7109375" customWidth="1"/>
    <col min="5122" max="5122" width="17.42578125" customWidth="1"/>
    <col min="5123" max="5123" width="15.42578125" customWidth="1"/>
    <col min="5124" max="5124" width="18.28515625" customWidth="1"/>
    <col min="5376" max="5376" width="6.28515625" customWidth="1"/>
    <col min="5377" max="5377" width="40.7109375" customWidth="1"/>
    <col min="5378" max="5378" width="17.42578125" customWidth="1"/>
    <col min="5379" max="5379" width="15.42578125" customWidth="1"/>
    <col min="5380" max="5380" width="18.28515625" customWidth="1"/>
    <col min="5632" max="5632" width="6.28515625" customWidth="1"/>
    <col min="5633" max="5633" width="40.7109375" customWidth="1"/>
    <col min="5634" max="5634" width="17.42578125" customWidth="1"/>
    <col min="5635" max="5635" width="15.42578125" customWidth="1"/>
    <col min="5636" max="5636" width="18.28515625" customWidth="1"/>
    <col min="5888" max="5888" width="6.28515625" customWidth="1"/>
    <col min="5889" max="5889" width="40.7109375" customWidth="1"/>
    <col min="5890" max="5890" width="17.42578125" customWidth="1"/>
    <col min="5891" max="5891" width="15.42578125" customWidth="1"/>
    <col min="5892" max="5892" width="18.28515625" customWidth="1"/>
    <col min="6144" max="6144" width="6.28515625" customWidth="1"/>
    <col min="6145" max="6145" width="40.7109375" customWidth="1"/>
    <col min="6146" max="6146" width="17.42578125" customWidth="1"/>
    <col min="6147" max="6147" width="15.42578125" customWidth="1"/>
    <col min="6148" max="6148" width="18.28515625" customWidth="1"/>
    <col min="6400" max="6400" width="6.28515625" customWidth="1"/>
    <col min="6401" max="6401" width="40.7109375" customWidth="1"/>
    <col min="6402" max="6402" width="17.42578125" customWidth="1"/>
    <col min="6403" max="6403" width="15.42578125" customWidth="1"/>
    <col min="6404" max="6404" width="18.28515625" customWidth="1"/>
    <col min="6656" max="6656" width="6.28515625" customWidth="1"/>
    <col min="6657" max="6657" width="40.7109375" customWidth="1"/>
    <col min="6658" max="6658" width="17.42578125" customWidth="1"/>
    <col min="6659" max="6659" width="15.42578125" customWidth="1"/>
    <col min="6660" max="6660" width="18.28515625" customWidth="1"/>
    <col min="6912" max="6912" width="6.28515625" customWidth="1"/>
    <col min="6913" max="6913" width="40.7109375" customWidth="1"/>
    <col min="6914" max="6914" width="17.42578125" customWidth="1"/>
    <col min="6915" max="6915" width="15.42578125" customWidth="1"/>
    <col min="6916" max="6916" width="18.28515625" customWidth="1"/>
    <col min="7168" max="7168" width="6.28515625" customWidth="1"/>
    <col min="7169" max="7169" width="40.7109375" customWidth="1"/>
    <col min="7170" max="7170" width="17.42578125" customWidth="1"/>
    <col min="7171" max="7171" width="15.42578125" customWidth="1"/>
    <col min="7172" max="7172" width="18.28515625" customWidth="1"/>
    <col min="7424" max="7424" width="6.28515625" customWidth="1"/>
    <col min="7425" max="7425" width="40.7109375" customWidth="1"/>
    <col min="7426" max="7426" width="17.42578125" customWidth="1"/>
    <col min="7427" max="7427" width="15.42578125" customWidth="1"/>
    <col min="7428" max="7428" width="18.28515625" customWidth="1"/>
    <col min="7680" max="7680" width="6.28515625" customWidth="1"/>
    <col min="7681" max="7681" width="40.7109375" customWidth="1"/>
    <col min="7682" max="7682" width="17.42578125" customWidth="1"/>
    <col min="7683" max="7683" width="15.42578125" customWidth="1"/>
    <col min="7684" max="7684" width="18.28515625" customWidth="1"/>
    <col min="7936" max="7936" width="6.28515625" customWidth="1"/>
    <col min="7937" max="7937" width="40.7109375" customWidth="1"/>
    <col min="7938" max="7938" width="17.42578125" customWidth="1"/>
    <col min="7939" max="7939" width="15.42578125" customWidth="1"/>
    <col min="7940" max="7940" width="18.28515625" customWidth="1"/>
    <col min="8192" max="8192" width="6.28515625" customWidth="1"/>
    <col min="8193" max="8193" width="40.7109375" customWidth="1"/>
    <col min="8194" max="8194" width="17.42578125" customWidth="1"/>
    <col min="8195" max="8195" width="15.42578125" customWidth="1"/>
    <col min="8196" max="8196" width="18.28515625" customWidth="1"/>
    <col min="8448" max="8448" width="6.28515625" customWidth="1"/>
    <col min="8449" max="8449" width="40.7109375" customWidth="1"/>
    <col min="8450" max="8450" width="17.42578125" customWidth="1"/>
    <col min="8451" max="8451" width="15.42578125" customWidth="1"/>
    <col min="8452" max="8452" width="18.28515625" customWidth="1"/>
    <col min="8704" max="8704" width="6.28515625" customWidth="1"/>
    <col min="8705" max="8705" width="40.7109375" customWidth="1"/>
    <col min="8706" max="8706" width="17.42578125" customWidth="1"/>
    <col min="8707" max="8707" width="15.42578125" customWidth="1"/>
    <col min="8708" max="8708" width="18.28515625" customWidth="1"/>
    <col min="8960" max="8960" width="6.28515625" customWidth="1"/>
    <col min="8961" max="8961" width="40.7109375" customWidth="1"/>
    <col min="8962" max="8962" width="17.42578125" customWidth="1"/>
    <col min="8963" max="8963" width="15.42578125" customWidth="1"/>
    <col min="8964" max="8964" width="18.28515625" customWidth="1"/>
    <col min="9216" max="9216" width="6.28515625" customWidth="1"/>
    <col min="9217" max="9217" width="40.7109375" customWidth="1"/>
    <col min="9218" max="9218" width="17.42578125" customWidth="1"/>
    <col min="9219" max="9219" width="15.42578125" customWidth="1"/>
    <col min="9220" max="9220" width="18.28515625" customWidth="1"/>
    <col min="9472" max="9472" width="6.28515625" customWidth="1"/>
    <col min="9473" max="9473" width="40.7109375" customWidth="1"/>
    <col min="9474" max="9474" width="17.42578125" customWidth="1"/>
    <col min="9475" max="9475" width="15.42578125" customWidth="1"/>
    <col min="9476" max="9476" width="18.28515625" customWidth="1"/>
    <col min="9728" max="9728" width="6.28515625" customWidth="1"/>
    <col min="9729" max="9729" width="40.7109375" customWidth="1"/>
    <col min="9730" max="9730" width="17.42578125" customWidth="1"/>
    <col min="9731" max="9731" width="15.42578125" customWidth="1"/>
    <col min="9732" max="9732" width="18.28515625" customWidth="1"/>
    <col min="9984" max="9984" width="6.28515625" customWidth="1"/>
    <col min="9985" max="9985" width="40.7109375" customWidth="1"/>
    <col min="9986" max="9986" width="17.42578125" customWidth="1"/>
    <col min="9987" max="9987" width="15.42578125" customWidth="1"/>
    <col min="9988" max="9988" width="18.28515625" customWidth="1"/>
    <col min="10240" max="10240" width="6.28515625" customWidth="1"/>
    <col min="10241" max="10241" width="40.7109375" customWidth="1"/>
    <col min="10242" max="10242" width="17.42578125" customWidth="1"/>
    <col min="10243" max="10243" width="15.42578125" customWidth="1"/>
    <col min="10244" max="10244" width="18.28515625" customWidth="1"/>
    <col min="10496" max="10496" width="6.28515625" customWidth="1"/>
    <col min="10497" max="10497" width="40.7109375" customWidth="1"/>
    <col min="10498" max="10498" width="17.42578125" customWidth="1"/>
    <col min="10499" max="10499" width="15.42578125" customWidth="1"/>
    <col min="10500" max="10500" width="18.28515625" customWidth="1"/>
    <col min="10752" max="10752" width="6.28515625" customWidth="1"/>
    <col min="10753" max="10753" width="40.7109375" customWidth="1"/>
    <col min="10754" max="10754" width="17.42578125" customWidth="1"/>
    <col min="10755" max="10755" width="15.42578125" customWidth="1"/>
    <col min="10756" max="10756" width="18.28515625" customWidth="1"/>
    <col min="11008" max="11008" width="6.28515625" customWidth="1"/>
    <col min="11009" max="11009" width="40.7109375" customWidth="1"/>
    <col min="11010" max="11010" width="17.42578125" customWidth="1"/>
    <col min="11011" max="11011" width="15.42578125" customWidth="1"/>
    <col min="11012" max="11012" width="18.28515625" customWidth="1"/>
    <col min="11264" max="11264" width="6.28515625" customWidth="1"/>
    <col min="11265" max="11265" width="40.7109375" customWidth="1"/>
    <col min="11266" max="11266" width="17.42578125" customWidth="1"/>
    <col min="11267" max="11267" width="15.42578125" customWidth="1"/>
    <col min="11268" max="11268" width="18.28515625" customWidth="1"/>
    <col min="11520" max="11520" width="6.28515625" customWidth="1"/>
    <col min="11521" max="11521" width="40.7109375" customWidth="1"/>
    <col min="11522" max="11522" width="17.42578125" customWidth="1"/>
    <col min="11523" max="11523" width="15.42578125" customWidth="1"/>
    <col min="11524" max="11524" width="18.28515625" customWidth="1"/>
    <col min="11776" max="11776" width="6.28515625" customWidth="1"/>
    <col min="11777" max="11777" width="40.7109375" customWidth="1"/>
    <col min="11778" max="11778" width="17.42578125" customWidth="1"/>
    <col min="11779" max="11779" width="15.42578125" customWidth="1"/>
    <col min="11780" max="11780" width="18.28515625" customWidth="1"/>
    <col min="12032" max="12032" width="6.28515625" customWidth="1"/>
    <col min="12033" max="12033" width="40.7109375" customWidth="1"/>
    <col min="12034" max="12034" width="17.42578125" customWidth="1"/>
    <col min="12035" max="12035" width="15.42578125" customWidth="1"/>
    <col min="12036" max="12036" width="18.28515625" customWidth="1"/>
    <col min="12288" max="12288" width="6.28515625" customWidth="1"/>
    <col min="12289" max="12289" width="40.7109375" customWidth="1"/>
    <col min="12290" max="12290" width="17.42578125" customWidth="1"/>
    <col min="12291" max="12291" width="15.42578125" customWidth="1"/>
    <col min="12292" max="12292" width="18.28515625" customWidth="1"/>
    <col min="12544" max="12544" width="6.28515625" customWidth="1"/>
    <col min="12545" max="12545" width="40.7109375" customWidth="1"/>
    <col min="12546" max="12546" width="17.42578125" customWidth="1"/>
    <col min="12547" max="12547" width="15.42578125" customWidth="1"/>
    <col min="12548" max="12548" width="18.28515625" customWidth="1"/>
    <col min="12800" max="12800" width="6.28515625" customWidth="1"/>
    <col min="12801" max="12801" width="40.7109375" customWidth="1"/>
    <col min="12802" max="12802" width="17.42578125" customWidth="1"/>
    <col min="12803" max="12803" width="15.42578125" customWidth="1"/>
    <col min="12804" max="12804" width="18.28515625" customWidth="1"/>
    <col min="13056" max="13056" width="6.28515625" customWidth="1"/>
    <col min="13057" max="13057" width="40.7109375" customWidth="1"/>
    <col min="13058" max="13058" width="17.42578125" customWidth="1"/>
    <col min="13059" max="13059" width="15.42578125" customWidth="1"/>
    <col min="13060" max="13060" width="18.28515625" customWidth="1"/>
    <col min="13312" max="13312" width="6.28515625" customWidth="1"/>
    <col min="13313" max="13313" width="40.7109375" customWidth="1"/>
    <col min="13314" max="13314" width="17.42578125" customWidth="1"/>
    <col min="13315" max="13315" width="15.42578125" customWidth="1"/>
    <col min="13316" max="13316" width="18.28515625" customWidth="1"/>
    <col min="13568" max="13568" width="6.28515625" customWidth="1"/>
    <col min="13569" max="13569" width="40.7109375" customWidth="1"/>
    <col min="13570" max="13570" width="17.42578125" customWidth="1"/>
    <col min="13571" max="13571" width="15.42578125" customWidth="1"/>
    <col min="13572" max="13572" width="18.28515625" customWidth="1"/>
    <col min="13824" max="13824" width="6.28515625" customWidth="1"/>
    <col min="13825" max="13825" width="40.7109375" customWidth="1"/>
    <col min="13826" max="13826" width="17.42578125" customWidth="1"/>
    <col min="13827" max="13827" width="15.42578125" customWidth="1"/>
    <col min="13828" max="13828" width="18.28515625" customWidth="1"/>
    <col min="14080" max="14080" width="6.28515625" customWidth="1"/>
    <col min="14081" max="14081" width="40.7109375" customWidth="1"/>
    <col min="14082" max="14082" width="17.42578125" customWidth="1"/>
    <col min="14083" max="14083" width="15.42578125" customWidth="1"/>
    <col min="14084" max="14084" width="18.28515625" customWidth="1"/>
    <col min="14336" max="14336" width="6.28515625" customWidth="1"/>
    <col min="14337" max="14337" width="40.7109375" customWidth="1"/>
    <col min="14338" max="14338" width="17.42578125" customWidth="1"/>
    <col min="14339" max="14339" width="15.42578125" customWidth="1"/>
    <col min="14340" max="14340" width="18.28515625" customWidth="1"/>
    <col min="14592" max="14592" width="6.28515625" customWidth="1"/>
    <col min="14593" max="14593" width="40.7109375" customWidth="1"/>
    <col min="14594" max="14594" width="17.42578125" customWidth="1"/>
    <col min="14595" max="14595" width="15.42578125" customWidth="1"/>
    <col min="14596" max="14596" width="18.28515625" customWidth="1"/>
    <col min="14848" max="14848" width="6.28515625" customWidth="1"/>
    <col min="14849" max="14849" width="40.7109375" customWidth="1"/>
    <col min="14850" max="14850" width="17.42578125" customWidth="1"/>
    <col min="14851" max="14851" width="15.42578125" customWidth="1"/>
    <col min="14852" max="14852" width="18.28515625" customWidth="1"/>
    <col min="15104" max="15104" width="6.28515625" customWidth="1"/>
    <col min="15105" max="15105" width="40.7109375" customWidth="1"/>
    <col min="15106" max="15106" width="17.42578125" customWidth="1"/>
    <col min="15107" max="15107" width="15.42578125" customWidth="1"/>
    <col min="15108" max="15108" width="18.28515625" customWidth="1"/>
    <col min="15360" max="15360" width="6.28515625" customWidth="1"/>
    <col min="15361" max="15361" width="40.7109375" customWidth="1"/>
    <col min="15362" max="15362" width="17.42578125" customWidth="1"/>
    <col min="15363" max="15363" width="15.42578125" customWidth="1"/>
    <col min="15364" max="15364" width="18.28515625" customWidth="1"/>
    <col min="15616" max="15616" width="6.28515625" customWidth="1"/>
    <col min="15617" max="15617" width="40.7109375" customWidth="1"/>
    <col min="15618" max="15618" width="17.42578125" customWidth="1"/>
    <col min="15619" max="15619" width="15.42578125" customWidth="1"/>
    <col min="15620" max="15620" width="18.28515625" customWidth="1"/>
    <col min="15872" max="15872" width="6.28515625" customWidth="1"/>
    <col min="15873" max="15873" width="40.7109375" customWidth="1"/>
    <col min="15874" max="15874" width="17.42578125" customWidth="1"/>
    <col min="15875" max="15875" width="15.42578125" customWidth="1"/>
    <col min="15876" max="15876" width="18.28515625" customWidth="1"/>
    <col min="16128" max="16128" width="6.28515625" customWidth="1"/>
    <col min="16129" max="16129" width="40.7109375" customWidth="1"/>
    <col min="16130" max="16130" width="17.42578125" customWidth="1"/>
    <col min="16131" max="16131" width="15.42578125" customWidth="1"/>
    <col min="16132" max="16132" width="18.28515625" customWidth="1"/>
  </cols>
  <sheetData>
    <row r="6" spans="1:5" s="47" customFormat="1" ht="18.75" x14ac:dyDescent="0.3">
      <c r="A6" s="68"/>
      <c r="B6" s="68"/>
      <c r="C6" s="53" t="s">
        <v>89</v>
      </c>
      <c r="D6" s="48" t="s">
        <v>127</v>
      </c>
    </row>
    <row r="7" spans="1:5" s="47" customFormat="1" ht="18.75" x14ac:dyDescent="0.3">
      <c r="A7" s="69"/>
      <c r="B7" s="69"/>
      <c r="C7" s="53" t="s">
        <v>94</v>
      </c>
      <c r="D7" s="49">
        <v>3</v>
      </c>
    </row>
    <row r="8" spans="1:5" s="47" customFormat="1" ht="18.75" x14ac:dyDescent="0.3">
      <c r="A8" s="50" t="s">
        <v>93</v>
      </c>
      <c r="B8" s="50"/>
      <c r="C8" s="53" t="s">
        <v>90</v>
      </c>
      <c r="D8" s="51" t="s">
        <v>91</v>
      </c>
    </row>
    <row r="9" spans="1:5" s="47" customFormat="1" ht="18.75" x14ac:dyDescent="0.3">
      <c r="A9" s="50" t="s">
        <v>99</v>
      </c>
      <c r="B9" s="50"/>
      <c r="C9" s="50"/>
      <c r="D9" s="59"/>
      <c r="E9" s="52"/>
    </row>
    <row r="10" spans="1:5" s="29" customFormat="1" ht="18.75" x14ac:dyDescent="0.25">
      <c r="A10" s="28"/>
      <c r="D10" s="30"/>
    </row>
    <row r="11" spans="1:5" s="29" customFormat="1" ht="13.5" customHeight="1" x14ac:dyDescent="0.25">
      <c r="A11" s="28"/>
      <c r="D11" s="30"/>
    </row>
    <row r="12" spans="1:5" s="29" customFormat="1" ht="26.25" x14ac:dyDescent="0.25">
      <c r="A12" s="70" t="s">
        <v>100</v>
      </c>
      <c r="B12" s="70"/>
      <c r="C12" s="70"/>
      <c r="D12" s="70"/>
    </row>
    <row r="13" spans="1:5" s="29" customFormat="1" ht="6" customHeight="1" x14ac:dyDescent="0.25">
      <c r="A13" s="32"/>
      <c r="D13" s="31"/>
    </row>
    <row r="14" spans="1:5" s="29" customFormat="1" ht="33.75" x14ac:dyDescent="0.25">
      <c r="A14" s="71" t="s">
        <v>92</v>
      </c>
      <c r="B14" s="71"/>
      <c r="C14" s="71"/>
      <c r="D14" s="71"/>
    </row>
    <row r="15" spans="1:5" s="29" customFormat="1" ht="5.25" customHeight="1" x14ac:dyDescent="0.25">
      <c r="A15" s="32"/>
      <c r="D15" s="31"/>
    </row>
    <row r="16" spans="1:5" s="29" customFormat="1" ht="54.75" customHeight="1" x14ac:dyDescent="0.25">
      <c r="A16" s="72" t="s">
        <v>113</v>
      </c>
      <c r="B16" s="72"/>
      <c r="C16" s="72"/>
      <c r="D16" s="72"/>
    </row>
    <row r="17" spans="1:7" ht="23.25" customHeight="1" x14ac:dyDescent="0.25">
      <c r="A17" s="34" t="s">
        <v>80</v>
      </c>
      <c r="B17" s="64" t="s">
        <v>81</v>
      </c>
      <c r="C17" s="65"/>
      <c r="D17" s="34" t="s">
        <v>82</v>
      </c>
    </row>
    <row r="18" spans="1:7" ht="23.25" customHeight="1" x14ac:dyDescent="0.25">
      <c r="A18" s="36"/>
      <c r="B18" s="76"/>
      <c r="C18" s="77"/>
      <c r="D18" s="37"/>
    </row>
    <row r="19" spans="1:7" ht="23.25" customHeight="1" x14ac:dyDescent="0.25">
      <c r="A19" s="36" t="s">
        <v>95</v>
      </c>
      <c r="B19" s="66" t="s">
        <v>124</v>
      </c>
      <c r="C19" s="67"/>
      <c r="D19" s="61">
        <v>12942096</v>
      </c>
    </row>
    <row r="20" spans="1:7" ht="23.25" customHeight="1" x14ac:dyDescent="0.25">
      <c r="A20" s="36"/>
      <c r="B20" s="66" t="s">
        <v>125</v>
      </c>
      <c r="C20" s="67"/>
      <c r="D20" s="37">
        <f>[1]Summary!$D$23</f>
        <v>320732.10000000003</v>
      </c>
    </row>
    <row r="21" spans="1:7" ht="23.25" customHeight="1" x14ac:dyDescent="0.25">
      <c r="A21" s="36"/>
      <c r="B21" s="66" t="s">
        <v>120</v>
      </c>
      <c r="C21" s="67"/>
      <c r="D21" s="37">
        <f>D20+D19</f>
        <v>13262828.1</v>
      </c>
    </row>
    <row r="22" spans="1:7" ht="18.75" x14ac:dyDescent="0.25">
      <c r="A22" s="36"/>
      <c r="B22" s="74"/>
      <c r="C22" s="75"/>
      <c r="D22" s="37"/>
    </row>
    <row r="23" spans="1:7" ht="18.75" x14ac:dyDescent="0.25">
      <c r="A23" s="36" t="s">
        <v>96</v>
      </c>
      <c r="B23" s="66" t="s">
        <v>114</v>
      </c>
      <c r="C23" s="67"/>
      <c r="D23" s="60">
        <f>D21*70%</f>
        <v>9283979.6699999999</v>
      </c>
    </row>
    <row r="24" spans="1:7" ht="18.75" x14ac:dyDescent="0.25">
      <c r="A24" s="36"/>
      <c r="B24" s="76"/>
      <c r="C24" s="77"/>
      <c r="D24" s="60"/>
    </row>
    <row r="25" spans="1:7" ht="18.75" x14ac:dyDescent="0.25">
      <c r="A25" s="36" t="s">
        <v>97</v>
      </c>
      <c r="B25" s="66" t="s">
        <v>118</v>
      </c>
      <c r="C25" s="67"/>
      <c r="D25" s="37">
        <v>5766743.25</v>
      </c>
    </row>
    <row r="26" spans="1:7" ht="18.75" x14ac:dyDescent="0.25">
      <c r="A26" s="36"/>
      <c r="B26" s="76"/>
      <c r="C26" s="77"/>
      <c r="D26" s="37"/>
    </row>
    <row r="27" spans="1:7" ht="21" x14ac:dyDescent="0.25">
      <c r="A27" s="34"/>
      <c r="B27" s="78" t="s">
        <v>119</v>
      </c>
      <c r="C27" s="79"/>
      <c r="D27" s="38">
        <f>D23-D25</f>
        <v>3517236.42</v>
      </c>
      <c r="G27" s="42"/>
    </row>
    <row r="28" spans="1:7" ht="21" x14ac:dyDescent="0.25">
      <c r="A28" s="34"/>
      <c r="B28" s="64"/>
      <c r="C28" s="65"/>
      <c r="D28" s="38"/>
      <c r="G28" s="42"/>
    </row>
    <row r="29" spans="1:7" ht="18.75" x14ac:dyDescent="0.25">
      <c r="A29" s="36" t="s">
        <v>121</v>
      </c>
      <c r="B29" s="66" t="s">
        <v>115</v>
      </c>
      <c r="C29" s="67"/>
      <c r="D29" s="37">
        <f>D27*70%</f>
        <v>2462065.4939999999</v>
      </c>
    </row>
    <row r="30" spans="1:7" ht="18.75" x14ac:dyDescent="0.25">
      <c r="A30" s="36" t="s">
        <v>122</v>
      </c>
      <c r="B30" s="66" t="s">
        <v>116</v>
      </c>
      <c r="C30" s="67"/>
      <c r="D30" s="63">
        <v>933779</v>
      </c>
      <c r="G30" s="57"/>
    </row>
    <row r="31" spans="1:7" ht="18.75" x14ac:dyDescent="0.25">
      <c r="A31" s="36" t="s">
        <v>123</v>
      </c>
      <c r="B31" s="66" t="s">
        <v>117</v>
      </c>
      <c r="C31" s="67"/>
      <c r="D31" s="37">
        <f>D30*13%</f>
        <v>121391.27</v>
      </c>
      <c r="G31" s="57"/>
    </row>
    <row r="32" spans="1:7" ht="21" x14ac:dyDescent="0.25">
      <c r="A32" s="34"/>
      <c r="B32" s="64"/>
      <c r="C32" s="65"/>
      <c r="D32" s="38"/>
    </row>
    <row r="33" spans="1:10" ht="30" customHeight="1" x14ac:dyDescent="0.25">
      <c r="A33" s="34"/>
      <c r="B33" s="78" t="s">
        <v>126</v>
      </c>
      <c r="C33" s="79"/>
      <c r="D33" s="38">
        <f>D31+D30+D29</f>
        <v>3517235.764</v>
      </c>
      <c r="G33" s="62"/>
      <c r="H33" s="62"/>
      <c r="I33" s="62"/>
      <c r="J33" s="42"/>
    </row>
    <row r="34" spans="1:10" x14ac:dyDescent="0.25">
      <c r="D34" s="39"/>
    </row>
    <row r="35" spans="1:10" x14ac:dyDescent="0.25">
      <c r="D35" s="39"/>
    </row>
    <row r="36" spans="1:10" ht="15.75" x14ac:dyDescent="0.25">
      <c r="D36" s="40"/>
    </row>
    <row r="37" spans="1:10" ht="23.25" x14ac:dyDescent="0.25">
      <c r="A37" s="73" t="s">
        <v>101</v>
      </c>
      <c r="B37" s="73"/>
      <c r="C37" s="58"/>
      <c r="G37" s="57"/>
    </row>
    <row r="38" spans="1:10" x14ac:dyDescent="0.25">
      <c r="G38" s="57"/>
    </row>
    <row r="39" spans="1:10" x14ac:dyDescent="0.25">
      <c r="B39" s="14" t="s">
        <v>105</v>
      </c>
      <c r="C39" s="55">
        <f>D29*4.5%</f>
        <v>110792.94722999999</v>
      </c>
      <c r="D39" s="55">
        <f>SUM(D30+D31)*10%</f>
        <v>105517.027</v>
      </c>
      <c r="E39" s="14"/>
      <c r="H39" s="57">
        <f>C31/118%</f>
        <v>0</v>
      </c>
    </row>
    <row r="40" spans="1:10" x14ac:dyDescent="0.25">
      <c r="B40" s="14" t="s">
        <v>107</v>
      </c>
      <c r="C40" s="55">
        <f>D29*4.241%</f>
        <v>104416.19760053999</v>
      </c>
      <c r="E40" s="14"/>
      <c r="H40" s="57">
        <f>H39*18%</f>
        <v>0</v>
      </c>
    </row>
    <row r="41" spans="1:10" x14ac:dyDescent="0.25">
      <c r="B41" s="14" t="s">
        <v>106</v>
      </c>
      <c r="D41" s="54">
        <f>D31*20%</f>
        <v>24278.254000000001</v>
      </c>
      <c r="E41" s="14"/>
      <c r="H41" s="57">
        <f>H40+H39</f>
        <v>0</v>
      </c>
    </row>
    <row r="42" spans="1:10" x14ac:dyDescent="0.25">
      <c r="E42" s="14"/>
      <c r="H42" s="57"/>
    </row>
    <row r="43" spans="1:10" x14ac:dyDescent="0.25">
      <c r="C43" s="56"/>
      <c r="D43" s="56">
        <f>D33-C39-C40-D39-D41</f>
        <v>3172231.3381694597</v>
      </c>
      <c r="E43" s="14"/>
    </row>
    <row r="44" spans="1:10" x14ac:dyDescent="0.25">
      <c r="E44" s="14"/>
    </row>
    <row r="45" spans="1:10" x14ac:dyDescent="0.25">
      <c r="D45" s="56"/>
      <c r="E45" s="14"/>
    </row>
    <row r="46" spans="1:10" x14ac:dyDescent="0.25">
      <c r="E46" s="14"/>
    </row>
  </sheetData>
  <mergeCells count="23">
    <mergeCell ref="B30:C30"/>
    <mergeCell ref="B31:C31"/>
    <mergeCell ref="A37:B37"/>
    <mergeCell ref="B17:C17"/>
    <mergeCell ref="B19:C19"/>
    <mergeCell ref="B20:C20"/>
    <mergeCell ref="B21:C21"/>
    <mergeCell ref="B23:C23"/>
    <mergeCell ref="B22:C22"/>
    <mergeCell ref="B24:C24"/>
    <mergeCell ref="B25:C25"/>
    <mergeCell ref="B26:C26"/>
    <mergeCell ref="B32:C32"/>
    <mergeCell ref="B33:C33"/>
    <mergeCell ref="B27:C27"/>
    <mergeCell ref="B18:C18"/>
    <mergeCell ref="B28:C28"/>
    <mergeCell ref="B29:C29"/>
    <mergeCell ref="A6:B6"/>
    <mergeCell ref="A7:B7"/>
    <mergeCell ref="A12:D12"/>
    <mergeCell ref="A14:D14"/>
    <mergeCell ref="A16:D16"/>
  </mergeCells>
  <printOptions horizontalCentered="1"/>
  <pageMargins left="0" right="0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H44"/>
  <sheetViews>
    <sheetView topLeftCell="A16" workbookViewId="0">
      <selection activeCell="E33" sqref="E33"/>
    </sheetView>
  </sheetViews>
  <sheetFormatPr defaultRowHeight="15" x14ac:dyDescent="0.25"/>
  <cols>
    <col min="1" max="1" width="6.28515625" style="14" customWidth="1"/>
    <col min="2" max="2" width="37.85546875" style="14" customWidth="1"/>
    <col min="3" max="3" width="15.85546875" style="14" customWidth="1"/>
    <col min="4" max="4" width="15.85546875" style="14" bestFit="1" customWidth="1"/>
    <col min="5" max="5" width="17.7109375" style="14" customWidth="1"/>
    <col min="8" max="8" width="13.285156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8" spans="1:6" s="47" customFormat="1" ht="18.75" x14ac:dyDescent="0.3">
      <c r="A8" s="68"/>
      <c r="B8" s="68"/>
      <c r="C8" s="46"/>
      <c r="D8" s="53" t="s">
        <v>89</v>
      </c>
      <c r="E8" s="48" t="s">
        <v>112</v>
      </c>
    </row>
    <row r="9" spans="1:6" s="47" customFormat="1" ht="18.75" x14ac:dyDescent="0.3">
      <c r="A9" s="69"/>
      <c r="B9" s="69"/>
      <c r="C9" s="46"/>
      <c r="D9" s="53" t="s">
        <v>94</v>
      </c>
      <c r="E9" s="49">
        <v>2</v>
      </c>
    </row>
    <row r="10" spans="1:6" s="47" customFormat="1" ht="18.75" x14ac:dyDescent="0.3">
      <c r="A10" s="50" t="s">
        <v>93</v>
      </c>
      <c r="B10" s="50"/>
      <c r="C10" s="46"/>
      <c r="D10" s="53" t="s">
        <v>90</v>
      </c>
      <c r="E10" s="51" t="s">
        <v>91</v>
      </c>
    </row>
    <row r="11" spans="1:6" s="47" customFormat="1" ht="18.75" x14ac:dyDescent="0.3">
      <c r="A11" s="50" t="s">
        <v>99</v>
      </c>
      <c r="B11" s="50"/>
      <c r="C11" s="46"/>
      <c r="D11" s="81"/>
      <c r="E11" s="81"/>
      <c r="F11" s="52"/>
    </row>
    <row r="12" spans="1:6" s="29" customFormat="1" ht="18.75" x14ac:dyDescent="0.25">
      <c r="A12" s="28"/>
      <c r="E12" s="30"/>
    </row>
    <row r="13" spans="1:6" s="29" customFormat="1" ht="18.75" x14ac:dyDescent="0.25">
      <c r="A13" s="28"/>
      <c r="E13" s="30"/>
    </row>
    <row r="14" spans="1:6" s="29" customFormat="1" ht="26.25" x14ac:dyDescent="0.25">
      <c r="A14" s="70" t="s">
        <v>100</v>
      </c>
      <c r="B14" s="70"/>
      <c r="C14" s="70"/>
      <c r="D14" s="70"/>
      <c r="E14" s="70"/>
    </row>
    <row r="15" spans="1:6" s="29" customFormat="1" ht="6" customHeight="1" x14ac:dyDescent="0.25">
      <c r="A15" s="32"/>
      <c r="E15" s="31"/>
    </row>
    <row r="16" spans="1:6" s="29" customFormat="1" ht="33.75" x14ac:dyDescent="0.25">
      <c r="A16" s="71" t="s">
        <v>92</v>
      </c>
      <c r="B16" s="71"/>
      <c r="C16" s="71"/>
      <c r="D16" s="71"/>
      <c r="E16" s="71"/>
    </row>
    <row r="17" spans="1:8" s="29" customFormat="1" ht="18.75" x14ac:dyDescent="0.25">
      <c r="A17" s="32"/>
      <c r="E17" s="31"/>
    </row>
    <row r="18" spans="1:8" s="29" customFormat="1" ht="28.5" x14ac:dyDescent="0.25">
      <c r="A18" s="80" t="s">
        <v>110</v>
      </c>
      <c r="B18" s="80"/>
      <c r="C18" s="80"/>
      <c r="D18" s="80"/>
      <c r="E18" s="80"/>
    </row>
    <row r="19" spans="1:8" s="29" customFormat="1" ht="28.5" x14ac:dyDescent="0.25">
      <c r="A19" s="33"/>
      <c r="B19" s="33"/>
      <c r="C19" s="33"/>
      <c r="D19" s="33"/>
      <c r="E19" s="33"/>
    </row>
    <row r="20" spans="1:8" ht="37.5" x14ac:dyDescent="0.25">
      <c r="A20" s="34" t="s">
        <v>80</v>
      </c>
      <c r="B20" s="34" t="s">
        <v>81</v>
      </c>
      <c r="C20" s="35" t="s">
        <v>75</v>
      </c>
      <c r="D20" s="35" t="s">
        <v>76</v>
      </c>
      <c r="E20" s="34" t="s">
        <v>82</v>
      </c>
    </row>
    <row r="21" spans="1:8" ht="23.25" customHeight="1" x14ac:dyDescent="0.25">
      <c r="A21" s="36"/>
      <c r="B21" s="36"/>
      <c r="C21" s="37"/>
      <c r="D21" s="37"/>
      <c r="E21" s="37"/>
    </row>
    <row r="22" spans="1:8" ht="23.25" customHeight="1" x14ac:dyDescent="0.25">
      <c r="A22" s="36" t="s">
        <v>95</v>
      </c>
      <c r="B22" s="36" t="s">
        <v>22</v>
      </c>
      <c r="C22" s="37">
        <f>Sheet1!I29</f>
        <v>946500</v>
      </c>
      <c r="D22" s="37">
        <f>Sheet1!J29</f>
        <v>345000</v>
      </c>
      <c r="E22" s="37">
        <f>D22+C22</f>
        <v>1291500</v>
      </c>
    </row>
    <row r="23" spans="1:8" ht="23.25" customHeight="1" x14ac:dyDescent="0.25">
      <c r="A23" s="36" t="s">
        <v>96</v>
      </c>
      <c r="B23" s="36" t="s">
        <v>24</v>
      </c>
      <c r="C23" s="37">
        <f>Sheet1!I54</f>
        <v>721600</v>
      </c>
      <c r="D23" s="37">
        <f>Sheet1!J54</f>
        <v>311000</v>
      </c>
      <c r="E23" s="37">
        <f>D23+C23</f>
        <v>1032600</v>
      </c>
    </row>
    <row r="24" spans="1:8" ht="23.25" customHeight="1" x14ac:dyDescent="0.25">
      <c r="A24" s="36" t="s">
        <v>97</v>
      </c>
      <c r="B24" s="36" t="s">
        <v>25</v>
      </c>
      <c r="C24" s="37">
        <f>Sheet1!I79</f>
        <v>926500</v>
      </c>
      <c r="D24" s="37">
        <f>Sheet1!J79</f>
        <v>342000</v>
      </c>
      <c r="E24" s="37">
        <f>D24+C24</f>
        <v>1268500</v>
      </c>
    </row>
    <row r="25" spans="1:8" ht="37.5" x14ac:dyDescent="0.25">
      <c r="A25" s="36" t="s">
        <v>98</v>
      </c>
      <c r="B25" s="41" t="s">
        <v>30</v>
      </c>
      <c r="C25" s="37">
        <f>Sheet2!I23</f>
        <v>2130000</v>
      </c>
      <c r="D25" s="37">
        <f>Sheet2!J23</f>
        <v>419000</v>
      </c>
      <c r="E25" s="37">
        <f t="shared" ref="E25" si="0">D25+C25</f>
        <v>2549000</v>
      </c>
    </row>
    <row r="26" spans="1:8" ht="18.75" x14ac:dyDescent="0.25">
      <c r="A26" s="36"/>
      <c r="B26" s="36"/>
      <c r="C26" s="36"/>
      <c r="D26" s="36"/>
      <c r="E26" s="37"/>
    </row>
    <row r="27" spans="1:8" ht="21" x14ac:dyDescent="0.25">
      <c r="A27" s="34"/>
      <c r="B27" s="34" t="s">
        <v>84</v>
      </c>
      <c r="C27" s="38">
        <f>SUM(C21:C26)</f>
        <v>4724600</v>
      </c>
      <c r="D27" s="38">
        <f>SUM(D21:D26)</f>
        <v>1417000</v>
      </c>
      <c r="E27" s="38">
        <f>SUM(E21:E26)</f>
        <v>6141600</v>
      </c>
    </row>
    <row r="28" spans="1:8" ht="21" x14ac:dyDescent="0.25">
      <c r="A28" s="34"/>
      <c r="B28" s="34" t="s">
        <v>102</v>
      </c>
      <c r="C28" s="38">
        <f>C27*18.5%</f>
        <v>874051</v>
      </c>
      <c r="D28" s="38">
        <f t="shared" ref="D28:E28" si="1">D27*18.5%</f>
        <v>262145</v>
      </c>
      <c r="E28" s="38">
        <f t="shared" si="1"/>
        <v>1136196</v>
      </c>
    </row>
    <row r="29" spans="1:8" ht="21" x14ac:dyDescent="0.25">
      <c r="A29" s="34"/>
      <c r="B29" s="34" t="s">
        <v>103</v>
      </c>
      <c r="C29" s="38">
        <f>C28+C27</f>
        <v>5598651</v>
      </c>
      <c r="D29" s="38">
        <f t="shared" ref="D29" si="2">D28+D27</f>
        <v>1679145</v>
      </c>
      <c r="E29" s="38">
        <f>E28+E27</f>
        <v>7277796</v>
      </c>
    </row>
    <row r="30" spans="1:8" ht="21" x14ac:dyDescent="0.25">
      <c r="A30" s="34"/>
      <c r="B30" s="34" t="s">
        <v>83</v>
      </c>
      <c r="C30" s="38">
        <v>0</v>
      </c>
      <c r="D30" s="38">
        <f>D29*13%</f>
        <v>218288.85</v>
      </c>
      <c r="E30" s="38">
        <f>D30</f>
        <v>218288.85</v>
      </c>
      <c r="H30" s="42"/>
    </row>
    <row r="31" spans="1:8" ht="21" x14ac:dyDescent="0.25">
      <c r="A31" s="34"/>
      <c r="B31" s="34" t="s">
        <v>104</v>
      </c>
      <c r="C31" s="38">
        <f>C30+C29</f>
        <v>5598651</v>
      </c>
      <c r="D31" s="38">
        <f t="shared" ref="D31" si="3">D30+D29</f>
        <v>1897433.85</v>
      </c>
      <c r="E31" s="38">
        <f>E30+E29</f>
        <v>7496084.8499999996</v>
      </c>
      <c r="H31" s="42"/>
    </row>
    <row r="32" spans="1:8" x14ac:dyDescent="0.25">
      <c r="E32" s="39"/>
    </row>
    <row r="33" spans="1:8" x14ac:dyDescent="0.25">
      <c r="E33" s="39"/>
    </row>
    <row r="34" spans="1:8" ht="15.75" x14ac:dyDescent="0.25">
      <c r="E34" s="40"/>
    </row>
    <row r="35" spans="1:8" ht="23.25" x14ac:dyDescent="0.25">
      <c r="A35" s="73" t="s">
        <v>101</v>
      </c>
      <c r="B35" s="73"/>
      <c r="C35" s="73"/>
    </row>
    <row r="38" spans="1:8" x14ac:dyDescent="0.25">
      <c r="B38" s="14" t="s">
        <v>105</v>
      </c>
      <c r="C38" s="55">
        <f>C31*4.5%</f>
        <v>251939.29499999998</v>
      </c>
      <c r="D38" s="55">
        <f>D31*10%</f>
        <v>189743.38500000001</v>
      </c>
      <c r="H38" s="57"/>
    </row>
    <row r="39" spans="1:8" x14ac:dyDescent="0.25">
      <c r="B39" s="14" t="s">
        <v>107</v>
      </c>
      <c r="C39" s="55">
        <f>C29*4.23%</f>
        <v>236822.93730000002</v>
      </c>
      <c r="H39" s="57"/>
    </row>
    <row r="40" spans="1:8" x14ac:dyDescent="0.25">
      <c r="B40" s="14" t="s">
        <v>106</v>
      </c>
      <c r="D40" s="54">
        <f>D30*20%</f>
        <v>43657.770000000004</v>
      </c>
      <c r="H40" s="57"/>
    </row>
    <row r="41" spans="1:8" x14ac:dyDescent="0.25">
      <c r="H41" s="57"/>
    </row>
    <row r="42" spans="1:8" x14ac:dyDescent="0.25">
      <c r="C42" s="56">
        <f>C31-C38-C40-C39</f>
        <v>5109888.7676999997</v>
      </c>
      <c r="D42" s="56">
        <f>D31-D38-D40</f>
        <v>1664032.6950000001</v>
      </c>
    </row>
    <row r="44" spans="1:8" x14ac:dyDescent="0.25">
      <c r="D44" s="56">
        <f>D42+C42</f>
        <v>6773921.4627</v>
      </c>
    </row>
  </sheetData>
  <mergeCells count="7">
    <mergeCell ref="A35:C35"/>
    <mergeCell ref="A18:E18"/>
    <mergeCell ref="A8:B8"/>
    <mergeCell ref="A9:B9"/>
    <mergeCell ref="D11:E11"/>
    <mergeCell ref="A16:E16"/>
    <mergeCell ref="A14:E14"/>
  </mergeCells>
  <printOptions horizontalCentered="1"/>
  <pageMargins left="0" right="0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view="pageBreakPreview" zoomScale="60" zoomScaleNormal="100" workbookViewId="0">
      <selection activeCell="H3" sqref="H3"/>
    </sheetView>
  </sheetViews>
  <sheetFormatPr defaultRowHeight="15.75" x14ac:dyDescent="0.25"/>
  <cols>
    <col min="1" max="1" width="5.7109375" style="1" customWidth="1"/>
    <col min="2" max="2" width="55.85546875" style="1" customWidth="1"/>
    <col min="3" max="3" width="5.7109375" style="12" customWidth="1"/>
    <col min="4" max="4" width="5.42578125" style="12" bestFit="1" customWidth="1"/>
    <col min="5" max="5" width="11.5703125" style="1" customWidth="1"/>
    <col min="6" max="6" width="11.140625" style="1" customWidth="1"/>
    <col min="7" max="7" width="7" style="1" bestFit="1" customWidth="1"/>
    <col min="8" max="8" width="9.28515625" style="1" customWidth="1"/>
    <col min="9" max="9" width="15" style="1" customWidth="1"/>
    <col min="10" max="10" width="15.140625" style="1" customWidth="1"/>
    <col min="11" max="16384" width="9.140625" style="1"/>
  </cols>
  <sheetData>
    <row r="1" spans="1:10" customFormat="1" ht="51.75" customHeight="1" x14ac:dyDescent="0.25">
      <c r="A1" s="85" t="s">
        <v>87</v>
      </c>
      <c r="B1" s="86"/>
      <c r="C1" s="86"/>
      <c r="D1" s="86"/>
      <c r="E1" s="86"/>
      <c r="F1" s="86"/>
      <c r="G1" s="86"/>
      <c r="H1" s="86"/>
      <c r="I1" s="86"/>
      <c r="J1" s="87"/>
    </row>
    <row r="2" spans="1:10" customFormat="1" ht="26.25" x14ac:dyDescent="0.25">
      <c r="A2" s="88" t="s">
        <v>88</v>
      </c>
      <c r="B2" s="88"/>
      <c r="C2" s="88"/>
      <c r="D2" s="88"/>
      <c r="E2" s="88"/>
      <c r="F2" s="88"/>
      <c r="G2" s="89" t="s">
        <v>108</v>
      </c>
      <c r="H2" s="90"/>
      <c r="I2" s="90"/>
      <c r="J2" s="91"/>
    </row>
    <row r="3" spans="1:10" s="11" customFormat="1" ht="31.5" x14ac:dyDescent="0.25">
      <c r="A3" s="45" t="s">
        <v>0</v>
      </c>
      <c r="B3" s="45" t="s">
        <v>1</v>
      </c>
      <c r="C3" s="45" t="s">
        <v>2</v>
      </c>
      <c r="D3" s="45" t="s">
        <v>3</v>
      </c>
      <c r="E3" s="44" t="s">
        <v>73</v>
      </c>
      <c r="F3" s="44" t="s">
        <v>74</v>
      </c>
      <c r="G3" s="44" t="s">
        <v>109</v>
      </c>
      <c r="H3" s="44" t="s">
        <v>111</v>
      </c>
      <c r="I3" s="44" t="s">
        <v>75</v>
      </c>
      <c r="J3" s="44" t="s">
        <v>76</v>
      </c>
    </row>
    <row r="4" spans="1:10" x14ac:dyDescent="0.25">
      <c r="A4" s="2"/>
      <c r="B4" s="3"/>
      <c r="C4" s="10"/>
      <c r="D4" s="10"/>
      <c r="E4" s="4"/>
      <c r="F4" s="4"/>
      <c r="G4" s="4"/>
      <c r="H4" s="4"/>
      <c r="I4" s="4"/>
      <c r="J4" s="4"/>
    </row>
    <row r="5" spans="1:10" x14ac:dyDescent="0.25">
      <c r="A5" s="2"/>
      <c r="B5" s="5" t="s">
        <v>22</v>
      </c>
      <c r="C5" s="10"/>
      <c r="D5" s="10"/>
      <c r="E5" s="4"/>
      <c r="F5" s="4"/>
      <c r="G5" s="4"/>
      <c r="H5" s="4"/>
      <c r="I5" s="4"/>
      <c r="J5" s="4"/>
    </row>
    <row r="6" spans="1:10" x14ac:dyDescent="0.25">
      <c r="A6" s="2"/>
      <c r="B6" s="6"/>
      <c r="C6" s="10"/>
      <c r="D6" s="10"/>
      <c r="E6" s="4"/>
      <c r="F6" s="4"/>
      <c r="G6" s="4"/>
      <c r="H6" s="4"/>
      <c r="I6" s="4"/>
      <c r="J6" s="4"/>
    </row>
    <row r="7" spans="1:10" x14ac:dyDescent="0.25">
      <c r="A7" s="2">
        <v>1</v>
      </c>
      <c r="B7" s="7" t="s">
        <v>4</v>
      </c>
      <c r="C7" s="10">
        <v>1</v>
      </c>
      <c r="D7" s="10" t="s">
        <v>67</v>
      </c>
      <c r="E7" s="13">
        <v>30000</v>
      </c>
      <c r="F7" s="13">
        <v>10000</v>
      </c>
      <c r="G7" s="13">
        <v>0</v>
      </c>
      <c r="H7" s="13">
        <v>1</v>
      </c>
      <c r="I7" s="13">
        <f>H7*E7</f>
        <v>30000</v>
      </c>
      <c r="J7" s="13">
        <f>H7*F7</f>
        <v>10000</v>
      </c>
    </row>
    <row r="8" spans="1:10" ht="31.5" x14ac:dyDescent="0.25">
      <c r="A8" s="2">
        <v>2</v>
      </c>
      <c r="B8" s="3" t="s">
        <v>78</v>
      </c>
      <c r="C8" s="10">
        <v>1</v>
      </c>
      <c r="D8" s="10" t="s">
        <v>68</v>
      </c>
      <c r="E8" s="13">
        <v>20000</v>
      </c>
      <c r="F8" s="13">
        <v>15000</v>
      </c>
      <c r="G8" s="13">
        <v>0</v>
      </c>
      <c r="H8" s="13">
        <v>1</v>
      </c>
      <c r="I8" s="13">
        <f>H8*E8</f>
        <v>20000</v>
      </c>
      <c r="J8" s="13">
        <f>H8*F8</f>
        <v>15000</v>
      </c>
    </row>
    <row r="9" spans="1:10" ht="31.5" x14ac:dyDescent="0.25">
      <c r="A9" s="2">
        <v>3</v>
      </c>
      <c r="B9" s="3" t="s">
        <v>6</v>
      </c>
      <c r="C9" s="10">
        <v>1</v>
      </c>
      <c r="D9" s="10" t="s">
        <v>68</v>
      </c>
      <c r="E9" s="13">
        <v>30000</v>
      </c>
      <c r="F9" s="13">
        <v>12000</v>
      </c>
      <c r="G9" s="13">
        <v>0</v>
      </c>
      <c r="H9" s="13">
        <v>1</v>
      </c>
      <c r="I9" s="13">
        <f t="shared" ref="I9:I28" si="0">H9*E9</f>
        <v>30000</v>
      </c>
      <c r="J9" s="13">
        <f t="shared" ref="J9:J28" si="1">H9*F9</f>
        <v>12000</v>
      </c>
    </row>
    <row r="10" spans="1:10" ht="94.5" x14ac:dyDescent="0.25">
      <c r="A10" s="2">
        <v>4</v>
      </c>
      <c r="B10" s="3" t="s">
        <v>7</v>
      </c>
      <c r="C10" s="10">
        <v>1</v>
      </c>
      <c r="D10" s="10" t="s">
        <v>68</v>
      </c>
      <c r="E10" s="13">
        <v>90000</v>
      </c>
      <c r="F10" s="13">
        <v>40000</v>
      </c>
      <c r="G10" s="13">
        <v>0</v>
      </c>
      <c r="H10" s="13">
        <v>1</v>
      </c>
      <c r="I10" s="13">
        <f t="shared" si="0"/>
        <v>90000</v>
      </c>
      <c r="J10" s="13">
        <f t="shared" si="1"/>
        <v>40000</v>
      </c>
    </row>
    <row r="11" spans="1:10" x14ac:dyDescent="0.25">
      <c r="A11" s="2">
        <v>5</v>
      </c>
      <c r="B11" s="7" t="s">
        <v>8</v>
      </c>
      <c r="C11" s="10">
        <v>2</v>
      </c>
      <c r="D11" s="10" t="s">
        <v>68</v>
      </c>
      <c r="E11" s="13">
        <v>5000</v>
      </c>
      <c r="F11" s="13">
        <v>2000</v>
      </c>
      <c r="G11" s="13">
        <v>0</v>
      </c>
      <c r="H11" s="13">
        <v>2</v>
      </c>
      <c r="I11" s="13">
        <f t="shared" si="0"/>
        <v>10000</v>
      </c>
      <c r="J11" s="13">
        <f t="shared" si="1"/>
        <v>4000</v>
      </c>
    </row>
    <row r="12" spans="1:10" ht="31.5" x14ac:dyDescent="0.25">
      <c r="A12" s="2">
        <v>6</v>
      </c>
      <c r="B12" s="3" t="s">
        <v>23</v>
      </c>
      <c r="C12" s="10">
        <v>1</v>
      </c>
      <c r="D12" s="10" t="s">
        <v>68</v>
      </c>
      <c r="E12" s="13">
        <v>30000</v>
      </c>
      <c r="F12" s="13">
        <v>25000</v>
      </c>
      <c r="G12" s="13">
        <v>0</v>
      </c>
      <c r="H12" s="13">
        <v>1</v>
      </c>
      <c r="I12" s="13">
        <f t="shared" si="0"/>
        <v>30000</v>
      </c>
      <c r="J12" s="13">
        <f t="shared" si="1"/>
        <v>25000</v>
      </c>
    </row>
    <row r="13" spans="1:10" x14ac:dyDescent="0.25">
      <c r="A13" s="2">
        <v>7</v>
      </c>
      <c r="B13" s="3" t="s">
        <v>10</v>
      </c>
      <c r="C13" s="10">
        <v>1</v>
      </c>
      <c r="D13" s="10" t="s">
        <v>68</v>
      </c>
      <c r="E13" s="13">
        <v>20000</v>
      </c>
      <c r="F13" s="13">
        <v>20000</v>
      </c>
      <c r="G13" s="13">
        <v>0</v>
      </c>
      <c r="H13" s="13">
        <v>1</v>
      </c>
      <c r="I13" s="13">
        <f t="shared" si="0"/>
        <v>20000</v>
      </c>
      <c r="J13" s="13">
        <f t="shared" si="1"/>
        <v>20000</v>
      </c>
    </row>
    <row r="14" spans="1:10" ht="31.5" x14ac:dyDescent="0.25">
      <c r="A14" s="2">
        <v>8</v>
      </c>
      <c r="B14" s="3" t="s">
        <v>11</v>
      </c>
      <c r="C14" s="10">
        <v>1</v>
      </c>
      <c r="D14" s="10" t="s">
        <v>68</v>
      </c>
      <c r="E14" s="13">
        <v>25000</v>
      </c>
      <c r="F14" s="13">
        <v>15000</v>
      </c>
      <c r="G14" s="13">
        <v>0</v>
      </c>
      <c r="H14" s="13">
        <v>1</v>
      </c>
      <c r="I14" s="13">
        <f t="shared" si="0"/>
        <v>25000</v>
      </c>
      <c r="J14" s="13">
        <f t="shared" si="1"/>
        <v>15000</v>
      </c>
    </row>
    <row r="15" spans="1:10" ht="31.5" x14ac:dyDescent="0.25">
      <c r="A15" s="2">
        <v>9</v>
      </c>
      <c r="B15" s="8" t="s">
        <v>85</v>
      </c>
      <c r="C15" s="10">
        <v>1</v>
      </c>
      <c r="D15" s="10" t="s">
        <v>68</v>
      </c>
      <c r="E15" s="13">
        <v>224000</v>
      </c>
      <c r="F15" s="13">
        <v>54000</v>
      </c>
      <c r="G15" s="13">
        <v>0</v>
      </c>
      <c r="H15" s="13">
        <v>1</v>
      </c>
      <c r="I15" s="13">
        <f t="shared" si="0"/>
        <v>224000</v>
      </c>
      <c r="J15" s="13">
        <f t="shared" si="1"/>
        <v>54000</v>
      </c>
    </row>
    <row r="16" spans="1:10" ht="47.25" x14ac:dyDescent="0.25">
      <c r="A16" s="2">
        <v>10</v>
      </c>
      <c r="B16" s="9" t="s">
        <v>12</v>
      </c>
      <c r="C16" s="10">
        <v>250</v>
      </c>
      <c r="D16" s="10" t="s">
        <v>70</v>
      </c>
      <c r="E16" s="13">
        <v>160</v>
      </c>
      <c r="F16" s="13">
        <v>80</v>
      </c>
      <c r="G16" s="13">
        <v>0</v>
      </c>
      <c r="H16" s="13">
        <v>250</v>
      </c>
      <c r="I16" s="13">
        <f t="shared" si="0"/>
        <v>40000</v>
      </c>
      <c r="J16" s="13">
        <f t="shared" si="1"/>
        <v>20000</v>
      </c>
    </row>
    <row r="17" spans="1:13" ht="31.5" x14ac:dyDescent="0.25">
      <c r="A17" s="2">
        <v>11</v>
      </c>
      <c r="B17" s="3" t="s">
        <v>13</v>
      </c>
      <c r="C17" s="10">
        <v>1</v>
      </c>
      <c r="D17" s="10" t="s">
        <v>68</v>
      </c>
      <c r="E17" s="13">
        <v>85000</v>
      </c>
      <c r="F17" s="13">
        <v>35000</v>
      </c>
      <c r="G17" s="13">
        <v>0</v>
      </c>
      <c r="H17" s="13">
        <v>1</v>
      </c>
      <c r="I17" s="13">
        <f t="shared" si="0"/>
        <v>85000</v>
      </c>
      <c r="J17" s="13">
        <f t="shared" si="1"/>
        <v>35000</v>
      </c>
    </row>
    <row r="18" spans="1:13" ht="31.5" x14ac:dyDescent="0.25">
      <c r="A18" s="2">
        <v>12</v>
      </c>
      <c r="B18" s="3" t="s">
        <v>14</v>
      </c>
      <c r="C18" s="10">
        <v>1</v>
      </c>
      <c r="D18" s="10" t="s">
        <v>68</v>
      </c>
      <c r="E18" s="13">
        <v>25000</v>
      </c>
      <c r="F18" s="13">
        <v>20000</v>
      </c>
      <c r="G18" s="13">
        <v>0</v>
      </c>
      <c r="H18" s="13">
        <v>1</v>
      </c>
      <c r="I18" s="13">
        <f t="shared" si="0"/>
        <v>25000</v>
      </c>
      <c r="J18" s="13">
        <f t="shared" si="1"/>
        <v>20000</v>
      </c>
      <c r="M18" s="11"/>
    </row>
    <row r="19" spans="1:13" ht="31.5" x14ac:dyDescent="0.25">
      <c r="A19" s="2">
        <v>13</v>
      </c>
      <c r="B19" s="3" t="s">
        <v>26</v>
      </c>
      <c r="C19" s="10">
        <v>1</v>
      </c>
      <c r="D19" s="10" t="s">
        <v>68</v>
      </c>
      <c r="E19" s="13">
        <v>20000</v>
      </c>
      <c r="F19" s="13">
        <v>3000</v>
      </c>
      <c r="G19" s="13">
        <v>0</v>
      </c>
      <c r="H19" s="13">
        <v>1</v>
      </c>
      <c r="I19" s="13">
        <f t="shared" si="0"/>
        <v>20000</v>
      </c>
      <c r="J19" s="13">
        <f t="shared" si="1"/>
        <v>3000</v>
      </c>
    </row>
    <row r="20" spans="1:13" ht="31.5" x14ac:dyDescent="0.25">
      <c r="A20" s="2">
        <v>14</v>
      </c>
      <c r="B20" s="3" t="s">
        <v>15</v>
      </c>
      <c r="C20" s="10">
        <v>1</v>
      </c>
      <c r="D20" s="10" t="s">
        <v>68</v>
      </c>
      <c r="E20" s="13">
        <v>15000</v>
      </c>
      <c r="F20" s="13">
        <v>10000</v>
      </c>
      <c r="G20" s="13">
        <v>0</v>
      </c>
      <c r="H20" s="13">
        <v>1</v>
      </c>
      <c r="I20" s="13">
        <f t="shared" si="0"/>
        <v>15000</v>
      </c>
      <c r="J20" s="13">
        <f t="shared" si="1"/>
        <v>10000</v>
      </c>
    </row>
    <row r="21" spans="1:13" x14ac:dyDescent="0.25">
      <c r="A21" s="2">
        <v>15</v>
      </c>
      <c r="B21" s="3" t="s">
        <v>16</v>
      </c>
      <c r="C21" s="10">
        <v>1</v>
      </c>
      <c r="D21" s="10" t="s">
        <v>68</v>
      </c>
      <c r="E21" s="13">
        <v>20000</v>
      </c>
      <c r="F21" s="13">
        <v>2000</v>
      </c>
      <c r="G21" s="13">
        <v>0</v>
      </c>
      <c r="H21" s="13">
        <v>1</v>
      </c>
      <c r="I21" s="13">
        <f t="shared" si="0"/>
        <v>20000</v>
      </c>
      <c r="J21" s="13">
        <f t="shared" si="1"/>
        <v>2000</v>
      </c>
    </row>
    <row r="22" spans="1:13" x14ac:dyDescent="0.25">
      <c r="A22" s="2">
        <v>16</v>
      </c>
      <c r="B22" s="7" t="s">
        <v>17</v>
      </c>
      <c r="C22" s="10">
        <v>1</v>
      </c>
      <c r="D22" s="10" t="s">
        <v>68</v>
      </c>
      <c r="E22" s="13">
        <v>0</v>
      </c>
      <c r="F22" s="13">
        <v>10000</v>
      </c>
      <c r="G22" s="13">
        <v>0</v>
      </c>
      <c r="H22" s="13">
        <v>1</v>
      </c>
      <c r="I22" s="13">
        <f t="shared" si="0"/>
        <v>0</v>
      </c>
      <c r="J22" s="13">
        <f t="shared" si="1"/>
        <v>10000</v>
      </c>
    </row>
    <row r="23" spans="1:13" ht="31.5" x14ac:dyDescent="0.25">
      <c r="A23" s="2">
        <v>17</v>
      </c>
      <c r="B23" s="3" t="s">
        <v>18</v>
      </c>
      <c r="C23" s="10">
        <v>1</v>
      </c>
      <c r="D23" s="10" t="s">
        <v>68</v>
      </c>
      <c r="E23" s="13">
        <v>160000</v>
      </c>
      <c r="F23" s="13">
        <v>20000</v>
      </c>
      <c r="G23" s="13">
        <v>0</v>
      </c>
      <c r="H23" s="13">
        <v>1</v>
      </c>
      <c r="I23" s="13">
        <f t="shared" si="0"/>
        <v>160000</v>
      </c>
      <c r="J23" s="13">
        <f t="shared" si="1"/>
        <v>20000</v>
      </c>
    </row>
    <row r="24" spans="1:13" x14ac:dyDescent="0.25">
      <c r="A24" s="2">
        <v>18</v>
      </c>
      <c r="B24" s="7" t="s">
        <v>19</v>
      </c>
      <c r="C24" s="10">
        <v>1</v>
      </c>
      <c r="D24" s="10" t="s">
        <v>68</v>
      </c>
      <c r="E24" s="13">
        <v>15000</v>
      </c>
      <c r="F24" s="13">
        <v>10000</v>
      </c>
      <c r="G24" s="13">
        <v>0</v>
      </c>
      <c r="H24" s="13">
        <v>1</v>
      </c>
      <c r="I24" s="13">
        <f t="shared" si="0"/>
        <v>15000</v>
      </c>
      <c r="J24" s="13">
        <f t="shared" si="1"/>
        <v>10000</v>
      </c>
    </row>
    <row r="25" spans="1:13" x14ac:dyDescent="0.25">
      <c r="A25" s="2">
        <v>19</v>
      </c>
      <c r="B25" s="7" t="s">
        <v>20</v>
      </c>
      <c r="C25" s="10">
        <v>1</v>
      </c>
      <c r="D25" s="10" t="s">
        <v>68</v>
      </c>
      <c r="E25" s="13">
        <v>5000</v>
      </c>
      <c r="F25" s="13">
        <v>2000</v>
      </c>
      <c r="G25" s="13">
        <v>0</v>
      </c>
      <c r="H25" s="13">
        <v>1</v>
      </c>
      <c r="I25" s="13">
        <f t="shared" si="0"/>
        <v>5000</v>
      </c>
      <c r="J25" s="13">
        <f t="shared" si="1"/>
        <v>2000</v>
      </c>
    </row>
    <row r="26" spans="1:13" x14ac:dyDescent="0.25">
      <c r="A26" s="2">
        <v>20</v>
      </c>
      <c r="B26" s="3" t="s">
        <v>29</v>
      </c>
      <c r="C26" s="10">
        <v>50</v>
      </c>
      <c r="D26" s="10" t="s">
        <v>66</v>
      </c>
      <c r="E26" s="13">
        <v>550</v>
      </c>
      <c r="F26" s="13">
        <v>200</v>
      </c>
      <c r="G26" s="13">
        <v>0</v>
      </c>
      <c r="H26" s="13">
        <v>50</v>
      </c>
      <c r="I26" s="13">
        <f t="shared" si="0"/>
        <v>27500</v>
      </c>
      <c r="J26" s="13">
        <f t="shared" si="1"/>
        <v>10000</v>
      </c>
    </row>
    <row r="27" spans="1:13" ht="31.5" x14ac:dyDescent="0.25">
      <c r="A27" s="2">
        <v>21</v>
      </c>
      <c r="B27" s="3" t="s">
        <v>21</v>
      </c>
      <c r="C27" s="10">
        <v>1</v>
      </c>
      <c r="D27" s="10" t="s">
        <v>68</v>
      </c>
      <c r="E27" s="13">
        <v>35000</v>
      </c>
      <c r="F27" s="13">
        <v>5000</v>
      </c>
      <c r="G27" s="13">
        <v>0</v>
      </c>
      <c r="H27" s="13">
        <v>1</v>
      </c>
      <c r="I27" s="13">
        <f t="shared" si="0"/>
        <v>35000</v>
      </c>
      <c r="J27" s="13">
        <f t="shared" si="1"/>
        <v>5000</v>
      </c>
    </row>
    <row r="28" spans="1:13" ht="31.5" x14ac:dyDescent="0.25">
      <c r="A28" s="2">
        <v>22</v>
      </c>
      <c r="B28" s="3" t="s">
        <v>27</v>
      </c>
      <c r="C28" s="10">
        <v>1</v>
      </c>
      <c r="D28" s="10" t="s">
        <v>68</v>
      </c>
      <c r="E28" s="13">
        <v>20000</v>
      </c>
      <c r="F28" s="13">
        <v>3000</v>
      </c>
      <c r="G28" s="13">
        <v>0</v>
      </c>
      <c r="H28" s="13">
        <v>1</v>
      </c>
      <c r="I28" s="13">
        <f t="shared" si="0"/>
        <v>20000</v>
      </c>
      <c r="J28" s="13">
        <f t="shared" si="1"/>
        <v>3000</v>
      </c>
    </row>
    <row r="29" spans="1:13" ht="18.75" x14ac:dyDescent="0.3">
      <c r="A29" s="82" t="s">
        <v>77</v>
      </c>
      <c r="B29" s="83"/>
      <c r="C29" s="83"/>
      <c r="D29" s="83"/>
      <c r="E29" s="83"/>
      <c r="F29" s="84"/>
      <c r="G29" s="13">
        <v>0</v>
      </c>
      <c r="H29" s="13"/>
      <c r="I29" s="27">
        <f>SUM(I7:I28)</f>
        <v>946500</v>
      </c>
      <c r="J29" s="27">
        <f>SUM(J7:J28)</f>
        <v>345000</v>
      </c>
    </row>
    <row r="30" spans="1:13" x14ac:dyDescent="0.25">
      <c r="A30" s="2"/>
      <c r="B30" s="3"/>
      <c r="C30" s="10"/>
      <c r="D30" s="10"/>
      <c r="E30" s="4"/>
      <c r="F30" s="4"/>
      <c r="G30" s="13">
        <v>0</v>
      </c>
      <c r="H30" s="13"/>
      <c r="I30" s="4"/>
      <c r="J30" s="4"/>
    </row>
    <row r="31" spans="1:13" x14ac:dyDescent="0.25">
      <c r="A31" s="2"/>
      <c r="B31" s="5" t="s">
        <v>24</v>
      </c>
      <c r="C31" s="10"/>
      <c r="D31" s="10"/>
      <c r="E31" s="4"/>
      <c r="F31" s="4"/>
      <c r="G31" s="13">
        <v>0</v>
      </c>
      <c r="H31" s="13"/>
      <c r="I31" s="4"/>
      <c r="J31" s="4"/>
    </row>
    <row r="32" spans="1:13" x14ac:dyDescent="0.25">
      <c r="A32" s="2"/>
      <c r="B32" s="6"/>
      <c r="C32" s="10"/>
      <c r="D32" s="10"/>
      <c r="E32" s="13"/>
      <c r="F32" s="13"/>
      <c r="G32" s="13">
        <v>0</v>
      </c>
      <c r="H32" s="13"/>
      <c r="I32" s="13"/>
      <c r="J32" s="13"/>
    </row>
    <row r="33" spans="1:10" x14ac:dyDescent="0.25">
      <c r="A33" s="2">
        <v>1</v>
      </c>
      <c r="B33" s="7" t="s">
        <v>4</v>
      </c>
      <c r="C33" s="10">
        <v>1</v>
      </c>
      <c r="D33" s="10" t="s">
        <v>68</v>
      </c>
      <c r="E33" s="13">
        <v>30000</v>
      </c>
      <c r="F33" s="13">
        <v>10000</v>
      </c>
      <c r="G33" s="13">
        <v>0</v>
      </c>
      <c r="H33" s="13">
        <v>1</v>
      </c>
      <c r="I33" s="13">
        <f t="shared" ref="I33:I53" si="2">H33*E33</f>
        <v>30000</v>
      </c>
      <c r="J33" s="13">
        <f t="shared" ref="J33:J53" si="3">H33*F33</f>
        <v>10000</v>
      </c>
    </row>
    <row r="34" spans="1:10" ht="31.5" x14ac:dyDescent="0.25">
      <c r="A34" s="2">
        <v>2</v>
      </c>
      <c r="B34" s="3" t="s">
        <v>5</v>
      </c>
      <c r="C34" s="10">
        <v>1</v>
      </c>
      <c r="D34" s="10" t="s">
        <v>68</v>
      </c>
      <c r="E34" s="13">
        <v>20000</v>
      </c>
      <c r="F34" s="13">
        <v>15000</v>
      </c>
      <c r="G34" s="13">
        <v>0</v>
      </c>
      <c r="H34" s="13">
        <v>1</v>
      </c>
      <c r="I34" s="13">
        <f t="shared" si="2"/>
        <v>20000</v>
      </c>
      <c r="J34" s="13">
        <f t="shared" si="3"/>
        <v>15000</v>
      </c>
    </row>
    <row r="35" spans="1:10" ht="31.5" x14ac:dyDescent="0.25">
      <c r="A35" s="2">
        <v>3</v>
      </c>
      <c r="B35" s="3" t="s">
        <v>28</v>
      </c>
      <c r="C35" s="10">
        <v>1</v>
      </c>
      <c r="D35" s="10" t="s">
        <v>68</v>
      </c>
      <c r="E35" s="13">
        <v>30000</v>
      </c>
      <c r="F35" s="13">
        <v>20000</v>
      </c>
      <c r="G35" s="13">
        <v>0</v>
      </c>
      <c r="H35" s="13">
        <v>1</v>
      </c>
      <c r="I35" s="13">
        <f t="shared" si="2"/>
        <v>30000</v>
      </c>
      <c r="J35" s="13">
        <f t="shared" si="3"/>
        <v>20000</v>
      </c>
    </row>
    <row r="36" spans="1:10" ht="94.5" x14ac:dyDescent="0.25">
      <c r="A36" s="2">
        <v>4</v>
      </c>
      <c r="B36" s="3" t="s">
        <v>7</v>
      </c>
      <c r="C36" s="10">
        <v>1</v>
      </c>
      <c r="D36" s="10" t="s">
        <v>68</v>
      </c>
      <c r="E36" s="13">
        <v>90000</v>
      </c>
      <c r="F36" s="13">
        <v>30000</v>
      </c>
      <c r="G36" s="13">
        <v>0</v>
      </c>
      <c r="H36" s="13">
        <v>1</v>
      </c>
      <c r="I36" s="13">
        <f t="shared" si="2"/>
        <v>90000</v>
      </c>
      <c r="J36" s="13">
        <f t="shared" si="3"/>
        <v>30000</v>
      </c>
    </row>
    <row r="37" spans="1:10" x14ac:dyDescent="0.25">
      <c r="A37" s="2">
        <v>5</v>
      </c>
      <c r="B37" s="7" t="s">
        <v>8</v>
      </c>
      <c r="C37" s="10">
        <v>2</v>
      </c>
      <c r="D37" s="10" t="s">
        <v>59</v>
      </c>
      <c r="E37" s="13">
        <v>5000</v>
      </c>
      <c r="F37" s="13">
        <v>2000</v>
      </c>
      <c r="G37" s="13">
        <v>0</v>
      </c>
      <c r="H37" s="13">
        <v>2</v>
      </c>
      <c r="I37" s="13">
        <f t="shared" si="2"/>
        <v>10000</v>
      </c>
      <c r="J37" s="13">
        <f t="shared" si="3"/>
        <v>4000</v>
      </c>
    </row>
    <row r="38" spans="1:10" ht="31.5" x14ac:dyDescent="0.25">
      <c r="A38" s="2">
        <v>6</v>
      </c>
      <c r="B38" s="3" t="s">
        <v>9</v>
      </c>
      <c r="C38" s="10">
        <v>1</v>
      </c>
      <c r="D38" s="10" t="s">
        <v>68</v>
      </c>
      <c r="E38" s="13">
        <v>25000</v>
      </c>
      <c r="F38" s="13">
        <v>15000</v>
      </c>
      <c r="G38" s="13">
        <v>0</v>
      </c>
      <c r="H38" s="13">
        <v>1</v>
      </c>
      <c r="I38" s="13">
        <f t="shared" si="2"/>
        <v>25000</v>
      </c>
      <c r="J38" s="13">
        <f t="shared" si="3"/>
        <v>15000</v>
      </c>
    </row>
    <row r="39" spans="1:10" x14ac:dyDescent="0.25">
      <c r="A39" s="2">
        <v>7</v>
      </c>
      <c r="B39" s="3" t="s">
        <v>10</v>
      </c>
      <c r="C39" s="10">
        <v>1</v>
      </c>
      <c r="D39" s="10" t="s">
        <v>68</v>
      </c>
      <c r="E39" s="13">
        <v>20000</v>
      </c>
      <c r="F39" s="13">
        <v>20000</v>
      </c>
      <c r="G39" s="13">
        <v>0</v>
      </c>
      <c r="H39" s="13">
        <v>1</v>
      </c>
      <c r="I39" s="13">
        <f t="shared" si="2"/>
        <v>20000</v>
      </c>
      <c r="J39" s="13">
        <f t="shared" si="3"/>
        <v>20000</v>
      </c>
    </row>
    <row r="40" spans="1:10" ht="31.5" x14ac:dyDescent="0.25">
      <c r="A40" s="2">
        <v>8</v>
      </c>
      <c r="B40" s="3" t="s">
        <v>11</v>
      </c>
      <c r="C40" s="10">
        <v>1</v>
      </c>
      <c r="D40" s="10" t="s">
        <v>68</v>
      </c>
      <c r="E40" s="13">
        <v>30000</v>
      </c>
      <c r="F40" s="13">
        <v>20000</v>
      </c>
      <c r="G40" s="13">
        <v>0</v>
      </c>
      <c r="H40" s="13">
        <v>1</v>
      </c>
      <c r="I40" s="13">
        <f t="shared" si="2"/>
        <v>30000</v>
      </c>
      <c r="J40" s="13">
        <f t="shared" si="3"/>
        <v>20000</v>
      </c>
    </row>
    <row r="41" spans="1:10" ht="31.5" x14ac:dyDescent="0.25">
      <c r="A41" s="2">
        <v>9</v>
      </c>
      <c r="B41" s="8" t="s">
        <v>86</v>
      </c>
      <c r="C41" s="10">
        <v>1</v>
      </c>
      <c r="D41" s="10" t="s">
        <v>68</v>
      </c>
      <c r="E41" s="13">
        <v>103750</v>
      </c>
      <c r="F41" s="13">
        <v>25000</v>
      </c>
      <c r="G41" s="13">
        <v>0</v>
      </c>
      <c r="H41" s="13">
        <v>1</v>
      </c>
      <c r="I41" s="13">
        <f t="shared" si="2"/>
        <v>103750</v>
      </c>
      <c r="J41" s="13">
        <f t="shared" si="3"/>
        <v>25000</v>
      </c>
    </row>
    <row r="42" spans="1:10" ht="47.25" x14ac:dyDescent="0.25">
      <c r="A42" s="2">
        <v>10</v>
      </c>
      <c r="B42" s="9" t="s">
        <v>12</v>
      </c>
      <c r="C42" s="10">
        <v>250</v>
      </c>
      <c r="D42" s="10" t="s">
        <v>70</v>
      </c>
      <c r="E42" s="13">
        <v>200</v>
      </c>
      <c r="F42" s="13">
        <v>100</v>
      </c>
      <c r="G42" s="13">
        <v>0</v>
      </c>
      <c r="H42" s="13">
        <v>250</v>
      </c>
      <c r="I42" s="13">
        <f t="shared" si="2"/>
        <v>50000</v>
      </c>
      <c r="J42" s="13">
        <f t="shared" si="3"/>
        <v>25000</v>
      </c>
    </row>
    <row r="43" spans="1:10" ht="31.5" x14ac:dyDescent="0.25">
      <c r="A43" s="2">
        <v>11</v>
      </c>
      <c r="B43" s="3" t="s">
        <v>13</v>
      </c>
      <c r="C43" s="10">
        <v>1</v>
      </c>
      <c r="D43" s="10" t="s">
        <v>68</v>
      </c>
      <c r="E43" s="13">
        <v>90000</v>
      </c>
      <c r="F43" s="13">
        <v>40000</v>
      </c>
      <c r="G43" s="13">
        <v>0</v>
      </c>
      <c r="H43" s="13">
        <v>1</v>
      </c>
      <c r="I43" s="13">
        <f t="shared" si="2"/>
        <v>90000</v>
      </c>
      <c r="J43" s="13">
        <f t="shared" si="3"/>
        <v>40000</v>
      </c>
    </row>
    <row r="44" spans="1:10" ht="31.5" x14ac:dyDescent="0.25">
      <c r="A44" s="2">
        <v>12</v>
      </c>
      <c r="B44" s="3" t="s">
        <v>14</v>
      </c>
      <c r="C44" s="10">
        <v>1</v>
      </c>
      <c r="D44" s="10" t="s">
        <v>68</v>
      </c>
      <c r="E44" s="13">
        <v>25000</v>
      </c>
      <c r="F44" s="13">
        <v>20000</v>
      </c>
      <c r="G44" s="13">
        <v>0</v>
      </c>
      <c r="H44" s="13">
        <v>1</v>
      </c>
      <c r="I44" s="13">
        <f t="shared" si="2"/>
        <v>25000</v>
      </c>
      <c r="J44" s="13">
        <f t="shared" si="3"/>
        <v>20000</v>
      </c>
    </row>
    <row r="45" spans="1:10" ht="31.5" x14ac:dyDescent="0.25">
      <c r="A45" s="2">
        <v>13</v>
      </c>
      <c r="B45" s="3" t="s">
        <v>26</v>
      </c>
      <c r="C45" s="10">
        <v>1</v>
      </c>
      <c r="D45" s="10" t="s">
        <v>68</v>
      </c>
      <c r="E45" s="13">
        <v>20000</v>
      </c>
      <c r="F45" s="13">
        <v>3000</v>
      </c>
      <c r="G45" s="13">
        <v>0</v>
      </c>
      <c r="H45" s="13">
        <v>1</v>
      </c>
      <c r="I45" s="13">
        <f t="shared" si="2"/>
        <v>20000</v>
      </c>
      <c r="J45" s="13">
        <f t="shared" si="3"/>
        <v>3000</v>
      </c>
    </row>
    <row r="46" spans="1:10" ht="31.5" x14ac:dyDescent="0.25">
      <c r="A46" s="2">
        <v>14</v>
      </c>
      <c r="B46" s="3" t="s">
        <v>15</v>
      </c>
      <c r="C46" s="10">
        <v>1</v>
      </c>
      <c r="D46" s="10" t="s">
        <v>68</v>
      </c>
      <c r="E46" s="13">
        <v>15000</v>
      </c>
      <c r="F46" s="13">
        <v>10000</v>
      </c>
      <c r="G46" s="13">
        <v>0</v>
      </c>
      <c r="H46" s="13">
        <v>1</v>
      </c>
      <c r="I46" s="13">
        <f t="shared" si="2"/>
        <v>15000</v>
      </c>
      <c r="J46" s="13">
        <f t="shared" si="3"/>
        <v>10000</v>
      </c>
    </row>
    <row r="47" spans="1:10" x14ac:dyDescent="0.25">
      <c r="A47" s="2">
        <v>15</v>
      </c>
      <c r="B47" s="3" t="s">
        <v>16</v>
      </c>
      <c r="C47" s="10">
        <v>1</v>
      </c>
      <c r="D47" s="10" t="s">
        <v>68</v>
      </c>
      <c r="E47" s="13">
        <v>20000</v>
      </c>
      <c r="F47" s="13">
        <v>2000</v>
      </c>
      <c r="G47" s="13">
        <v>0</v>
      </c>
      <c r="H47" s="13">
        <v>1</v>
      </c>
      <c r="I47" s="13">
        <f t="shared" si="2"/>
        <v>20000</v>
      </c>
      <c r="J47" s="13">
        <f t="shared" si="3"/>
        <v>2000</v>
      </c>
    </row>
    <row r="48" spans="1:10" x14ac:dyDescent="0.25">
      <c r="A48" s="2">
        <v>16</v>
      </c>
      <c r="B48" s="7" t="s">
        <v>17</v>
      </c>
      <c r="C48" s="10">
        <v>1</v>
      </c>
      <c r="D48" s="10" t="s">
        <v>68</v>
      </c>
      <c r="E48" s="13">
        <v>0</v>
      </c>
      <c r="F48" s="13">
        <v>10000</v>
      </c>
      <c r="G48" s="13">
        <v>0</v>
      </c>
      <c r="H48" s="13">
        <v>1</v>
      </c>
      <c r="I48" s="13">
        <f t="shared" si="2"/>
        <v>0</v>
      </c>
      <c r="J48" s="13">
        <f t="shared" si="3"/>
        <v>10000</v>
      </c>
    </row>
    <row r="49" spans="1:10" ht="31.5" x14ac:dyDescent="0.25">
      <c r="A49" s="2">
        <v>17</v>
      </c>
      <c r="B49" s="3" t="s">
        <v>18</v>
      </c>
      <c r="C49" s="10">
        <v>1</v>
      </c>
      <c r="D49" s="10" t="s">
        <v>68</v>
      </c>
      <c r="E49" s="13">
        <v>70350</v>
      </c>
      <c r="F49" s="13">
        <v>15000</v>
      </c>
      <c r="G49" s="13">
        <v>0</v>
      </c>
      <c r="H49" s="13">
        <v>1</v>
      </c>
      <c r="I49" s="13">
        <f t="shared" si="2"/>
        <v>70350</v>
      </c>
      <c r="J49" s="13">
        <f t="shared" si="3"/>
        <v>15000</v>
      </c>
    </row>
    <row r="50" spans="1:10" x14ac:dyDescent="0.25">
      <c r="A50" s="2">
        <v>18</v>
      </c>
      <c r="B50" s="7" t="s">
        <v>19</v>
      </c>
      <c r="C50" s="10">
        <v>1</v>
      </c>
      <c r="D50" s="10" t="s">
        <v>68</v>
      </c>
      <c r="E50" s="13">
        <v>10000</v>
      </c>
      <c r="F50" s="13">
        <v>10000</v>
      </c>
      <c r="G50" s="13">
        <v>0</v>
      </c>
      <c r="H50" s="13">
        <v>1</v>
      </c>
      <c r="I50" s="13">
        <f t="shared" si="2"/>
        <v>10000</v>
      </c>
      <c r="J50" s="13">
        <f t="shared" si="3"/>
        <v>10000</v>
      </c>
    </row>
    <row r="51" spans="1:10" x14ac:dyDescent="0.25">
      <c r="A51" s="2">
        <v>19</v>
      </c>
      <c r="B51" s="7" t="s">
        <v>20</v>
      </c>
      <c r="C51" s="10">
        <v>1</v>
      </c>
      <c r="D51" s="10" t="s">
        <v>68</v>
      </c>
      <c r="E51" s="13">
        <v>5000</v>
      </c>
      <c r="F51" s="13">
        <v>2000</v>
      </c>
      <c r="G51" s="13">
        <v>0</v>
      </c>
      <c r="H51" s="13">
        <v>1</v>
      </c>
      <c r="I51" s="13">
        <f t="shared" si="2"/>
        <v>5000</v>
      </c>
      <c r="J51" s="13">
        <f t="shared" si="3"/>
        <v>2000</v>
      </c>
    </row>
    <row r="52" spans="1:10" x14ac:dyDescent="0.25">
      <c r="A52" s="2">
        <v>20</v>
      </c>
      <c r="B52" s="3" t="s">
        <v>29</v>
      </c>
      <c r="C52" s="10">
        <v>50</v>
      </c>
      <c r="D52" s="10" t="s">
        <v>71</v>
      </c>
      <c r="E52" s="13">
        <v>550</v>
      </c>
      <c r="F52" s="13">
        <v>200</v>
      </c>
      <c r="G52" s="13">
        <v>0</v>
      </c>
      <c r="H52" s="13">
        <v>50</v>
      </c>
      <c r="I52" s="13">
        <f t="shared" si="2"/>
        <v>27500</v>
      </c>
      <c r="J52" s="13">
        <f t="shared" si="3"/>
        <v>10000</v>
      </c>
    </row>
    <row r="53" spans="1:10" ht="31.5" x14ac:dyDescent="0.25">
      <c r="A53" s="2">
        <v>21</v>
      </c>
      <c r="B53" s="3" t="s">
        <v>21</v>
      </c>
      <c r="C53" s="10">
        <v>1</v>
      </c>
      <c r="D53" s="10" t="s">
        <v>68</v>
      </c>
      <c r="E53" s="13">
        <v>30000</v>
      </c>
      <c r="F53" s="13">
        <v>5000</v>
      </c>
      <c r="G53" s="13">
        <v>0</v>
      </c>
      <c r="H53" s="13">
        <v>1</v>
      </c>
      <c r="I53" s="13">
        <f t="shared" si="2"/>
        <v>30000</v>
      </c>
      <c r="J53" s="13">
        <f t="shared" si="3"/>
        <v>5000</v>
      </c>
    </row>
    <row r="54" spans="1:10" ht="18.75" x14ac:dyDescent="0.3">
      <c r="A54" s="82" t="s">
        <v>77</v>
      </c>
      <c r="B54" s="83"/>
      <c r="C54" s="83"/>
      <c r="D54" s="83"/>
      <c r="E54" s="83"/>
      <c r="F54" s="84"/>
      <c r="G54" s="13">
        <v>0</v>
      </c>
      <c r="H54" s="13"/>
      <c r="I54" s="27">
        <f>SUM(I32:I53)</f>
        <v>721600</v>
      </c>
      <c r="J54" s="27">
        <f>SUM(J32:J53)</f>
        <v>311000</v>
      </c>
    </row>
    <row r="55" spans="1:10" x14ac:dyDescent="0.25">
      <c r="A55" s="2"/>
      <c r="B55" s="3"/>
      <c r="C55" s="10"/>
      <c r="D55" s="10"/>
      <c r="E55" s="4"/>
      <c r="F55" s="4"/>
      <c r="G55" s="13">
        <v>0</v>
      </c>
      <c r="H55" s="13"/>
      <c r="I55" s="4"/>
      <c r="J55" s="4"/>
    </row>
    <row r="56" spans="1:10" x14ac:dyDescent="0.25">
      <c r="A56" s="2"/>
      <c r="B56" s="5" t="s">
        <v>25</v>
      </c>
      <c r="C56" s="10"/>
      <c r="D56" s="10"/>
      <c r="E56" s="4"/>
      <c r="F56" s="4"/>
      <c r="G56" s="13">
        <v>0</v>
      </c>
      <c r="H56" s="13"/>
      <c r="I56" s="4"/>
      <c r="J56" s="4"/>
    </row>
    <row r="57" spans="1:10" x14ac:dyDescent="0.25">
      <c r="A57" s="2"/>
      <c r="B57" s="6"/>
      <c r="C57" s="10"/>
      <c r="D57" s="10"/>
      <c r="E57" s="13"/>
      <c r="F57" s="13"/>
      <c r="G57" s="13">
        <v>0</v>
      </c>
      <c r="H57" s="13"/>
      <c r="I57" s="13">
        <f t="shared" ref="I57" si="4">E57*C57</f>
        <v>0</v>
      </c>
      <c r="J57" s="13">
        <f t="shared" ref="J57" si="5">F57*C57</f>
        <v>0</v>
      </c>
    </row>
    <row r="58" spans="1:10" x14ac:dyDescent="0.25">
      <c r="A58" s="2">
        <v>1</v>
      </c>
      <c r="B58" s="7" t="s">
        <v>4</v>
      </c>
      <c r="C58" s="10">
        <v>1</v>
      </c>
      <c r="D58" s="10" t="s">
        <v>68</v>
      </c>
      <c r="E58" s="13">
        <v>30000</v>
      </c>
      <c r="F58" s="13">
        <v>10000</v>
      </c>
      <c r="G58" s="13">
        <v>0</v>
      </c>
      <c r="H58" s="13">
        <v>1</v>
      </c>
      <c r="I58" s="13">
        <f t="shared" ref="I58:I78" si="6">H58*E58</f>
        <v>30000</v>
      </c>
      <c r="J58" s="13">
        <f t="shared" ref="J58:J78" si="7">H58*F58</f>
        <v>10000</v>
      </c>
    </row>
    <row r="59" spans="1:10" ht="31.5" x14ac:dyDescent="0.25">
      <c r="A59" s="2">
        <v>2</v>
      </c>
      <c r="B59" s="3" t="s">
        <v>5</v>
      </c>
      <c r="C59" s="10">
        <v>1</v>
      </c>
      <c r="D59" s="10" t="s">
        <v>68</v>
      </c>
      <c r="E59" s="13">
        <v>20000</v>
      </c>
      <c r="F59" s="13">
        <v>15000</v>
      </c>
      <c r="G59" s="13">
        <v>0</v>
      </c>
      <c r="H59" s="13">
        <v>1</v>
      </c>
      <c r="I59" s="13">
        <f t="shared" si="6"/>
        <v>20000</v>
      </c>
      <c r="J59" s="13">
        <f t="shared" si="7"/>
        <v>15000</v>
      </c>
    </row>
    <row r="60" spans="1:10" ht="31.5" x14ac:dyDescent="0.25">
      <c r="A60" s="2">
        <v>3</v>
      </c>
      <c r="B60" s="3" t="s">
        <v>6</v>
      </c>
      <c r="C60" s="10">
        <v>1</v>
      </c>
      <c r="D60" s="10" t="s">
        <v>68</v>
      </c>
      <c r="E60" s="13">
        <v>30000</v>
      </c>
      <c r="F60" s="13">
        <v>12000</v>
      </c>
      <c r="G60" s="13">
        <v>0</v>
      </c>
      <c r="H60" s="13">
        <v>1</v>
      </c>
      <c r="I60" s="13">
        <f t="shared" si="6"/>
        <v>30000</v>
      </c>
      <c r="J60" s="13">
        <f t="shared" si="7"/>
        <v>12000</v>
      </c>
    </row>
    <row r="61" spans="1:10" ht="94.5" x14ac:dyDescent="0.25">
      <c r="A61" s="2">
        <v>4</v>
      </c>
      <c r="B61" s="3" t="s">
        <v>7</v>
      </c>
      <c r="C61" s="10">
        <v>1</v>
      </c>
      <c r="D61" s="10" t="s">
        <v>68</v>
      </c>
      <c r="E61" s="13">
        <v>90000</v>
      </c>
      <c r="F61" s="13">
        <v>40000</v>
      </c>
      <c r="G61" s="13">
        <v>0</v>
      </c>
      <c r="H61" s="13">
        <v>1</v>
      </c>
      <c r="I61" s="13">
        <f t="shared" si="6"/>
        <v>90000</v>
      </c>
      <c r="J61" s="13">
        <f t="shared" si="7"/>
        <v>40000</v>
      </c>
    </row>
    <row r="62" spans="1:10" x14ac:dyDescent="0.25">
      <c r="A62" s="2">
        <v>5</v>
      </c>
      <c r="B62" s="7" t="s">
        <v>8</v>
      </c>
      <c r="C62" s="10">
        <v>2</v>
      </c>
      <c r="D62" s="10" t="s">
        <v>59</v>
      </c>
      <c r="E62" s="13">
        <v>5000</v>
      </c>
      <c r="F62" s="13">
        <v>2000</v>
      </c>
      <c r="G62" s="13">
        <v>0</v>
      </c>
      <c r="H62" s="13">
        <v>2</v>
      </c>
      <c r="I62" s="13">
        <f t="shared" si="6"/>
        <v>10000</v>
      </c>
      <c r="J62" s="13">
        <f t="shared" si="7"/>
        <v>4000</v>
      </c>
    </row>
    <row r="63" spans="1:10" ht="31.5" x14ac:dyDescent="0.25">
      <c r="A63" s="2">
        <v>6</v>
      </c>
      <c r="B63" s="3" t="s">
        <v>9</v>
      </c>
      <c r="C63" s="10">
        <v>1</v>
      </c>
      <c r="D63" s="10" t="s">
        <v>68</v>
      </c>
      <c r="E63" s="13">
        <v>30000</v>
      </c>
      <c r="F63" s="13">
        <v>25000</v>
      </c>
      <c r="G63" s="13">
        <v>0</v>
      </c>
      <c r="H63" s="13">
        <v>1</v>
      </c>
      <c r="I63" s="13">
        <f t="shared" si="6"/>
        <v>30000</v>
      </c>
      <c r="J63" s="13">
        <f t="shared" si="7"/>
        <v>25000</v>
      </c>
    </row>
    <row r="64" spans="1:10" x14ac:dyDescent="0.25">
      <c r="A64" s="2">
        <v>7</v>
      </c>
      <c r="B64" s="7" t="s">
        <v>10</v>
      </c>
      <c r="C64" s="10">
        <v>1</v>
      </c>
      <c r="D64" s="10" t="s">
        <v>68</v>
      </c>
      <c r="E64" s="13">
        <v>20000</v>
      </c>
      <c r="F64" s="13">
        <v>20000</v>
      </c>
      <c r="G64" s="13">
        <v>0</v>
      </c>
      <c r="H64" s="13">
        <v>1</v>
      </c>
      <c r="I64" s="13">
        <f t="shared" si="6"/>
        <v>20000</v>
      </c>
      <c r="J64" s="13">
        <f t="shared" si="7"/>
        <v>20000</v>
      </c>
    </row>
    <row r="65" spans="1:10" ht="31.5" x14ac:dyDescent="0.25">
      <c r="A65" s="2">
        <v>8</v>
      </c>
      <c r="B65" s="3" t="s">
        <v>11</v>
      </c>
      <c r="C65" s="10">
        <v>1</v>
      </c>
      <c r="D65" s="10" t="s">
        <v>68</v>
      </c>
      <c r="E65" s="13">
        <v>25000</v>
      </c>
      <c r="F65" s="13">
        <v>15000</v>
      </c>
      <c r="G65" s="13">
        <v>0</v>
      </c>
      <c r="H65" s="13">
        <v>1</v>
      </c>
      <c r="I65" s="13">
        <f t="shared" si="6"/>
        <v>25000</v>
      </c>
      <c r="J65" s="13">
        <f t="shared" si="7"/>
        <v>15000</v>
      </c>
    </row>
    <row r="66" spans="1:10" ht="31.5" x14ac:dyDescent="0.25">
      <c r="A66" s="2">
        <v>9</v>
      </c>
      <c r="B66" s="8" t="s">
        <v>86</v>
      </c>
      <c r="C66" s="10">
        <v>1</v>
      </c>
      <c r="D66" s="10" t="s">
        <v>68</v>
      </c>
      <c r="E66" s="13">
        <v>224000</v>
      </c>
      <c r="F66" s="13">
        <v>54000</v>
      </c>
      <c r="G66" s="13">
        <v>0</v>
      </c>
      <c r="H66" s="13">
        <v>1</v>
      </c>
      <c r="I66" s="13">
        <f t="shared" si="6"/>
        <v>224000</v>
      </c>
      <c r="J66" s="13">
        <f t="shared" si="7"/>
        <v>54000</v>
      </c>
    </row>
    <row r="67" spans="1:10" ht="47.25" x14ac:dyDescent="0.25">
      <c r="A67" s="2">
        <v>10</v>
      </c>
      <c r="B67" s="9" t="s">
        <v>12</v>
      </c>
      <c r="C67" s="10">
        <v>250</v>
      </c>
      <c r="D67" s="10" t="s">
        <v>70</v>
      </c>
      <c r="E67" s="13">
        <v>160</v>
      </c>
      <c r="F67" s="13">
        <v>80</v>
      </c>
      <c r="G67" s="13">
        <v>0</v>
      </c>
      <c r="H67" s="13">
        <v>250</v>
      </c>
      <c r="I67" s="13">
        <f t="shared" si="6"/>
        <v>40000</v>
      </c>
      <c r="J67" s="13">
        <f t="shared" si="7"/>
        <v>20000</v>
      </c>
    </row>
    <row r="68" spans="1:10" ht="31.5" x14ac:dyDescent="0.25">
      <c r="A68" s="2">
        <v>11</v>
      </c>
      <c r="B68" s="3" t="s">
        <v>13</v>
      </c>
      <c r="C68" s="10">
        <v>1</v>
      </c>
      <c r="D68" s="10" t="s">
        <v>68</v>
      </c>
      <c r="E68" s="13">
        <v>85000</v>
      </c>
      <c r="F68" s="13">
        <v>35000</v>
      </c>
      <c r="G68" s="13">
        <v>0</v>
      </c>
      <c r="H68" s="13">
        <v>1</v>
      </c>
      <c r="I68" s="13">
        <f t="shared" si="6"/>
        <v>85000</v>
      </c>
      <c r="J68" s="13">
        <f t="shared" si="7"/>
        <v>35000</v>
      </c>
    </row>
    <row r="69" spans="1:10" ht="31.5" x14ac:dyDescent="0.25">
      <c r="A69" s="2">
        <v>12</v>
      </c>
      <c r="B69" s="3" t="s">
        <v>14</v>
      </c>
      <c r="C69" s="10">
        <v>1</v>
      </c>
      <c r="D69" s="10" t="s">
        <v>68</v>
      </c>
      <c r="E69" s="13">
        <v>25000</v>
      </c>
      <c r="F69" s="13">
        <v>20000</v>
      </c>
      <c r="G69" s="13">
        <v>0</v>
      </c>
      <c r="H69" s="13">
        <v>1</v>
      </c>
      <c r="I69" s="13">
        <f t="shared" si="6"/>
        <v>25000</v>
      </c>
      <c r="J69" s="13">
        <f t="shared" si="7"/>
        <v>20000</v>
      </c>
    </row>
    <row r="70" spans="1:10" ht="31.5" x14ac:dyDescent="0.25">
      <c r="A70" s="2">
        <v>13</v>
      </c>
      <c r="B70" s="3" t="s">
        <v>26</v>
      </c>
      <c r="C70" s="10">
        <v>1</v>
      </c>
      <c r="D70" s="10" t="s">
        <v>68</v>
      </c>
      <c r="E70" s="13">
        <v>20000</v>
      </c>
      <c r="F70" s="13">
        <v>3000</v>
      </c>
      <c r="G70" s="13">
        <v>0</v>
      </c>
      <c r="H70" s="13">
        <v>1</v>
      </c>
      <c r="I70" s="13">
        <f t="shared" si="6"/>
        <v>20000</v>
      </c>
      <c r="J70" s="13">
        <f t="shared" si="7"/>
        <v>3000</v>
      </c>
    </row>
    <row r="71" spans="1:10" ht="31.5" x14ac:dyDescent="0.25">
      <c r="A71" s="2">
        <v>14</v>
      </c>
      <c r="B71" s="3" t="s">
        <v>15</v>
      </c>
      <c r="C71" s="10">
        <v>1</v>
      </c>
      <c r="D71" s="10" t="s">
        <v>68</v>
      </c>
      <c r="E71" s="13">
        <v>15000</v>
      </c>
      <c r="F71" s="13">
        <v>10000</v>
      </c>
      <c r="G71" s="13">
        <v>0</v>
      </c>
      <c r="H71" s="13">
        <v>1</v>
      </c>
      <c r="I71" s="13">
        <f t="shared" si="6"/>
        <v>15000</v>
      </c>
      <c r="J71" s="13">
        <f t="shared" si="7"/>
        <v>10000</v>
      </c>
    </row>
    <row r="72" spans="1:10" x14ac:dyDescent="0.25">
      <c r="A72" s="2">
        <v>15</v>
      </c>
      <c r="B72" s="7" t="s">
        <v>16</v>
      </c>
      <c r="C72" s="10">
        <v>1</v>
      </c>
      <c r="D72" s="10" t="s">
        <v>68</v>
      </c>
      <c r="E72" s="13">
        <v>20000</v>
      </c>
      <c r="F72" s="13">
        <v>2000</v>
      </c>
      <c r="G72" s="13">
        <v>0</v>
      </c>
      <c r="H72" s="13">
        <v>1</v>
      </c>
      <c r="I72" s="13">
        <f t="shared" si="6"/>
        <v>20000</v>
      </c>
      <c r="J72" s="13">
        <f t="shared" si="7"/>
        <v>2000</v>
      </c>
    </row>
    <row r="73" spans="1:10" x14ac:dyDescent="0.25">
      <c r="A73" s="2">
        <v>16</v>
      </c>
      <c r="B73" s="7" t="s">
        <v>17</v>
      </c>
      <c r="C73" s="10">
        <v>1</v>
      </c>
      <c r="D73" s="10" t="s">
        <v>68</v>
      </c>
      <c r="E73" s="13">
        <v>0</v>
      </c>
      <c r="F73" s="13">
        <v>10000</v>
      </c>
      <c r="G73" s="13">
        <v>0</v>
      </c>
      <c r="H73" s="13">
        <v>1</v>
      </c>
      <c r="I73" s="13">
        <f t="shared" si="6"/>
        <v>0</v>
      </c>
      <c r="J73" s="13">
        <f t="shared" si="7"/>
        <v>10000</v>
      </c>
    </row>
    <row r="74" spans="1:10" ht="31.5" x14ac:dyDescent="0.25">
      <c r="A74" s="2">
        <v>17</v>
      </c>
      <c r="B74" s="3" t="s">
        <v>18</v>
      </c>
      <c r="C74" s="10">
        <v>1</v>
      </c>
      <c r="D74" s="10" t="s">
        <v>68</v>
      </c>
      <c r="E74" s="13">
        <v>160000</v>
      </c>
      <c r="F74" s="13">
        <v>20000</v>
      </c>
      <c r="G74" s="13">
        <v>0</v>
      </c>
      <c r="H74" s="13">
        <v>1</v>
      </c>
      <c r="I74" s="13">
        <f t="shared" si="6"/>
        <v>160000</v>
      </c>
      <c r="J74" s="13">
        <f t="shared" si="7"/>
        <v>20000</v>
      </c>
    </row>
    <row r="75" spans="1:10" x14ac:dyDescent="0.25">
      <c r="A75" s="2">
        <v>18</v>
      </c>
      <c r="B75" s="7" t="s">
        <v>19</v>
      </c>
      <c r="C75" s="10">
        <v>1</v>
      </c>
      <c r="D75" s="10" t="s">
        <v>68</v>
      </c>
      <c r="E75" s="13">
        <v>15000</v>
      </c>
      <c r="F75" s="13">
        <v>10000</v>
      </c>
      <c r="G75" s="13">
        <v>0</v>
      </c>
      <c r="H75" s="13">
        <v>1</v>
      </c>
      <c r="I75" s="13">
        <f t="shared" si="6"/>
        <v>15000</v>
      </c>
      <c r="J75" s="13">
        <f t="shared" si="7"/>
        <v>10000</v>
      </c>
    </row>
    <row r="76" spans="1:10" x14ac:dyDescent="0.25">
      <c r="A76" s="2">
        <v>19</v>
      </c>
      <c r="B76" s="7" t="s">
        <v>20</v>
      </c>
      <c r="C76" s="10">
        <v>1</v>
      </c>
      <c r="D76" s="10" t="s">
        <v>68</v>
      </c>
      <c r="E76" s="13">
        <v>5000</v>
      </c>
      <c r="F76" s="13">
        <v>2000</v>
      </c>
      <c r="G76" s="13">
        <v>0</v>
      </c>
      <c r="H76" s="13">
        <v>1</v>
      </c>
      <c r="I76" s="13">
        <f t="shared" si="6"/>
        <v>5000</v>
      </c>
      <c r="J76" s="13">
        <f t="shared" si="7"/>
        <v>2000</v>
      </c>
    </row>
    <row r="77" spans="1:10" x14ac:dyDescent="0.25">
      <c r="A77" s="2">
        <v>20</v>
      </c>
      <c r="B77" s="3" t="s">
        <v>29</v>
      </c>
      <c r="C77" s="10">
        <v>50</v>
      </c>
      <c r="D77" s="10" t="s">
        <v>72</v>
      </c>
      <c r="E77" s="13">
        <v>550</v>
      </c>
      <c r="F77" s="13">
        <v>200</v>
      </c>
      <c r="G77" s="13">
        <v>0</v>
      </c>
      <c r="H77" s="13">
        <v>50</v>
      </c>
      <c r="I77" s="13">
        <f t="shared" si="6"/>
        <v>27500</v>
      </c>
      <c r="J77" s="13">
        <f t="shared" si="7"/>
        <v>10000</v>
      </c>
    </row>
    <row r="78" spans="1:10" ht="31.5" x14ac:dyDescent="0.25">
      <c r="A78" s="2">
        <v>21</v>
      </c>
      <c r="B78" s="3" t="s">
        <v>21</v>
      </c>
      <c r="C78" s="10">
        <v>1</v>
      </c>
      <c r="D78" s="10" t="s">
        <v>68</v>
      </c>
      <c r="E78" s="13">
        <v>35000</v>
      </c>
      <c r="F78" s="13">
        <v>5000</v>
      </c>
      <c r="G78" s="13">
        <v>0</v>
      </c>
      <c r="H78" s="13">
        <v>1</v>
      </c>
      <c r="I78" s="13">
        <f t="shared" si="6"/>
        <v>35000</v>
      </c>
      <c r="J78" s="13">
        <f t="shared" si="7"/>
        <v>5000</v>
      </c>
    </row>
    <row r="79" spans="1:10" ht="18.75" x14ac:dyDescent="0.3">
      <c r="A79" s="82" t="s">
        <v>77</v>
      </c>
      <c r="B79" s="83"/>
      <c r="C79" s="83"/>
      <c r="D79" s="83"/>
      <c r="E79" s="83"/>
      <c r="F79" s="84"/>
      <c r="G79" s="43"/>
      <c r="H79" s="43"/>
      <c r="I79" s="27">
        <f>SUM(I57:I78)</f>
        <v>926500</v>
      </c>
      <c r="J79" s="27">
        <f>SUM(J57:J78)</f>
        <v>342000</v>
      </c>
    </row>
  </sheetData>
  <mergeCells count="6">
    <mergeCell ref="A29:F29"/>
    <mergeCell ref="A54:F54"/>
    <mergeCell ref="A79:F79"/>
    <mergeCell ref="A1:J1"/>
    <mergeCell ref="A2:F2"/>
    <mergeCell ref="G2:J2"/>
  </mergeCells>
  <printOptions horizontalCentered="1"/>
  <pageMargins left="0.25" right="0" top="0.5" bottom="0.75" header="0.3" footer="0.3"/>
  <pageSetup paperSize="9" orientation="landscape" r:id="rId1"/>
  <rowBreaks count="4" manualBreakCount="4">
    <brk id="16" max="9" man="1"/>
    <brk id="29" max="16383" man="1"/>
    <brk id="42" max="9" man="1"/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view="pageBreakPreview" zoomScale="60" zoomScaleNormal="100" workbookViewId="0">
      <selection activeCell="H3" sqref="H3"/>
    </sheetView>
  </sheetViews>
  <sheetFormatPr defaultRowHeight="15" x14ac:dyDescent="0.25"/>
  <cols>
    <col min="1" max="1" width="5.85546875" bestFit="1" customWidth="1"/>
    <col min="2" max="2" width="75.5703125" customWidth="1"/>
    <col min="3" max="3" width="5.5703125" style="14" bestFit="1" customWidth="1"/>
    <col min="4" max="4" width="6.85546875" style="14" customWidth="1"/>
    <col min="5" max="5" width="11" customWidth="1"/>
    <col min="6" max="6" width="10.42578125" customWidth="1"/>
    <col min="7" max="7" width="7" bestFit="1" customWidth="1"/>
    <col min="8" max="8" width="8.7109375" customWidth="1"/>
    <col min="9" max="9" width="16" customWidth="1"/>
    <col min="10" max="10" width="15.5703125" customWidth="1"/>
  </cols>
  <sheetData>
    <row r="1" spans="1:10" ht="51.75" customHeight="1" x14ac:dyDescent="0.25">
      <c r="A1" s="85" t="s">
        <v>87</v>
      </c>
      <c r="B1" s="86"/>
      <c r="C1" s="86"/>
      <c r="D1" s="86"/>
      <c r="E1" s="86"/>
      <c r="F1" s="86"/>
      <c r="G1" s="86"/>
      <c r="H1" s="86"/>
      <c r="I1" s="86"/>
      <c r="J1" s="87"/>
    </row>
    <row r="2" spans="1:10" ht="26.25" x14ac:dyDescent="0.25">
      <c r="A2" s="88" t="s">
        <v>88</v>
      </c>
      <c r="B2" s="88"/>
      <c r="C2" s="88"/>
      <c r="D2" s="88"/>
      <c r="E2" s="88"/>
      <c r="F2" s="88"/>
      <c r="G2" s="89" t="s">
        <v>108</v>
      </c>
      <c r="H2" s="90"/>
      <c r="I2" s="90"/>
      <c r="J2" s="91"/>
    </row>
    <row r="3" spans="1:10" s="11" customFormat="1" ht="31.5" x14ac:dyDescent="0.25">
      <c r="A3" s="45" t="s">
        <v>0</v>
      </c>
      <c r="B3" s="45" t="s">
        <v>1</v>
      </c>
      <c r="C3" s="45" t="s">
        <v>2</v>
      </c>
      <c r="D3" s="45" t="s">
        <v>3</v>
      </c>
      <c r="E3" s="44" t="s">
        <v>73</v>
      </c>
      <c r="F3" s="44" t="s">
        <v>74</v>
      </c>
      <c r="G3" s="44" t="s">
        <v>109</v>
      </c>
      <c r="H3" s="44" t="s">
        <v>111</v>
      </c>
      <c r="I3" s="44" t="s">
        <v>75</v>
      </c>
      <c r="J3" s="44" t="s">
        <v>76</v>
      </c>
    </row>
    <row r="4" spans="1:10" ht="15.75" x14ac:dyDescent="0.25">
      <c r="A4" s="15"/>
      <c r="B4" s="16"/>
      <c r="C4" s="17"/>
      <c r="D4" s="22"/>
      <c r="E4" s="18"/>
      <c r="F4" s="18"/>
      <c r="G4" s="18"/>
      <c r="H4" s="18"/>
      <c r="I4" s="18"/>
      <c r="J4" s="19"/>
    </row>
    <row r="5" spans="1:10" ht="15.75" x14ac:dyDescent="0.25">
      <c r="A5" s="2"/>
      <c r="B5" s="20" t="s">
        <v>30</v>
      </c>
      <c r="C5" s="21"/>
      <c r="D5" s="22"/>
      <c r="E5" s="4"/>
      <c r="F5" s="4"/>
      <c r="G5" s="4"/>
      <c r="H5" s="4"/>
      <c r="I5" s="4"/>
      <c r="J5" s="4"/>
    </row>
    <row r="6" spans="1:10" ht="15.75" x14ac:dyDescent="0.25">
      <c r="A6" s="2"/>
      <c r="B6" s="6"/>
      <c r="C6" s="21"/>
      <c r="D6" s="22"/>
      <c r="E6" s="4"/>
      <c r="F6" s="4"/>
      <c r="G6" s="4"/>
      <c r="H6" s="4"/>
      <c r="I6" s="4"/>
      <c r="J6" s="4"/>
    </row>
    <row r="7" spans="1:10" ht="15.75" x14ac:dyDescent="0.25">
      <c r="A7" s="2">
        <v>1</v>
      </c>
      <c r="B7" s="26" t="s">
        <v>64</v>
      </c>
      <c r="C7" s="21">
        <v>9</v>
      </c>
      <c r="D7" s="10" t="s">
        <v>59</v>
      </c>
      <c r="E7" s="13">
        <v>30000</v>
      </c>
      <c r="F7" s="13">
        <v>20000</v>
      </c>
      <c r="G7" s="13">
        <v>9</v>
      </c>
      <c r="H7" s="13">
        <v>0</v>
      </c>
      <c r="I7" s="13">
        <f>H7*E7</f>
        <v>0</v>
      </c>
      <c r="J7" s="13">
        <f>H7*F7</f>
        <v>0</v>
      </c>
    </row>
    <row r="8" spans="1:10" ht="47.25" x14ac:dyDescent="0.25">
      <c r="A8" s="2">
        <v>2</v>
      </c>
      <c r="B8" s="3" t="s">
        <v>31</v>
      </c>
      <c r="C8" s="21">
        <v>3</v>
      </c>
      <c r="D8" s="10" t="s">
        <v>59</v>
      </c>
      <c r="E8" s="13">
        <v>85000</v>
      </c>
      <c r="F8" s="13">
        <v>45000</v>
      </c>
      <c r="G8" s="13">
        <v>3</v>
      </c>
      <c r="H8" s="13">
        <v>0</v>
      </c>
      <c r="I8" s="13">
        <f t="shared" ref="I8:I22" si="0">H8*E8</f>
        <v>0</v>
      </c>
      <c r="J8" s="13">
        <f t="shared" ref="J8:J22" si="1">H8*F8</f>
        <v>0</v>
      </c>
    </row>
    <row r="9" spans="1:10" ht="31.5" x14ac:dyDescent="0.25">
      <c r="A9" s="2">
        <v>3</v>
      </c>
      <c r="B9" s="3" t="s">
        <v>79</v>
      </c>
      <c r="C9" s="21">
        <v>6</v>
      </c>
      <c r="D9" s="10" t="s">
        <v>59</v>
      </c>
      <c r="E9" s="13">
        <v>0</v>
      </c>
      <c r="F9" s="13">
        <v>10000</v>
      </c>
      <c r="G9" s="13">
        <v>0</v>
      </c>
      <c r="H9" s="13">
        <v>6</v>
      </c>
      <c r="I9" s="13">
        <f t="shared" si="0"/>
        <v>0</v>
      </c>
      <c r="J9" s="13">
        <f t="shared" si="1"/>
        <v>60000</v>
      </c>
    </row>
    <row r="10" spans="1:10" ht="31.5" x14ac:dyDescent="0.25">
      <c r="A10" s="2">
        <v>4</v>
      </c>
      <c r="B10" s="3" t="s">
        <v>32</v>
      </c>
      <c r="C10" s="21">
        <v>6</v>
      </c>
      <c r="D10" s="10" t="s">
        <v>59</v>
      </c>
      <c r="E10" s="13">
        <v>15000</v>
      </c>
      <c r="F10" s="13">
        <v>10000</v>
      </c>
      <c r="G10" s="13">
        <v>6</v>
      </c>
      <c r="H10" s="13">
        <v>0</v>
      </c>
      <c r="I10" s="13">
        <f t="shared" si="0"/>
        <v>0</v>
      </c>
      <c r="J10" s="13">
        <f t="shared" si="1"/>
        <v>0</v>
      </c>
    </row>
    <row r="11" spans="1:10" ht="31.5" x14ac:dyDescent="0.25">
      <c r="A11" s="2">
        <v>5</v>
      </c>
      <c r="B11" s="3" t="s">
        <v>33</v>
      </c>
      <c r="C11" s="21">
        <v>12</v>
      </c>
      <c r="D11" s="10" t="s">
        <v>59</v>
      </c>
      <c r="E11" s="13">
        <v>165000</v>
      </c>
      <c r="F11" s="13">
        <v>5000</v>
      </c>
      <c r="G11" s="13">
        <v>12</v>
      </c>
      <c r="H11" s="13">
        <v>0</v>
      </c>
      <c r="I11" s="13">
        <f t="shared" si="0"/>
        <v>0</v>
      </c>
      <c r="J11" s="13">
        <f t="shared" si="1"/>
        <v>0</v>
      </c>
    </row>
    <row r="12" spans="1:10" ht="31.5" x14ac:dyDescent="0.25">
      <c r="A12" s="2">
        <v>6</v>
      </c>
      <c r="B12" s="3" t="s">
        <v>34</v>
      </c>
      <c r="C12" s="21">
        <v>4</v>
      </c>
      <c r="D12" s="10" t="s">
        <v>59</v>
      </c>
      <c r="E12" s="13">
        <v>190000</v>
      </c>
      <c r="F12" s="13">
        <v>6000</v>
      </c>
      <c r="G12" s="13">
        <v>4</v>
      </c>
      <c r="H12" s="13">
        <v>0</v>
      </c>
      <c r="I12" s="13">
        <f t="shared" si="0"/>
        <v>0</v>
      </c>
      <c r="J12" s="13">
        <f t="shared" si="1"/>
        <v>0</v>
      </c>
    </row>
    <row r="13" spans="1:10" ht="15.75" x14ac:dyDescent="0.25">
      <c r="A13" s="2">
        <v>7</v>
      </c>
      <c r="B13" s="3" t="s">
        <v>35</v>
      </c>
      <c r="C13" s="21">
        <v>7</v>
      </c>
      <c r="D13" s="10" t="s">
        <v>59</v>
      </c>
      <c r="E13" s="13">
        <v>10000</v>
      </c>
      <c r="F13" s="13">
        <v>10000</v>
      </c>
      <c r="G13" s="13">
        <v>7</v>
      </c>
      <c r="H13" s="13">
        <v>0</v>
      </c>
      <c r="I13" s="13">
        <f t="shared" si="0"/>
        <v>0</v>
      </c>
      <c r="J13" s="13">
        <f t="shared" si="1"/>
        <v>0</v>
      </c>
    </row>
    <row r="14" spans="1:10" ht="31.5" x14ac:dyDescent="0.25">
      <c r="A14" s="2">
        <v>8</v>
      </c>
      <c r="B14" s="3" t="s">
        <v>36</v>
      </c>
      <c r="C14" s="21">
        <v>10</v>
      </c>
      <c r="D14" s="10" t="s">
        <v>59</v>
      </c>
      <c r="E14" s="13">
        <v>10000</v>
      </c>
      <c r="F14" s="13">
        <v>10000</v>
      </c>
      <c r="G14" s="13">
        <v>4</v>
      </c>
      <c r="H14" s="13">
        <v>6</v>
      </c>
      <c r="I14" s="13">
        <f t="shared" si="0"/>
        <v>60000</v>
      </c>
      <c r="J14" s="13">
        <f t="shared" si="1"/>
        <v>60000</v>
      </c>
    </row>
    <row r="15" spans="1:10" ht="31.5" x14ac:dyDescent="0.25">
      <c r="A15" s="2">
        <v>9</v>
      </c>
      <c r="B15" s="3" t="s">
        <v>37</v>
      </c>
      <c r="C15" s="10">
        <v>4</v>
      </c>
      <c r="D15" s="10" t="s">
        <v>59</v>
      </c>
      <c r="E15" s="13">
        <v>5000</v>
      </c>
      <c r="F15" s="13">
        <v>1000</v>
      </c>
      <c r="G15" s="13">
        <v>0</v>
      </c>
      <c r="H15" s="13">
        <v>4</v>
      </c>
      <c r="I15" s="13">
        <f t="shared" si="0"/>
        <v>20000</v>
      </c>
      <c r="J15" s="13">
        <f t="shared" si="1"/>
        <v>4000</v>
      </c>
    </row>
    <row r="16" spans="1:10" ht="15.75" x14ac:dyDescent="0.25">
      <c r="A16" s="2">
        <v>10</v>
      </c>
      <c r="B16" s="8" t="s">
        <v>38</v>
      </c>
      <c r="C16" s="23">
        <v>1</v>
      </c>
      <c r="D16" s="10" t="s">
        <v>59</v>
      </c>
      <c r="E16" s="13">
        <v>665000</v>
      </c>
      <c r="F16" s="13">
        <v>15000</v>
      </c>
      <c r="G16" s="13">
        <v>0</v>
      </c>
      <c r="H16" s="13">
        <v>1</v>
      </c>
      <c r="I16" s="13">
        <f t="shared" si="0"/>
        <v>665000</v>
      </c>
      <c r="J16" s="13">
        <f t="shared" si="1"/>
        <v>15000</v>
      </c>
    </row>
    <row r="17" spans="1:10" ht="31.5" x14ac:dyDescent="0.25">
      <c r="A17" s="2">
        <v>11</v>
      </c>
      <c r="B17" s="9" t="s">
        <v>39</v>
      </c>
      <c r="C17" s="10">
        <v>1</v>
      </c>
      <c r="D17" s="10" t="s">
        <v>68</v>
      </c>
      <c r="E17" s="13">
        <v>90000</v>
      </c>
      <c r="F17" s="13">
        <v>30000</v>
      </c>
      <c r="G17" s="13">
        <v>1</v>
      </c>
      <c r="H17" s="13">
        <v>0</v>
      </c>
      <c r="I17" s="13">
        <f t="shared" si="0"/>
        <v>0</v>
      </c>
      <c r="J17" s="13">
        <f t="shared" si="1"/>
        <v>0</v>
      </c>
    </row>
    <row r="18" spans="1:10" ht="31.5" x14ac:dyDescent="0.25">
      <c r="A18" s="2">
        <v>12</v>
      </c>
      <c r="B18" s="3" t="s">
        <v>40</v>
      </c>
      <c r="C18" s="22">
        <v>1</v>
      </c>
      <c r="D18" s="10" t="s">
        <v>68</v>
      </c>
      <c r="E18" s="13">
        <v>50000</v>
      </c>
      <c r="F18" s="13">
        <v>40000</v>
      </c>
      <c r="G18" s="13">
        <v>1</v>
      </c>
      <c r="H18" s="13">
        <v>0</v>
      </c>
      <c r="I18" s="13">
        <f t="shared" si="0"/>
        <v>0</v>
      </c>
      <c r="J18" s="13">
        <f t="shared" si="1"/>
        <v>0</v>
      </c>
    </row>
    <row r="19" spans="1:10" ht="31.5" x14ac:dyDescent="0.25">
      <c r="A19" s="2">
        <v>13</v>
      </c>
      <c r="B19" s="3" t="s">
        <v>62</v>
      </c>
      <c r="C19" s="22">
        <v>2</v>
      </c>
      <c r="D19" s="10" t="s">
        <v>59</v>
      </c>
      <c r="E19" s="13">
        <v>245000</v>
      </c>
      <c r="F19" s="13">
        <v>8000</v>
      </c>
      <c r="G19" s="13">
        <v>2</v>
      </c>
      <c r="H19" s="13">
        <v>0</v>
      </c>
      <c r="I19" s="13">
        <f t="shared" si="0"/>
        <v>0</v>
      </c>
      <c r="J19" s="13">
        <f t="shared" si="1"/>
        <v>0</v>
      </c>
    </row>
    <row r="20" spans="1:10" ht="47.25" x14ac:dyDescent="0.25">
      <c r="A20" s="2">
        <v>14</v>
      </c>
      <c r="B20" s="3" t="s">
        <v>61</v>
      </c>
      <c r="C20" s="22">
        <v>400</v>
      </c>
      <c r="D20" s="10" t="s">
        <v>66</v>
      </c>
      <c r="E20" s="13">
        <v>2150</v>
      </c>
      <c r="F20" s="13">
        <v>400</v>
      </c>
      <c r="G20" s="13">
        <v>0</v>
      </c>
      <c r="H20" s="13">
        <v>400</v>
      </c>
      <c r="I20" s="13">
        <f t="shared" si="0"/>
        <v>860000</v>
      </c>
      <c r="J20" s="13">
        <f t="shared" si="1"/>
        <v>160000</v>
      </c>
    </row>
    <row r="21" spans="1:10" ht="15.75" x14ac:dyDescent="0.25">
      <c r="A21" s="2">
        <v>15</v>
      </c>
      <c r="B21" s="3" t="s">
        <v>21</v>
      </c>
      <c r="C21" s="22">
        <v>1</v>
      </c>
      <c r="D21" s="10" t="s">
        <v>68</v>
      </c>
      <c r="E21" s="13">
        <v>20000</v>
      </c>
      <c r="F21" s="13">
        <v>10000</v>
      </c>
      <c r="G21" s="13">
        <v>1</v>
      </c>
      <c r="H21" s="13">
        <v>0</v>
      </c>
      <c r="I21" s="13">
        <f t="shared" si="0"/>
        <v>0</v>
      </c>
      <c r="J21" s="13">
        <f t="shared" si="1"/>
        <v>0</v>
      </c>
    </row>
    <row r="22" spans="1:10" ht="47.25" x14ac:dyDescent="0.25">
      <c r="A22" s="2">
        <v>16</v>
      </c>
      <c r="B22" s="9" t="s">
        <v>63</v>
      </c>
      <c r="C22" s="10">
        <v>1500</v>
      </c>
      <c r="D22" s="10" t="s">
        <v>65</v>
      </c>
      <c r="E22" s="13">
        <v>350</v>
      </c>
      <c r="F22" s="13">
        <v>80</v>
      </c>
      <c r="G22" s="13">
        <v>0</v>
      </c>
      <c r="H22" s="13">
        <v>1500</v>
      </c>
      <c r="I22" s="13">
        <f t="shared" si="0"/>
        <v>525000</v>
      </c>
      <c r="J22" s="13">
        <f t="shared" si="1"/>
        <v>120000</v>
      </c>
    </row>
    <row r="23" spans="1:10" s="1" customFormat="1" ht="18.75" x14ac:dyDescent="0.3">
      <c r="A23" s="82" t="s">
        <v>77</v>
      </c>
      <c r="B23" s="83"/>
      <c r="C23" s="83"/>
      <c r="D23" s="83"/>
      <c r="E23" s="83"/>
      <c r="F23" s="84"/>
      <c r="G23" s="43"/>
      <c r="H23" s="43"/>
      <c r="I23" s="27">
        <f>SUM(I7:I22)</f>
        <v>2130000</v>
      </c>
      <c r="J23" s="27">
        <f>SUM(J7:J22)</f>
        <v>419000</v>
      </c>
    </row>
    <row r="24" spans="1:10" ht="15.75" x14ac:dyDescent="0.25">
      <c r="A24" s="2"/>
      <c r="B24" s="9"/>
      <c r="C24" s="10"/>
      <c r="D24" s="10"/>
      <c r="E24" s="13"/>
      <c r="F24" s="13"/>
      <c r="G24" s="13"/>
      <c r="H24" s="13"/>
      <c r="I24" s="13">
        <f t="shared" ref="I24:I26" si="2">E24*C24</f>
        <v>0</v>
      </c>
      <c r="J24" s="13">
        <f t="shared" ref="J24:J26" si="3">F24*C24</f>
        <v>0</v>
      </c>
    </row>
    <row r="25" spans="1:10" ht="15.75" x14ac:dyDescent="0.25">
      <c r="A25" s="2"/>
      <c r="B25" s="92" t="s">
        <v>41</v>
      </c>
      <c r="C25" s="93"/>
      <c r="D25" s="10"/>
      <c r="E25" s="13"/>
      <c r="F25" s="13"/>
      <c r="G25" s="13"/>
      <c r="H25" s="13"/>
      <c r="I25" s="13">
        <f t="shared" si="2"/>
        <v>0</v>
      </c>
      <c r="J25" s="13">
        <f t="shared" si="3"/>
        <v>0</v>
      </c>
    </row>
    <row r="26" spans="1:10" ht="15.75" x14ac:dyDescent="0.25">
      <c r="A26" s="2"/>
      <c r="B26" s="7"/>
      <c r="C26" s="24"/>
      <c r="D26" s="10"/>
      <c r="E26" s="13"/>
      <c r="F26" s="13"/>
      <c r="G26" s="13"/>
      <c r="H26" s="13"/>
      <c r="I26" s="13">
        <f t="shared" si="2"/>
        <v>0</v>
      </c>
      <c r="J26" s="13">
        <f t="shared" si="3"/>
        <v>0</v>
      </c>
    </row>
    <row r="27" spans="1:10" ht="15.75" x14ac:dyDescent="0.25">
      <c r="A27" s="2">
        <v>1</v>
      </c>
      <c r="B27" s="3" t="s">
        <v>42</v>
      </c>
      <c r="C27" s="10">
        <v>1</v>
      </c>
      <c r="D27" s="10" t="s">
        <v>67</v>
      </c>
      <c r="E27" s="13">
        <v>10000</v>
      </c>
      <c r="F27" s="13">
        <v>10000</v>
      </c>
      <c r="G27" s="13"/>
      <c r="H27" s="13"/>
      <c r="I27" s="13">
        <f t="shared" ref="I27:I33" si="4">H27*E27</f>
        <v>0</v>
      </c>
      <c r="J27" s="13">
        <f t="shared" ref="J27:J33" si="5">H27*F27</f>
        <v>0</v>
      </c>
    </row>
    <row r="28" spans="1:10" ht="15.75" x14ac:dyDescent="0.25">
      <c r="A28" s="2">
        <v>2</v>
      </c>
      <c r="B28" s="3" t="s">
        <v>43</v>
      </c>
      <c r="C28" s="10">
        <v>1</v>
      </c>
      <c r="D28" s="10" t="s">
        <v>67</v>
      </c>
      <c r="E28" s="13">
        <v>10000</v>
      </c>
      <c r="F28" s="13">
        <v>10000</v>
      </c>
      <c r="G28" s="13"/>
      <c r="H28" s="13"/>
      <c r="I28" s="13">
        <f t="shared" si="4"/>
        <v>0</v>
      </c>
      <c r="J28" s="13">
        <f t="shared" si="5"/>
        <v>0</v>
      </c>
    </row>
    <row r="29" spans="1:10" ht="15.75" x14ac:dyDescent="0.25">
      <c r="A29" s="2">
        <v>3</v>
      </c>
      <c r="B29" s="7" t="s">
        <v>44</v>
      </c>
      <c r="C29" s="10">
        <v>1</v>
      </c>
      <c r="D29" s="10" t="s">
        <v>67</v>
      </c>
      <c r="E29" s="13">
        <v>10000</v>
      </c>
      <c r="F29" s="13">
        <v>8000</v>
      </c>
      <c r="G29" s="13"/>
      <c r="H29" s="13"/>
      <c r="I29" s="13">
        <f t="shared" si="4"/>
        <v>0</v>
      </c>
      <c r="J29" s="13">
        <f t="shared" si="5"/>
        <v>0</v>
      </c>
    </row>
    <row r="30" spans="1:10" ht="31.5" x14ac:dyDescent="0.25">
      <c r="A30" s="2">
        <v>4</v>
      </c>
      <c r="B30" s="3" t="s">
        <v>15</v>
      </c>
      <c r="C30" s="10">
        <v>1</v>
      </c>
      <c r="D30" s="10" t="s">
        <v>67</v>
      </c>
      <c r="E30" s="13">
        <v>15000</v>
      </c>
      <c r="F30" s="13">
        <v>8000</v>
      </c>
      <c r="G30" s="13"/>
      <c r="H30" s="13"/>
      <c r="I30" s="13">
        <f t="shared" si="4"/>
        <v>0</v>
      </c>
      <c r="J30" s="13">
        <f t="shared" si="5"/>
        <v>0</v>
      </c>
    </row>
    <row r="31" spans="1:10" ht="15.75" x14ac:dyDescent="0.25">
      <c r="A31" s="2">
        <v>5</v>
      </c>
      <c r="B31" s="7" t="s">
        <v>45</v>
      </c>
      <c r="C31" s="10">
        <v>6</v>
      </c>
      <c r="D31" s="10" t="s">
        <v>59</v>
      </c>
      <c r="E31" s="13">
        <v>8000</v>
      </c>
      <c r="F31" s="13">
        <v>1000</v>
      </c>
      <c r="G31" s="13"/>
      <c r="H31" s="13"/>
      <c r="I31" s="13">
        <f t="shared" si="4"/>
        <v>0</v>
      </c>
      <c r="J31" s="13">
        <f t="shared" si="5"/>
        <v>0</v>
      </c>
    </row>
    <row r="32" spans="1:10" ht="31.5" x14ac:dyDescent="0.25">
      <c r="A32" s="2">
        <v>6</v>
      </c>
      <c r="B32" s="3" t="s">
        <v>60</v>
      </c>
      <c r="C32" s="10">
        <v>1</v>
      </c>
      <c r="D32" s="10" t="s">
        <v>68</v>
      </c>
      <c r="E32" s="13">
        <v>27500</v>
      </c>
      <c r="F32" s="13">
        <v>6000</v>
      </c>
      <c r="G32" s="13"/>
      <c r="H32" s="13"/>
      <c r="I32" s="13">
        <f t="shared" si="4"/>
        <v>0</v>
      </c>
      <c r="J32" s="13">
        <f t="shared" si="5"/>
        <v>0</v>
      </c>
    </row>
    <row r="33" spans="1:10" ht="15.75" x14ac:dyDescent="0.25">
      <c r="A33" s="2">
        <v>8</v>
      </c>
      <c r="B33" s="3" t="s">
        <v>21</v>
      </c>
      <c r="C33" s="10">
        <v>1</v>
      </c>
      <c r="D33" s="10" t="s">
        <v>68</v>
      </c>
      <c r="E33" s="13">
        <v>20000</v>
      </c>
      <c r="F33" s="13">
        <v>8000</v>
      </c>
      <c r="G33" s="13"/>
      <c r="H33" s="13"/>
      <c r="I33" s="13">
        <f t="shared" si="4"/>
        <v>0</v>
      </c>
      <c r="J33" s="13">
        <f t="shared" si="5"/>
        <v>0</v>
      </c>
    </row>
    <row r="34" spans="1:10" s="1" customFormat="1" ht="18.75" x14ac:dyDescent="0.3">
      <c r="A34" s="82" t="s">
        <v>77</v>
      </c>
      <c r="B34" s="83"/>
      <c r="C34" s="83"/>
      <c r="D34" s="83"/>
      <c r="E34" s="83"/>
      <c r="F34" s="84"/>
      <c r="G34" s="43"/>
      <c r="H34" s="43"/>
      <c r="I34" s="27">
        <f>SUM(I27:I33)</f>
        <v>0</v>
      </c>
      <c r="J34" s="27">
        <f>SUM(J27:J33)</f>
        <v>0</v>
      </c>
    </row>
    <row r="35" spans="1:10" ht="15.75" x14ac:dyDescent="0.25">
      <c r="A35" s="2"/>
      <c r="B35" s="3"/>
      <c r="C35" s="10"/>
      <c r="D35" s="10"/>
      <c r="E35" s="13"/>
      <c r="F35" s="13"/>
      <c r="G35" s="13"/>
      <c r="H35" s="13"/>
      <c r="I35" s="13"/>
      <c r="J35" s="13"/>
    </row>
    <row r="36" spans="1:10" ht="15.75" x14ac:dyDescent="0.25">
      <c r="A36" s="2"/>
      <c r="B36" s="5" t="s">
        <v>46</v>
      </c>
      <c r="C36" s="10"/>
      <c r="D36" s="10"/>
      <c r="E36" s="13"/>
      <c r="F36" s="13"/>
      <c r="G36" s="13"/>
      <c r="H36" s="13"/>
      <c r="I36" s="13"/>
      <c r="J36" s="13"/>
    </row>
    <row r="37" spans="1:10" ht="15.75" x14ac:dyDescent="0.25">
      <c r="A37" s="2"/>
      <c r="B37" s="6"/>
      <c r="C37" s="10"/>
      <c r="D37" s="10"/>
      <c r="E37" s="13"/>
      <c r="F37" s="13"/>
      <c r="G37" s="13"/>
      <c r="H37" s="13"/>
      <c r="I37" s="13"/>
      <c r="J37" s="13"/>
    </row>
    <row r="38" spans="1:10" ht="31.5" x14ac:dyDescent="0.25">
      <c r="A38" s="2">
        <v>1</v>
      </c>
      <c r="B38" s="25" t="s">
        <v>47</v>
      </c>
      <c r="C38" s="10">
        <v>6</v>
      </c>
      <c r="D38" s="10" t="s">
        <v>69</v>
      </c>
      <c r="E38" s="13">
        <v>100000</v>
      </c>
      <c r="F38" s="13">
        <v>80000</v>
      </c>
      <c r="G38" s="13"/>
      <c r="H38" s="13"/>
      <c r="I38" s="13">
        <f t="shared" ref="I38:I50" si="6">H38*E38</f>
        <v>0</v>
      </c>
      <c r="J38" s="13">
        <f t="shared" ref="J38:J50" si="7">H38*F38</f>
        <v>0</v>
      </c>
    </row>
    <row r="39" spans="1:10" ht="47.25" x14ac:dyDescent="0.25">
      <c r="A39" s="2">
        <v>2</v>
      </c>
      <c r="B39" s="25" t="s">
        <v>48</v>
      </c>
      <c r="C39" s="10">
        <v>6</v>
      </c>
      <c r="D39" s="10" t="s">
        <v>69</v>
      </c>
      <c r="E39" s="13">
        <v>65000</v>
      </c>
      <c r="F39" s="13">
        <v>25000</v>
      </c>
      <c r="G39" s="13"/>
      <c r="H39" s="13"/>
      <c r="I39" s="13">
        <f t="shared" si="6"/>
        <v>0</v>
      </c>
      <c r="J39" s="13">
        <f t="shared" si="7"/>
        <v>0</v>
      </c>
    </row>
    <row r="40" spans="1:10" ht="15.75" x14ac:dyDescent="0.25">
      <c r="A40" s="2">
        <v>3</v>
      </c>
      <c r="B40" s="3" t="s">
        <v>49</v>
      </c>
      <c r="C40" s="10">
        <v>6</v>
      </c>
      <c r="D40" s="10" t="s">
        <v>69</v>
      </c>
      <c r="E40" s="13">
        <v>65000</v>
      </c>
      <c r="F40" s="13">
        <v>10000</v>
      </c>
      <c r="G40" s="13"/>
      <c r="H40" s="13"/>
      <c r="I40" s="13">
        <f t="shared" si="6"/>
        <v>0</v>
      </c>
      <c r="J40" s="13">
        <f t="shared" si="7"/>
        <v>0</v>
      </c>
    </row>
    <row r="41" spans="1:10" ht="63" x14ac:dyDescent="0.25">
      <c r="A41" s="2">
        <v>4</v>
      </c>
      <c r="B41" s="3" t="s">
        <v>50</v>
      </c>
      <c r="C41" s="10">
        <v>12</v>
      </c>
      <c r="D41" s="10" t="s">
        <v>67</v>
      </c>
      <c r="E41" s="13">
        <v>12000</v>
      </c>
      <c r="F41" s="13">
        <v>5000</v>
      </c>
      <c r="G41" s="13"/>
      <c r="H41" s="13"/>
      <c r="I41" s="13">
        <f t="shared" si="6"/>
        <v>0</v>
      </c>
      <c r="J41" s="13">
        <f t="shared" si="7"/>
        <v>0</v>
      </c>
    </row>
    <row r="42" spans="1:10" ht="31.5" x14ac:dyDescent="0.25">
      <c r="A42" s="2">
        <v>5</v>
      </c>
      <c r="B42" s="3" t="s">
        <v>51</v>
      </c>
      <c r="C42" s="10">
        <v>6</v>
      </c>
      <c r="D42" s="10" t="s">
        <v>69</v>
      </c>
      <c r="E42" s="13">
        <v>715000</v>
      </c>
      <c r="F42" s="13">
        <v>50000</v>
      </c>
      <c r="G42" s="13"/>
      <c r="H42" s="13"/>
      <c r="I42" s="13">
        <f t="shared" si="6"/>
        <v>0</v>
      </c>
      <c r="J42" s="13">
        <f t="shared" si="7"/>
        <v>0</v>
      </c>
    </row>
    <row r="43" spans="1:10" ht="31.5" x14ac:dyDescent="0.25">
      <c r="A43" s="2">
        <v>6</v>
      </c>
      <c r="B43" s="3" t="s">
        <v>52</v>
      </c>
      <c r="C43" s="10">
        <v>12</v>
      </c>
      <c r="D43" s="10" t="s">
        <v>69</v>
      </c>
      <c r="E43" s="13">
        <v>17000</v>
      </c>
      <c r="F43" s="13">
        <v>4000</v>
      </c>
      <c r="G43" s="13"/>
      <c r="H43" s="13"/>
      <c r="I43" s="13">
        <f t="shared" si="6"/>
        <v>0</v>
      </c>
      <c r="J43" s="13">
        <f t="shared" si="7"/>
        <v>0</v>
      </c>
    </row>
    <row r="44" spans="1:10" ht="15.75" x14ac:dyDescent="0.25">
      <c r="A44" s="2">
        <v>7</v>
      </c>
      <c r="B44" s="3" t="s">
        <v>53</v>
      </c>
      <c r="C44" s="10">
        <v>3</v>
      </c>
      <c r="D44" s="10" t="s">
        <v>69</v>
      </c>
      <c r="E44" s="13">
        <v>27000</v>
      </c>
      <c r="F44" s="13">
        <v>3000</v>
      </c>
      <c r="G44" s="13"/>
      <c r="H44" s="13"/>
      <c r="I44" s="13">
        <f t="shared" si="6"/>
        <v>0</v>
      </c>
      <c r="J44" s="13">
        <f t="shared" si="7"/>
        <v>0</v>
      </c>
    </row>
    <row r="45" spans="1:10" ht="15.75" x14ac:dyDescent="0.25">
      <c r="A45" s="2">
        <v>8</v>
      </c>
      <c r="B45" s="3" t="s">
        <v>54</v>
      </c>
      <c r="C45" s="10">
        <v>9</v>
      </c>
      <c r="D45" s="10" t="s">
        <v>69</v>
      </c>
      <c r="E45" s="13">
        <v>12000</v>
      </c>
      <c r="F45" s="13">
        <v>1500</v>
      </c>
      <c r="G45" s="13"/>
      <c r="H45" s="13"/>
      <c r="I45" s="13">
        <f t="shared" si="6"/>
        <v>0</v>
      </c>
      <c r="J45" s="13">
        <f t="shared" si="7"/>
        <v>0</v>
      </c>
    </row>
    <row r="46" spans="1:10" ht="15.75" x14ac:dyDescent="0.25">
      <c r="A46" s="2">
        <v>9</v>
      </c>
      <c r="B46" s="8" t="s">
        <v>55</v>
      </c>
      <c r="C46" s="10">
        <v>3</v>
      </c>
      <c r="D46" s="10" t="s">
        <v>69</v>
      </c>
      <c r="E46" s="13">
        <v>350000</v>
      </c>
      <c r="F46" s="13">
        <v>6000</v>
      </c>
      <c r="G46" s="13"/>
      <c r="H46" s="13"/>
      <c r="I46" s="13">
        <f t="shared" si="6"/>
        <v>0</v>
      </c>
      <c r="J46" s="13">
        <f t="shared" si="7"/>
        <v>0</v>
      </c>
    </row>
    <row r="47" spans="1:10" ht="15.75" x14ac:dyDescent="0.25">
      <c r="A47" s="2">
        <v>10</v>
      </c>
      <c r="B47" s="8" t="s">
        <v>56</v>
      </c>
      <c r="C47" s="10">
        <v>3</v>
      </c>
      <c r="D47" s="10" t="s">
        <v>69</v>
      </c>
      <c r="E47" s="13">
        <v>265000</v>
      </c>
      <c r="F47" s="13">
        <v>4000</v>
      </c>
      <c r="G47" s="13"/>
      <c r="H47" s="13"/>
      <c r="I47" s="13">
        <f t="shared" si="6"/>
        <v>0</v>
      </c>
      <c r="J47" s="13">
        <f t="shared" si="7"/>
        <v>0</v>
      </c>
    </row>
    <row r="48" spans="1:10" ht="31.5" x14ac:dyDescent="0.25">
      <c r="A48" s="2">
        <v>11</v>
      </c>
      <c r="B48" s="3" t="s">
        <v>57</v>
      </c>
      <c r="C48" s="10">
        <v>1</v>
      </c>
      <c r="D48" s="10" t="s">
        <v>68</v>
      </c>
      <c r="E48" s="13">
        <v>90000</v>
      </c>
      <c r="F48" s="13">
        <v>60000</v>
      </c>
      <c r="G48" s="13"/>
      <c r="H48" s="13"/>
      <c r="I48" s="13">
        <f t="shared" si="6"/>
        <v>0</v>
      </c>
      <c r="J48" s="13">
        <f t="shared" si="7"/>
        <v>0</v>
      </c>
    </row>
    <row r="49" spans="1:10" ht="15.75" x14ac:dyDescent="0.25">
      <c r="A49" s="2">
        <v>12</v>
      </c>
      <c r="B49" s="3" t="s">
        <v>58</v>
      </c>
      <c r="C49" s="10">
        <v>1</v>
      </c>
      <c r="D49" s="10" t="s">
        <v>68</v>
      </c>
      <c r="E49" s="13">
        <v>30000</v>
      </c>
      <c r="F49" s="13">
        <v>10000</v>
      </c>
      <c r="G49" s="13"/>
      <c r="H49" s="13"/>
      <c r="I49" s="13">
        <f t="shared" si="6"/>
        <v>0</v>
      </c>
      <c r="J49" s="13">
        <f t="shared" si="7"/>
        <v>0</v>
      </c>
    </row>
    <row r="50" spans="1:10" ht="15.75" x14ac:dyDescent="0.25">
      <c r="A50" s="2">
        <v>13</v>
      </c>
      <c r="B50" s="3" t="s">
        <v>21</v>
      </c>
      <c r="C50" s="10">
        <v>1</v>
      </c>
      <c r="D50" s="10" t="s">
        <v>68</v>
      </c>
      <c r="E50" s="13">
        <v>100000</v>
      </c>
      <c r="F50" s="13">
        <v>20000</v>
      </c>
      <c r="G50" s="13"/>
      <c r="H50" s="13"/>
      <c r="I50" s="13">
        <f t="shared" si="6"/>
        <v>0</v>
      </c>
      <c r="J50" s="13">
        <f t="shared" si="7"/>
        <v>0</v>
      </c>
    </row>
    <row r="51" spans="1:10" s="1" customFormat="1" ht="18.75" x14ac:dyDescent="0.3">
      <c r="A51" s="82" t="s">
        <v>77</v>
      </c>
      <c r="B51" s="83"/>
      <c r="C51" s="83"/>
      <c r="D51" s="83"/>
      <c r="E51" s="83"/>
      <c r="F51" s="84"/>
      <c r="G51" s="43"/>
      <c r="H51" s="43"/>
      <c r="I51" s="27">
        <f>SUM(I38:I50)</f>
        <v>0</v>
      </c>
      <c r="J51" s="27">
        <f>SUM(J38:J50)</f>
        <v>0</v>
      </c>
    </row>
    <row r="52" spans="1:10" ht="15.75" x14ac:dyDescent="0.25">
      <c r="A52" s="1"/>
      <c r="B52" s="1"/>
      <c r="C52" s="12"/>
      <c r="D52" s="12"/>
      <c r="E52" s="1"/>
      <c r="F52" s="1"/>
      <c r="G52" s="1"/>
      <c r="H52" s="1"/>
      <c r="I52" s="1"/>
      <c r="J52" s="1"/>
    </row>
  </sheetData>
  <mergeCells count="7">
    <mergeCell ref="A1:J1"/>
    <mergeCell ref="B25:C25"/>
    <mergeCell ref="A23:F23"/>
    <mergeCell ref="A34:F34"/>
    <mergeCell ref="A51:F51"/>
    <mergeCell ref="A2:F2"/>
    <mergeCell ref="G2:J2"/>
  </mergeCells>
  <pageMargins left="0.25" right="0.25" top="0.75" bottom="0.5" header="0.3" footer="0.3"/>
  <pageSetup paperSize="9" scale="87" orientation="landscape" r:id="rId1"/>
  <rowBreaks count="4" manualBreakCount="4">
    <brk id="14" max="16383" man="1"/>
    <brk id="23" max="16383" man="1"/>
    <brk id="34" max="16383" man="1"/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Invocice</vt:lpstr>
      <vt:lpstr>Summary</vt:lpstr>
      <vt:lpstr>Sheet1</vt:lpstr>
      <vt:lpstr>Sheet2</vt:lpstr>
      <vt:lpstr>Sheet2!Print_Area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 - 23304</dc:creator>
  <cp:lastModifiedBy>Rehan Aslam</cp:lastModifiedBy>
  <cp:lastPrinted>2023-06-22T12:42:07Z</cp:lastPrinted>
  <dcterms:created xsi:type="dcterms:W3CDTF">2022-09-15T07:28:34Z</dcterms:created>
  <dcterms:modified xsi:type="dcterms:W3CDTF">2023-08-15T10:54:52Z</dcterms:modified>
</cp:coreProperties>
</file>