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H:\Pioneer\Projects 2023\Bank Al-Habib Offices at 22nd &amp; 23rd Floor Center Point Karachi\Verified Bill\"/>
    </mc:Choice>
  </mc:AlternateContent>
  <xr:revisionPtr revIDLastSave="0" documentId="13_ncr:1_{D67D5B19-BECD-4759-905A-5719C1D93EEB}" xr6:coauthVersionLast="47" xr6:coauthVersionMax="47" xr10:uidLastSave="{00000000-0000-0000-0000-000000000000}"/>
  <bookViews>
    <workbookView xWindow="15285" yWindow="210" windowWidth="12270" windowHeight="14895" tabRatio="602" activeTab="1" xr2:uid="{00000000-000D-0000-FFFF-FFFF00000000}"/>
  </bookViews>
  <sheets>
    <sheet name="22F Summary" sheetId="59" r:id="rId1"/>
    <sheet name="22F Estimate" sheetId="54" r:id="rId2"/>
  </sheets>
  <externalReferences>
    <externalReference r:id="rId3"/>
    <externalReference r:id="rId4"/>
    <externalReference r:id="rId5"/>
  </externalReferences>
  <definedNames>
    <definedName name="_CD" localSheetId="0">#REF!</definedName>
    <definedName name="_CD">#REF!</definedName>
    <definedName name="_xlnm._FilterDatabase" localSheetId="1" hidden="1">'22F Estimate'!$C$56:$E$73</definedName>
    <definedName name="_xlnm._FilterDatabase" localSheetId="0" hidden="1">'22F Summary'!$C$16:$C$23</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PR625">'[1]Normal Basis'!$133:$133</definedName>
    <definedName name="_PR706" localSheetId="0">'[1]Normal Basis'!#REF!</definedName>
    <definedName name="_PR706">'[1]Normal Basis'!#REF!</definedName>
    <definedName name="_PR730" localSheetId="0">'[1]Normal Basis'!#REF!</definedName>
    <definedName name="_PR730">'[1]Normal Basis'!#REF!</definedName>
    <definedName name="_PR741">'[1]Normal Basis'!$76:$76</definedName>
    <definedName name="_PR857">'[1]Normal Basis'!$59:$59</definedName>
    <definedName name="_PR858">'[1]Normal Basis'!$57:$57</definedName>
    <definedName name="_PR862">'[1]Normal Basis'!$53:$53</definedName>
    <definedName name="_PR864">'[1]Normal Basis'!$51:$51</definedName>
    <definedName name="_PR873">'[1]Normal Basis'!$42:$42</definedName>
    <definedName name="_PR874">'[1]Normal Basis'!$41:$41</definedName>
    <definedName name="_PR883" localSheetId="0">'[1]Normal Basis'!#REF!</definedName>
    <definedName name="_PR883">'[1]Normal Basis'!#REF!</definedName>
    <definedName name="_TAQ" localSheetId="0">#REF!</definedName>
    <definedName name="_TAQ">#REF!</definedName>
    <definedName name="CHW" localSheetId="0">#REF!</definedName>
    <definedName name="CHW">#REF!</definedName>
    <definedName name="dlist" localSheetId="1">#REF!</definedName>
    <definedName name="dlist" localSheetId="0">#REF!</definedName>
    <definedName name="dlist">#REF!</definedName>
    <definedName name="ESS" localSheetId="0">#REF!</definedName>
    <definedName name="ESS">#REF!</definedName>
    <definedName name="EWS" localSheetId="0">#REF!</definedName>
    <definedName name="EWS">#REF!</definedName>
    <definedName name="FFS" localSheetId="0">#REF!</definedName>
    <definedName name="FFS">#REF!</definedName>
    <definedName name="ggjntxfgmnfmnh">#REF!</definedName>
    <definedName name="GS" localSheetId="0">#REF!</definedName>
    <definedName name="GS">#REF!</definedName>
    <definedName name="hhhh">#REF!</definedName>
    <definedName name="List">[2]Sheet4!$G$4:$G$10</definedName>
    <definedName name="na">#REF!</definedName>
    <definedName name="PR_883M">'[1]Normal Basis'!$33:$33</definedName>
    <definedName name="PR858F">'[1]Normal Basis'!$58:$58</definedName>
    <definedName name="_xlnm.Print_Area" localSheetId="1">'22F Estimate'!$A$1:$J$82</definedName>
    <definedName name="_xlnm.Print_Area" localSheetId="0">'22F Summary'!$A$1:$F$29</definedName>
    <definedName name="_xlnm.Print_Titles" localSheetId="1">'22F Estimate'!$1:$9</definedName>
    <definedName name="_xlnm.Print_Titles" localSheetId="0">'22F Summary'!$1:$8</definedName>
    <definedName name="rizwan">'[1]Normal Basis'!#REF!</definedName>
    <definedName name="SAD" localSheetId="0">#REF!</definedName>
    <definedName name="SAD">#REF!</definedName>
    <definedName name="SWV" localSheetId="0">#REF!</definedName>
    <definedName name="SWV">#REF!</definedName>
    <definedName name="TFA" localSheetId="0">#REF!</definedName>
    <definedName name="TFA">#REF!</definedName>
    <definedName name="TO" localSheetId="1">#REF!</definedName>
    <definedName name="TO" localSheetId="0">#REF!</definedName>
    <definedName name="TO">#REF!</definedName>
    <definedName name="UN" localSheetId="0">#REF!</definedName>
    <definedName name="UN">#REF!</definedName>
    <definedName name="WTP" localSheetId="0">[3]BOQ!#REF!</definedName>
    <definedName name="WTP">[3]BOQ!#REF!</definedName>
    <definedName name="WWTP" localSheetId="0">[3]BOQ!#REF!</definedName>
    <definedName name="WWTP">[3]BOQ!#REF!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59" l="1"/>
  <c r="A10" i="59"/>
  <c r="A11" i="59" s="1"/>
  <c r="A12" i="59" s="1"/>
  <c r="A13" i="59" s="1"/>
  <c r="A14" i="59" s="1"/>
  <c r="A15" i="59" s="1"/>
  <c r="A16" i="59" s="1"/>
  <c r="A17" i="59" s="1"/>
  <c r="A18" i="59" s="1"/>
  <c r="A19" i="59" s="1"/>
  <c r="A20" i="59" s="1"/>
  <c r="A21" i="59" s="1"/>
  <c r="A22" i="59" l="1"/>
  <c r="A23" i="59" s="1"/>
  <c r="A24" i="59" s="1"/>
  <c r="A25" i="59" s="1"/>
  <c r="A26" i="59" s="1"/>
  <c r="I76" i="54" l="1"/>
  <c r="E26" i="59" s="1"/>
  <c r="G76" i="54"/>
  <c r="I75" i="54"/>
  <c r="E25" i="59" s="1"/>
  <c r="G75" i="54"/>
  <c r="D25" i="59" s="1"/>
  <c r="I74" i="54"/>
  <c r="E24" i="59" s="1"/>
  <c r="G74" i="54"/>
  <c r="I73" i="54"/>
  <c r="E23" i="59" s="1"/>
  <c r="G73" i="54"/>
  <c r="I72" i="54"/>
  <c r="E22" i="59" s="1"/>
  <c r="G72" i="54"/>
  <c r="I70" i="54"/>
  <c r="E21" i="59" s="1"/>
  <c r="G70" i="54"/>
  <c r="D21" i="59" s="1"/>
  <c r="I68" i="54"/>
  <c r="G68" i="54"/>
  <c r="I66" i="54"/>
  <c r="G66" i="54"/>
  <c r="I65" i="54"/>
  <c r="G65" i="54"/>
  <c r="I63" i="54"/>
  <c r="G63" i="54"/>
  <c r="I62" i="54"/>
  <c r="G62" i="54"/>
  <c r="I61" i="54"/>
  <c r="G61" i="54"/>
  <c r="I58" i="54"/>
  <c r="E19" i="59" s="1"/>
  <c r="G58" i="54"/>
  <c r="I57" i="54"/>
  <c r="E18" i="59" s="1"/>
  <c r="G57" i="54"/>
  <c r="D18" i="59" s="1"/>
  <c r="I56" i="54"/>
  <c r="E17" i="59" s="1"/>
  <c r="G56" i="54"/>
  <c r="I55" i="54"/>
  <c r="G55" i="54"/>
  <c r="I54" i="54"/>
  <c r="G54" i="54"/>
  <c r="I53" i="54"/>
  <c r="G53" i="54"/>
  <c r="I52" i="54"/>
  <c r="G52" i="54"/>
  <c r="I51" i="54"/>
  <c r="G51" i="54"/>
  <c r="I49" i="54"/>
  <c r="G49" i="54"/>
  <c r="I48" i="54"/>
  <c r="G48" i="54"/>
  <c r="I47" i="54"/>
  <c r="G47" i="54"/>
  <c r="I46" i="54"/>
  <c r="G46" i="54"/>
  <c r="I45" i="54"/>
  <c r="G45" i="54"/>
  <c r="I44" i="54"/>
  <c r="G44" i="54"/>
  <c r="I43" i="54"/>
  <c r="G43" i="54"/>
  <c r="J43" i="54" s="1"/>
  <c r="I42" i="54"/>
  <c r="G42" i="54"/>
  <c r="I41" i="54"/>
  <c r="G41" i="54"/>
  <c r="I40" i="54"/>
  <c r="G40" i="54"/>
  <c r="I39" i="54"/>
  <c r="G39" i="54"/>
  <c r="I38" i="54"/>
  <c r="G38" i="54"/>
  <c r="I36" i="54"/>
  <c r="E14" i="59" s="1"/>
  <c r="G36" i="54"/>
  <c r="I34" i="54"/>
  <c r="G34" i="54"/>
  <c r="I33" i="54"/>
  <c r="G33" i="54"/>
  <c r="I31" i="54"/>
  <c r="G31" i="54"/>
  <c r="I30" i="54"/>
  <c r="G30" i="54"/>
  <c r="I15" i="54"/>
  <c r="E10" i="59" s="1"/>
  <c r="G15" i="54"/>
  <c r="D10" i="59" s="1"/>
  <c r="I13" i="54"/>
  <c r="J44" i="54" l="1"/>
  <c r="J15" i="54"/>
  <c r="F10" i="59" s="1"/>
  <c r="J39" i="54"/>
  <c r="J63" i="54"/>
  <c r="J41" i="54"/>
  <c r="J62" i="54"/>
  <c r="J48" i="54"/>
  <c r="E12" i="59"/>
  <c r="E13" i="59"/>
  <c r="J31" i="54"/>
  <c r="J40" i="54"/>
  <c r="J68" i="54"/>
  <c r="J75" i="54"/>
  <c r="F25" i="59" s="1"/>
  <c r="J49" i="54"/>
  <c r="J47" i="54"/>
  <c r="J46" i="54"/>
  <c r="J45" i="54"/>
  <c r="J76" i="54"/>
  <c r="F26" i="59" s="1"/>
  <c r="D26" i="59"/>
  <c r="J74" i="54"/>
  <c r="F24" i="59" s="1"/>
  <c r="D24" i="59"/>
  <c r="J73" i="54"/>
  <c r="F23" i="59" s="1"/>
  <c r="D23" i="59"/>
  <c r="J72" i="54"/>
  <c r="F22" i="59" s="1"/>
  <c r="D22" i="59"/>
  <c r="J70" i="54"/>
  <c r="F21" i="59" s="1"/>
  <c r="J66" i="54"/>
  <c r="J65" i="54"/>
  <c r="E20" i="59"/>
  <c r="J61" i="54"/>
  <c r="D20" i="59"/>
  <c r="J57" i="54"/>
  <c r="F18" i="59" s="1"/>
  <c r="J58" i="54"/>
  <c r="F19" i="59" s="1"/>
  <c r="D19" i="59"/>
  <c r="J56" i="54"/>
  <c r="F17" i="59" s="1"/>
  <c r="D17" i="59"/>
  <c r="J55" i="54"/>
  <c r="J54" i="54"/>
  <c r="J53" i="54"/>
  <c r="E16" i="59"/>
  <c r="J52" i="54"/>
  <c r="J51" i="54"/>
  <c r="D16" i="59"/>
  <c r="J42" i="54"/>
  <c r="E15" i="59"/>
  <c r="J38" i="54"/>
  <c r="D15" i="59"/>
  <c r="J36" i="54"/>
  <c r="F14" i="59" s="1"/>
  <c r="D14" i="59"/>
  <c r="J34" i="54"/>
  <c r="J33" i="54"/>
  <c r="D13" i="59"/>
  <c r="J30" i="54"/>
  <c r="F12" i="59" s="1"/>
  <c r="D12" i="59"/>
  <c r="J13" i="54"/>
  <c r="E9" i="59"/>
  <c r="F16" i="59" l="1"/>
  <c r="F20" i="59"/>
  <c r="F13" i="59"/>
  <c r="F15" i="59"/>
  <c r="F9" i="59"/>
  <c r="AL51" i="54" l="1"/>
  <c r="D51" i="54"/>
  <c r="AL55" i="54" l="1"/>
  <c r="D55" i="54"/>
  <c r="AL54" i="54"/>
  <c r="D54" i="54"/>
  <c r="AL53" i="54"/>
  <c r="D53" i="54"/>
  <c r="AL52" i="54"/>
  <c r="D52" i="54"/>
  <c r="AL50" i="54"/>
  <c r="D49" i="54" l="1"/>
  <c r="D48" i="54"/>
  <c r="D47" i="54"/>
  <c r="D46" i="54"/>
  <c r="D45" i="54"/>
  <c r="D44" i="54"/>
  <c r="D43" i="54"/>
  <c r="D42" i="54"/>
  <c r="D41" i="54"/>
  <c r="D40" i="54"/>
  <c r="D39" i="54"/>
  <c r="D38" i="54"/>
  <c r="C34" i="54"/>
  <c r="C33" i="54"/>
  <c r="C20" i="54"/>
  <c r="C22" i="54" s="1"/>
  <c r="E18" i="54"/>
  <c r="D15" i="54"/>
  <c r="A14" i="54"/>
  <c r="B15" i="54" s="1"/>
  <c r="B13" i="54"/>
  <c r="G18" i="54" l="1"/>
  <c r="I18" i="54"/>
  <c r="E20" i="54"/>
  <c r="D18" i="54"/>
  <c r="A16" i="54"/>
  <c r="B17" i="54" s="1"/>
  <c r="B19" i="54" s="1"/>
  <c r="B21" i="54" s="1"/>
  <c r="B23" i="54" s="1"/>
  <c r="B24" i="54" s="1"/>
  <c r="B25" i="54" s="1"/>
  <c r="B27" i="54" s="1"/>
  <c r="B28" i="54" s="1"/>
  <c r="E22" i="54" l="1"/>
  <c r="I22" i="54" s="1"/>
  <c r="G20" i="54"/>
  <c r="I20" i="54"/>
  <c r="D20" i="54"/>
  <c r="J18" i="54"/>
  <c r="A29" i="54"/>
  <c r="A32" i="54" s="1"/>
  <c r="E23" i="54"/>
  <c r="E26" i="54" l="1"/>
  <c r="G22" i="54"/>
  <c r="J22" i="54" s="1"/>
  <c r="D22" i="54"/>
  <c r="J20" i="54"/>
  <c r="G26" i="54"/>
  <c r="I26" i="54"/>
  <c r="G23" i="54"/>
  <c r="I23" i="54"/>
  <c r="B30" i="54"/>
  <c r="B31" i="54" s="1"/>
  <c r="D23" i="54"/>
  <c r="E24" i="54"/>
  <c r="E27" i="54"/>
  <c r="D26" i="54"/>
  <c r="B33" i="54"/>
  <c r="B34" i="54" s="1"/>
  <c r="A35" i="54"/>
  <c r="J26" i="54" l="1"/>
  <c r="J23" i="54"/>
  <c r="G27" i="54"/>
  <c r="I27" i="54"/>
  <c r="G24" i="54"/>
  <c r="I24" i="54"/>
  <c r="D24" i="54"/>
  <c r="A37" i="54"/>
  <c r="A50" i="54" s="1"/>
  <c r="B36" i="54"/>
  <c r="E28" i="54"/>
  <c r="D27" i="54"/>
  <c r="J27" i="54" l="1"/>
  <c r="J24" i="54"/>
  <c r="G28" i="54"/>
  <c r="I28" i="54"/>
  <c r="D11" i="59"/>
  <c r="D27" i="59" s="1"/>
  <c r="B51" i="54"/>
  <c r="B52" i="54" s="1"/>
  <c r="B53" i="54" s="1"/>
  <c r="B54" i="54" s="1"/>
  <c r="B55" i="54" s="1"/>
  <c r="A56" i="54"/>
  <c r="A57" i="54" s="1"/>
  <c r="A58" i="54" s="1"/>
  <c r="A59" i="54" s="1"/>
  <c r="B38" i="54"/>
  <c r="B39" i="54" s="1"/>
  <c r="B40" i="54" s="1"/>
  <c r="B41" i="54" s="1"/>
  <c r="B42" i="54" s="1"/>
  <c r="B43" i="54" s="1"/>
  <c r="B44" i="54" s="1"/>
  <c r="B45" i="54" s="1"/>
  <c r="B46" i="54" s="1"/>
  <c r="B47" i="54" s="1"/>
  <c r="B48" i="54" s="1"/>
  <c r="B49" i="54" s="1"/>
  <c r="J28" i="54" l="1"/>
  <c r="G77" i="54"/>
  <c r="I77" i="54"/>
  <c r="E11" i="59"/>
  <c r="E27" i="59" s="1"/>
  <c r="A69" i="54"/>
  <c r="B60" i="54"/>
  <c r="B64" i="54" s="1"/>
  <c r="F11" i="59" l="1"/>
  <c r="F27" i="59" s="1"/>
  <c r="J77" i="54"/>
  <c r="B66" i="54"/>
  <c r="B67" i="54" s="1"/>
  <c r="A71" i="54"/>
  <c r="B70" i="54"/>
  <c r="B72" i="54" l="1"/>
  <c r="A73" i="54"/>
  <c r="A74" i="54" s="1"/>
  <c r="A75" i="54" s="1"/>
  <c r="A76" i="54" s="1"/>
</calcChain>
</file>

<file path=xl/sharedStrings.xml><?xml version="1.0" encoding="utf-8"?>
<sst xmlns="http://schemas.openxmlformats.org/spreadsheetml/2006/main" count="148" uniqueCount="114">
  <si>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</si>
  <si>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</si>
  <si>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</si>
  <si>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</si>
  <si>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</si>
  <si>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</si>
  <si>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</si>
  <si>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</si>
  <si>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</si>
  <si>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</si>
  <si>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</si>
  <si>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</si>
  <si>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</si>
  <si>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</si>
  <si>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</si>
  <si>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3)</t>
  </si>
  <si>
    <t>Contractor is instructed to visit the site, understand the nature of work &amp; then fill the rates accordingly and submit the quotation. No argument and discussion will be entertained after awarding of work.</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</si>
  <si>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</si>
  <si>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</si>
  <si>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Total Cost of Works Rs.</t>
  </si>
  <si>
    <t>Miscellaneous work which was not included in BOQ but necessary to complete the project in all respects and ready to operate as per instructions of Consultant.
(Bidder should mentioned the type of works).</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</si>
  <si>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</si>
  <si>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</si>
  <si>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Linear Slots 6,000 Series</t>
  </si>
  <si>
    <t>i.</t>
  </si>
  <si>
    <t>ACMV Works</t>
  </si>
  <si>
    <t>Centrepoint, Karachi</t>
  </si>
  <si>
    <t>Sr. No.</t>
  </si>
  <si>
    <t>Supply &amp; Return Air Registers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</si>
  <si>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</si>
  <si>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Sqm</t>
  </si>
  <si>
    <t>S.S. Wire Mesh with G.I Frame</t>
  </si>
  <si>
    <t>Rm</t>
  </si>
  <si>
    <t>Strainers</t>
  </si>
  <si>
    <t>Balancing Valve (with self sealing measuring nipples)</t>
  </si>
  <si>
    <t>2-Way Motorized Valve with Actuator (0-100% modulating)</t>
  </si>
  <si>
    <t xml:space="preserve">Digital Decorative Thermostat Controller (BMS Interfacable) with Duct Mounted Sensor </t>
  </si>
  <si>
    <t>Supply &amp; installation of valves &amp; accessories for AHU with supports, hangers, flanges, gas kits, nut &amp; bolts where it required, etc. complete in all respects as per specifications, drawings and as per instructions of consultant.</t>
  </si>
  <si>
    <t>Supply &amp; istallation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t>
  </si>
  <si>
    <t>Supply &amp; installation of SCH-40 M.S.(As per ASME &amp; API standard, Heavy Quality with standard SCH 40 wall thickness) pipes &amp; fitting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</si>
  <si>
    <t>Cutting dismantling and shifting of the existing ACMV works as per instruction of consultant, including cleaning the site and shifting the dismantled parts / material to suitable place given by client complete in all respects ready to operate as per drawings and as per instruction of consultant.</t>
  </si>
  <si>
    <t>ACMV Works i.e;  FCU, Pipe, Vlaves, accessories, duct, insulation etc complete job as required.</t>
  </si>
  <si>
    <r>
      <t xml:space="preserve">Unloading, installation, testing and commissioning of </t>
    </r>
    <r>
      <rPr>
        <b/>
        <sz val="10"/>
        <rFont val="Arial"/>
        <family val="2"/>
      </rPr>
      <t>(Owner Supplied)</t>
    </r>
    <r>
      <rPr>
        <sz val="10"/>
        <rFont val="Arial"/>
        <family val="2"/>
      </rPr>
      <t xml:space="preserve"> of fan coil units of different capacities complete in all respects, ready to operate including </t>
    </r>
    <r>
      <rPr>
        <b/>
        <sz val="10"/>
        <rFont val="Arial"/>
        <family val="2"/>
      </rPr>
      <t>supply and installation</t>
    </r>
    <r>
      <rPr>
        <sz val="10"/>
        <rFont val="Arial"/>
        <family val="2"/>
      </rPr>
      <t xml:space="preserve">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</si>
  <si>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t xml:space="preserve">25mm dia </t>
  </si>
  <si>
    <t>Control wiring from controller to sensors, motorized valve and Power wiring up to 15' radius</t>
  </si>
  <si>
    <t>32mm dia</t>
  </si>
  <si>
    <t>25mm dia</t>
  </si>
  <si>
    <t>VAV-01</t>
  </si>
  <si>
    <t>VAV-02</t>
  </si>
  <si>
    <t>VAV-03</t>
  </si>
  <si>
    <t>VAV-04</t>
  </si>
  <si>
    <t>VAV-05</t>
  </si>
  <si>
    <t>VAV-06</t>
  </si>
  <si>
    <t>VAV-07</t>
  </si>
  <si>
    <t>VAV-08</t>
  </si>
  <si>
    <t>VAV-09</t>
  </si>
  <si>
    <t>VAV-10</t>
  </si>
  <si>
    <t>VAV-11</t>
  </si>
  <si>
    <t>VAV-12</t>
  </si>
  <si>
    <t>2 Slots of 20mm</t>
  </si>
  <si>
    <t>150mm dia</t>
  </si>
  <si>
    <t>Testing, balancing and commissioning of water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</si>
  <si>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Thermometer 150mm Height Scale Type (with Thermo well)
0 ºC to 60 ºC</t>
  </si>
  <si>
    <t>Pressure Gauge with  Ball Valve &amp; Siphon, Liquid filled
Dial type range 0 psi to 100 psi. (100mm dial Size)</t>
  </si>
  <si>
    <t>Supply &amp; Return Air Grills</t>
  </si>
  <si>
    <t>450mm x 250mm</t>
  </si>
  <si>
    <t>300mm x 300mm  Square Diffuser</t>
  </si>
  <si>
    <t>ii.</t>
  </si>
  <si>
    <t>Electric power wiring / supply to be provided at equipment with isolation box by electrical contractor.</t>
  </si>
  <si>
    <t>300mm dia Jet Diffuser</t>
  </si>
  <si>
    <t>Bank Al Habib (22nd Floor)</t>
  </si>
  <si>
    <t>DFCU-01</t>
  </si>
  <si>
    <t>Gate Valve</t>
  </si>
  <si>
    <t>Supply &amp; installation of aluminum foil facing fiber glass (24 kg/m3 density) insulation with aluminum threaded tape, protected with 8oz canvas cloth than painted anti fungus paint, complete in all respects ready to operate as per specification, drawings and as per instruction of consultant.</t>
  </si>
  <si>
    <r>
      <t>Supply &amp; installation</t>
    </r>
    <r>
      <rPr>
        <b/>
        <sz val="10"/>
        <rFont val="Arial"/>
        <family val="2"/>
      </rPr>
      <t xml:space="preserve"> </t>
    </r>
    <r>
      <rPr>
        <sz val="10"/>
        <rFont val="Arial"/>
        <family val="2"/>
      </rPr>
      <t>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r>
  </si>
  <si>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</si>
  <si>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Supply &amp; installation of adhesive 20mm thick rubber foam (XLPE) insulation with aluminum foil over supply &amp; return duct and plenums (except toilet exhaust duct), complete in all respects ready to operate as per specification, drawings and as per instruction of consultant.</t>
  </si>
  <si>
    <t>Supply, Installation of Volume Control Damper in 16 SWG G.I sheet metal with gas kits, nut bolts, etc, complete in all respects ready to operate as per specification, drawings and as per instruction of consultant.</t>
  </si>
  <si>
    <t>Supply &amp; installation of acoustical duct sound liner adhesive with 12mm thick in supply air duct complete in all respects ready to operate as per specification, drawings and as per instruction of consultant.</t>
  </si>
  <si>
    <t>Supply, rigging, lifting, placement, installation, testing and commissioning of  Ventilation Fans as per mentioned in schedule, including supply &amp; installation of vibration isolator, electrical connection, flexible duct connection / connector, support &amp; hangers complete in all respects ready to operate as per drawings, specification and as per instruction of consultant.</t>
  </si>
  <si>
    <t>TAF-01</t>
  </si>
  <si>
    <t>TAF-02</t>
  </si>
  <si>
    <t>TAF-03</t>
  </si>
  <si>
    <t>TAF-04</t>
  </si>
  <si>
    <t>TAF-05</t>
  </si>
  <si>
    <t>375mm x 375mm  Square Diffuser</t>
  </si>
  <si>
    <t>Comparative Statement</t>
  </si>
  <si>
    <t>Description</t>
  </si>
  <si>
    <t>M/s. Total Construction</t>
  </si>
  <si>
    <t>Material</t>
  </si>
  <si>
    <t>Labour</t>
  </si>
  <si>
    <t>Total</t>
  </si>
  <si>
    <t xml:space="preserve">  </t>
  </si>
  <si>
    <t xml:space="preserve">Summary of Comparative Statement </t>
  </si>
  <si>
    <t>S.No.</t>
  </si>
  <si>
    <t>M/s. TOTAL CONSTRUCTION</t>
  </si>
  <si>
    <t>Cutting dismantling and shifting of the existing ACMV works</t>
  </si>
  <si>
    <t>Installation of fan coil units</t>
  </si>
  <si>
    <t>Supply &amp; installation of M.S Pipes for chilled &amp; Cooling water</t>
  </si>
  <si>
    <t>Supply &amp; installation of Drain Pipes</t>
  </si>
  <si>
    <r>
      <t xml:space="preserve">Installation of </t>
    </r>
    <r>
      <rPr>
        <sz val="10"/>
        <rFont val="Arial"/>
        <family val="2"/>
      </rPr>
      <t>VAV Boxes</t>
    </r>
  </si>
  <si>
    <t>Supply &amp; installation of Air Devices</t>
  </si>
  <si>
    <t>Supply &amp; installation of flexible duct</t>
  </si>
  <si>
    <t>Supply &amp; installation of butterfly damper</t>
  </si>
  <si>
    <t>Painting &amp; identification work</t>
  </si>
  <si>
    <t>Testing &amp; commissioning of air side</t>
  </si>
  <si>
    <t>Making of Shop Drawings &amp; AS BUILT drawings</t>
  </si>
  <si>
    <t>Supply &amp; installation of valves &amp; accessories for FCU</t>
  </si>
  <si>
    <t>Supply &amp; installation of fiber glass  insulation</t>
  </si>
  <si>
    <t>Supply &amp; installation of ventilation fans</t>
  </si>
  <si>
    <t>Supply &amp; installation of G.I ductwork</t>
  </si>
  <si>
    <t>Supply &amp; installation of XLPE insulation</t>
  </si>
  <si>
    <t>Supply &amp; installation of sound liner</t>
  </si>
  <si>
    <t>Supply &amp; installation of G.I Volume Control Damper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</si>
</sst>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0.0"/>
    <numFmt numFmtId="167" formatCode="_(* #,##0_);_(* \(#,##0\);_(* &quot;-&quot;??_);_(@_)"/>
  </numFmts>
  <fonts count="14"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12"/>
      <name val="Times New Roman"/>
      <family val="1"/>
    </font>
    <font>
      <sz val="10"/>
      <color theme="0"/>
      <name val="Arial"/>
      <family val="2"/>
    </font>
    <font>
      <sz val="10"/>
      <color theme="1"/>
      <name val="Arial"/>
      <family val="2"/>
    </font>
    <font>
      <sz val="9"/>
      <name val="Arial"/>
      <family val="2"/>
    </font>
    <font>
      <sz val="9"/>
      <color theme="1"/>
      <name val="Arial"/>
      <family val="2"/>
    </font>
    <font>
      <sz val="11"/>
      <name val="Arial"/>
      <family val="2"/>
    </font>
  </fonts>
  <fills count="3">
    <fill>
      <patternFill patternType="none"/>
    </fill>
    <fill>
      <patternFill patternType="gray125"/>
    </fill>
    <fill>
      <patternFill patternType="solid">
        <fgColor theme="0"/>
        <bgColor indexed="64"/>
      </patternFill>
    </fill>
  </fills>
  <borders count="8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hair">
        <color indexed="64"/>
      </top>
      <bottom style="double">
        <color indexed="64"/>
      </bottom>
      <diagonal/>
    </border>
    <border>
      <left style="thin">
        <color indexed="64"/>
      </left>
      <right style="hair">
        <color indexed="64"/>
      </right>
      <top style="double">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style="medium">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medium">
        <color indexed="64"/>
      </left>
      <right style="thin">
        <color indexed="64"/>
      </right>
      <top style="double">
        <color indexed="64"/>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diagonal/>
    </border>
  </borders>
  <cellStyleXfs count="13">
    <xf numFmtId="0" fontId="0"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43" fontId="1" fillId="0" borderId="0" applyFont="0" applyFill="0" applyBorder="0" applyAlignment="0" applyProtection="0"/>
    <xf numFmtId="43" fontId="8" fillId="0" borderId="0" applyFont="0" applyFill="0" applyBorder="0" applyAlignment="0" applyProtection="0"/>
    <xf numFmtId="0" fontId="2" fillId="0" borderId="0">
      <alignment vertical="center"/>
    </xf>
    <xf numFmtId="43" fontId="13" fillId="0" borderId="0" applyFont="0" applyFill="0" applyBorder="0" applyAlignment="0" applyProtection="0"/>
  </cellStyleXfs>
  <cellXfs count="326">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4" fontId="1" fillId="0" borderId="2" xfId="3" applyNumberFormat="1" applyFont="1" applyBorder="1" applyAlignment="1">
      <alignment horizontal="center" vertical="center"/>
    </xf>
    <xf numFmtId="164" fontId="2" fillId="0" borderId="0" xfId="3" applyNumberFormat="1" applyFont="1" applyAlignment="1">
      <alignment horizontal="left" vertical="center"/>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23" xfId="3" applyFont="1" applyBorder="1" applyAlignment="1">
      <alignment horizontal="center" vertical="center"/>
    </xf>
    <xf numFmtId="3" fontId="1" fillId="0" borderId="11" xfId="3" applyNumberFormat="1" applyFont="1" applyBorder="1" applyAlignment="1">
      <alignment vertical="center"/>
    </xf>
    <xf numFmtId="0" fontId="1" fillId="0" borderId="4" xfId="3" applyFont="1" applyBorder="1" applyAlignment="1">
      <alignment horizontal="center"/>
    </xf>
    <xf numFmtId="3" fontId="1" fillId="0" borderId="13" xfId="3" applyNumberFormat="1" applyFont="1" applyBorder="1"/>
    <xf numFmtId="3" fontId="1" fillId="0" borderId="9" xfId="3" applyNumberFormat="1" applyFont="1" applyBorder="1"/>
    <xf numFmtId="3" fontId="1" fillId="0" borderId="6" xfId="3" applyNumberFormat="1" applyFont="1" applyBorder="1" applyAlignment="1">
      <alignment horizontal="center"/>
    </xf>
    <xf numFmtId="3" fontId="1" fillId="0" borderId="7" xfId="3" applyNumberFormat="1" applyFont="1" applyBorder="1" applyAlignment="1">
      <alignment horizontal="center" vertical="center"/>
    </xf>
    <xf numFmtId="3" fontId="1" fillId="0" borderId="10" xfId="3" applyNumberFormat="1" applyFont="1" applyBorder="1" applyAlignment="1">
      <alignment horizontal="center"/>
    </xf>
    <xf numFmtId="0" fontId="1" fillId="0" borderId="5" xfId="3" applyFont="1" applyBorder="1" applyAlignment="1">
      <alignment vertical="center"/>
    </xf>
    <xf numFmtId="164"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23" xfId="3" applyFont="1" applyBorder="1" applyAlignment="1">
      <alignment horizontal="center"/>
    </xf>
    <xf numFmtId="3" fontId="1" fillId="0" borderId="13" xfId="3" applyNumberFormat="1" applyFont="1" applyBorder="1" applyAlignment="1">
      <alignment vertical="center"/>
    </xf>
    <xf numFmtId="3" fontId="1" fillId="0" borderId="12" xfId="3" applyNumberFormat="1" applyFont="1" applyBorder="1"/>
    <xf numFmtId="0" fontId="4" fillId="0" borderId="0" xfId="3"/>
    <xf numFmtId="0" fontId="4" fillId="0" borderId="0" xfId="3" applyAlignment="1">
      <alignment horizontal="center"/>
    </xf>
    <xf numFmtId="3" fontId="4" fillId="0" borderId="0" xfId="3" applyNumberFormat="1"/>
    <xf numFmtId="164" fontId="1" fillId="0" borderId="2" xfId="3" applyNumberFormat="1" applyFont="1" applyBorder="1" applyAlignment="1">
      <alignment horizontal="left" vertical="center"/>
    </xf>
    <xf numFmtId="0" fontId="4" fillId="0" borderId="0" xfId="0" applyFont="1" applyAlignment="1">
      <alignment horizontal="right"/>
    </xf>
    <xf numFmtId="0" fontId="4" fillId="0" borderId="0" xfId="3" applyAlignment="1">
      <alignment horizontal="left"/>
    </xf>
    <xf numFmtId="165" fontId="1" fillId="0" borderId="21" xfId="3" applyNumberFormat="1" applyFont="1" applyBorder="1" applyAlignment="1">
      <alignment horizontal="left" vertical="center"/>
    </xf>
    <xf numFmtId="164" fontId="1" fillId="0" borderId="23" xfId="3" applyNumberFormat="1" applyFont="1" applyBorder="1" applyAlignment="1">
      <alignment horizontal="center" vertical="top"/>
    </xf>
    <xf numFmtId="0" fontId="1" fillId="0" borderId="2" xfId="3" applyFont="1" applyBorder="1" applyAlignment="1">
      <alignment horizontal="justify" vertical="top"/>
    </xf>
    <xf numFmtId="164" fontId="5" fillId="0" borderId="23" xfId="3" applyNumberFormat="1" applyFont="1" applyBorder="1" applyAlignment="1">
      <alignment horizontal="center" vertical="center"/>
    </xf>
    <xf numFmtId="3" fontId="5" fillId="0" borderId="9" xfId="3" applyNumberFormat="1" applyFont="1" applyBorder="1" applyAlignment="1">
      <alignment horizontal="center" vertical="center"/>
    </xf>
    <xf numFmtId="0" fontId="1" fillId="0" borderId="0" xfId="3" applyFont="1" applyAlignment="1">
      <alignment horizontal="left"/>
    </xf>
    <xf numFmtId="164" fontId="5" fillId="0" borderId="24" xfId="3" applyNumberFormat="1" applyFont="1" applyBorder="1" applyAlignment="1">
      <alignment horizontal="center" vertical="center"/>
    </xf>
    <xf numFmtId="164" fontId="5" fillId="0" borderId="30" xfId="3" applyNumberFormat="1" applyFont="1" applyBorder="1" applyAlignment="1">
      <alignment horizontal="center" vertical="center"/>
    </xf>
    <xf numFmtId="3" fontId="5" fillId="0" borderId="31" xfId="3" applyNumberFormat="1" applyFont="1" applyBorder="1" applyAlignment="1">
      <alignment horizontal="center" vertical="center"/>
    </xf>
    <xf numFmtId="3" fontId="7" fillId="0" borderId="19" xfId="3" applyNumberFormat="1" applyFont="1" applyBorder="1" applyAlignment="1">
      <alignment vertical="center"/>
    </xf>
    <xf numFmtId="0" fontId="1" fillId="0" borderId="17" xfId="3" applyFont="1" applyBorder="1" applyAlignment="1">
      <alignment horizontal="center" vertical="center"/>
    </xf>
    <xf numFmtId="0" fontId="1" fillId="0" borderId="20" xfId="3" applyFont="1" applyBorder="1" applyAlignment="1">
      <alignment horizontal="left" vertical="center"/>
    </xf>
    <xf numFmtId="0" fontId="1" fillId="0" borderId="32" xfId="3" applyFont="1" applyBorder="1" applyAlignment="1">
      <alignment vertical="center"/>
    </xf>
    <xf numFmtId="3" fontId="1" fillId="0" borderId="10" xfId="3" applyNumberFormat="1" applyFont="1" applyBorder="1" applyAlignment="1">
      <alignment horizontal="center" vertical="center"/>
    </xf>
    <xf numFmtId="3" fontId="7" fillId="0" borderId="26" xfId="3" applyNumberFormat="1" applyFont="1" applyBorder="1" applyAlignment="1">
      <alignment horizontal="right" vertical="center"/>
    </xf>
    <xf numFmtId="164" fontId="7" fillId="0" borderId="26" xfId="3" applyNumberFormat="1" applyFont="1" applyBorder="1" applyAlignment="1">
      <alignment horizontal="right" vertical="center"/>
    </xf>
    <xf numFmtId="164" fontId="1" fillId="0" borderId="33" xfId="3" applyNumberFormat="1" applyFont="1" applyBorder="1" applyAlignment="1">
      <alignment horizontal="center" vertical="top"/>
    </xf>
    <xf numFmtId="164" fontId="1" fillId="0" borderId="34" xfId="3" quotePrefix="1" applyNumberFormat="1" applyFont="1" applyBorder="1" applyAlignment="1">
      <alignment horizontal="left" vertical="top"/>
    </xf>
    <xf numFmtId="3" fontId="1" fillId="0" borderId="8" xfId="3" applyNumberFormat="1" applyFont="1" applyBorder="1" applyAlignment="1">
      <alignment horizontal="center"/>
    </xf>
    <xf numFmtId="164" fontId="1" fillId="0" borderId="27" xfId="3" applyNumberFormat="1" applyFont="1" applyBorder="1" applyAlignment="1">
      <alignment horizontal="justify" vertical="top"/>
    </xf>
    <xf numFmtId="164" fontId="1" fillId="0" borderId="28" xfId="3" applyNumberFormat="1" applyFont="1" applyBorder="1" applyAlignment="1">
      <alignment horizontal="center"/>
    </xf>
    <xf numFmtId="3" fontId="1" fillId="0" borderId="27" xfId="3" applyNumberFormat="1" applyFont="1" applyBorder="1" applyAlignment="1">
      <alignment horizontal="center"/>
    </xf>
    <xf numFmtId="3" fontId="1" fillId="0" borderId="29" xfId="3" applyNumberFormat="1" applyFont="1" applyBorder="1"/>
    <xf numFmtId="0" fontId="1" fillId="0" borderId="0" xfId="3" applyFont="1" applyAlignment="1">
      <alignment vertical="top"/>
    </xf>
    <xf numFmtId="0" fontId="1" fillId="0" borderId="0" xfId="3" applyFont="1" applyAlignment="1">
      <alignment horizontal="center" vertical="top"/>
    </xf>
    <xf numFmtId="3" fontId="7" fillId="0" borderId="0" xfId="3" applyNumberFormat="1" applyFont="1" applyAlignment="1">
      <alignment horizontal="center" vertical="center"/>
    </xf>
    <xf numFmtId="164" fontId="1" fillId="0" borderId="23" xfId="3" quotePrefix="1" applyNumberFormat="1" applyFont="1" applyBorder="1" applyAlignment="1">
      <alignment horizontal="center" vertical="top"/>
    </xf>
    <xf numFmtId="164" fontId="1" fillId="0" borderId="21" xfId="3" quotePrefix="1" applyNumberFormat="1" applyFont="1" applyBorder="1" applyAlignment="1">
      <alignment horizontal="left" vertical="top"/>
    </xf>
    <xf numFmtId="164" fontId="1" fillId="0" borderId="4" xfId="3" quotePrefix="1" applyNumberFormat="1" applyFont="1" applyBorder="1" applyAlignment="1">
      <alignment horizontal="justify" vertical="top"/>
    </xf>
    <xf numFmtId="164" fontId="1" fillId="0" borderId="3" xfId="3" applyNumberFormat="1" applyFont="1" applyBorder="1" applyAlignment="1">
      <alignment horizontal="center"/>
    </xf>
    <xf numFmtId="0" fontId="1" fillId="0" borderId="35" xfId="3" applyFont="1" applyBorder="1" applyAlignment="1">
      <alignment horizontal="center" vertical="center"/>
    </xf>
    <xf numFmtId="0" fontId="1" fillId="0" borderId="35" xfId="3" applyFont="1" applyBorder="1" applyAlignment="1">
      <alignment horizontal="left" vertical="center"/>
    </xf>
    <xf numFmtId="164" fontId="1" fillId="0" borderId="35" xfId="3" applyNumberFormat="1" applyFont="1" applyBorder="1" applyAlignment="1">
      <alignment horizontal="justify" vertical="center"/>
    </xf>
    <xf numFmtId="3" fontId="7" fillId="0" borderId="35" xfId="3" applyNumberFormat="1" applyFont="1" applyBorder="1" applyAlignment="1">
      <alignment horizontal="right" vertical="center"/>
    </xf>
    <xf numFmtId="0" fontId="1" fillId="0" borderId="35" xfId="3" applyFont="1" applyBorder="1" applyAlignment="1">
      <alignment vertical="center"/>
    </xf>
    <xf numFmtId="3" fontId="7" fillId="0" borderId="35" xfId="3" applyNumberFormat="1" applyFont="1" applyBorder="1" applyAlignment="1">
      <alignment vertical="center"/>
    </xf>
    <xf numFmtId="0" fontId="7" fillId="0" borderId="0" xfId="3" applyFont="1" applyAlignment="1">
      <alignment horizontal="center"/>
    </xf>
    <xf numFmtId="0" fontId="1" fillId="0" borderId="0" xfId="3" applyFont="1" applyAlignment="1">
      <alignment horizontal="center"/>
    </xf>
    <xf numFmtId="3" fontId="1" fillId="0" borderId="0" xfId="3" applyNumberFormat="1" applyFont="1" applyAlignment="1">
      <alignment horizontal="center"/>
    </xf>
    <xf numFmtId="3" fontId="1" fillId="0" borderId="0" xfId="3" applyNumberFormat="1" applyFont="1"/>
    <xf numFmtId="3" fontId="5" fillId="0" borderId="42" xfId="3" applyNumberFormat="1" applyFont="1" applyBorder="1" applyAlignment="1">
      <alignment horizontal="center" vertical="center"/>
    </xf>
    <xf numFmtId="3" fontId="5" fillId="0" borderId="43" xfId="3" applyNumberFormat="1" applyFont="1" applyBorder="1" applyAlignment="1">
      <alignment horizontal="center" vertical="center"/>
    </xf>
    <xf numFmtId="3" fontId="1" fillId="0" borderId="44" xfId="3" applyNumberFormat="1" applyFont="1" applyBorder="1"/>
    <xf numFmtId="3" fontId="1" fillId="0" borderId="45" xfId="3" applyNumberFormat="1" applyFont="1" applyBorder="1"/>
    <xf numFmtId="3" fontId="1" fillId="0" borderId="46" xfId="3" applyNumberFormat="1" applyFont="1" applyBorder="1" applyAlignment="1">
      <alignment horizontal="right" vertical="center"/>
    </xf>
    <xf numFmtId="3" fontId="1" fillId="0" borderId="47" xfId="3" applyNumberFormat="1" applyFont="1" applyBorder="1" applyAlignment="1">
      <alignment horizontal="right" vertical="center"/>
    </xf>
    <xf numFmtId="3" fontId="1" fillId="0" borderId="48" xfId="3" applyNumberFormat="1" applyFont="1" applyBorder="1" applyAlignment="1">
      <alignment horizontal="right"/>
    </xf>
    <xf numFmtId="3" fontId="1" fillId="0" borderId="37" xfId="3" applyNumberFormat="1" applyFont="1" applyBorder="1" applyAlignment="1">
      <alignment horizontal="right"/>
    </xf>
    <xf numFmtId="3" fontId="1" fillId="0" borderId="49" xfId="3" applyNumberFormat="1" applyFont="1" applyBorder="1" applyAlignment="1">
      <alignment horizontal="right"/>
    </xf>
    <xf numFmtId="3" fontId="1" fillId="0" borderId="50" xfId="3" applyNumberFormat="1" applyFont="1" applyBorder="1" applyAlignment="1">
      <alignment horizontal="right"/>
    </xf>
    <xf numFmtId="3" fontId="1" fillId="0" borderId="51" xfId="3" applyNumberFormat="1" applyFont="1" applyBorder="1"/>
    <xf numFmtId="3" fontId="1" fillId="0" borderId="52" xfId="3" applyNumberFormat="1" applyFont="1" applyBorder="1"/>
    <xf numFmtId="3" fontId="7" fillId="0" borderId="53" xfId="3" applyNumberFormat="1" applyFont="1" applyBorder="1" applyAlignment="1">
      <alignment vertical="center"/>
    </xf>
    <xf numFmtId="3" fontId="7" fillId="0" borderId="54" xfId="3" applyNumberFormat="1" applyFont="1" applyBorder="1" applyAlignment="1">
      <alignment vertical="center"/>
    </xf>
    <xf numFmtId="3" fontId="5" fillId="0" borderId="57" xfId="3" applyNumberFormat="1" applyFont="1" applyBorder="1" applyAlignment="1">
      <alignment horizontal="center" vertical="center"/>
    </xf>
    <xf numFmtId="3" fontId="5" fillId="0" borderId="45" xfId="3" applyNumberFormat="1" applyFont="1" applyBorder="1" applyAlignment="1">
      <alignment horizontal="center" vertical="center"/>
    </xf>
    <xf numFmtId="3" fontId="1" fillId="0" borderId="57" xfId="3" applyNumberFormat="1" applyFont="1" applyBorder="1"/>
    <xf numFmtId="3" fontId="1" fillId="0" borderId="58" xfId="3" applyNumberFormat="1" applyFont="1" applyBorder="1" applyAlignment="1">
      <alignment horizontal="right" vertical="center"/>
    </xf>
    <xf numFmtId="3" fontId="1" fillId="0" borderId="36" xfId="3" applyNumberFormat="1" applyFont="1" applyBorder="1" applyAlignment="1">
      <alignment horizontal="right"/>
    </xf>
    <xf numFmtId="3" fontId="1" fillId="0" borderId="59" xfId="3" applyNumberFormat="1" applyFont="1" applyBorder="1" applyAlignment="1">
      <alignment horizontal="right"/>
    </xf>
    <xf numFmtId="3" fontId="1" fillId="0" borderId="60" xfId="3" applyNumberFormat="1" applyFont="1" applyBorder="1"/>
    <xf numFmtId="3" fontId="7" fillId="0" borderId="61" xfId="3" applyNumberFormat="1" applyFont="1" applyBorder="1" applyAlignment="1">
      <alignment vertical="center"/>
    </xf>
    <xf numFmtId="0" fontId="4" fillId="0" borderId="0" xfId="3" applyAlignment="1">
      <alignment horizontal="right" vertical="center"/>
    </xf>
    <xf numFmtId="12" fontId="4" fillId="0" borderId="0" xfId="3" applyNumberFormat="1" applyAlignment="1">
      <alignment vertical="center"/>
    </xf>
    <xf numFmtId="164" fontId="1" fillId="0" borderId="21" xfId="3" applyNumberFormat="1" applyFont="1" applyBorder="1" applyAlignment="1">
      <alignment horizontal="left" vertical="top"/>
    </xf>
    <xf numFmtId="164" fontId="1" fillId="0" borderId="0" xfId="3" applyNumberFormat="1" applyFont="1" applyAlignment="1">
      <alignment horizontal="left" vertical="center"/>
    </xf>
    <xf numFmtId="0" fontId="1" fillId="0" borderId="5" xfId="3" applyFont="1" applyBorder="1" applyAlignment="1">
      <alignment horizontal="center" vertical="center"/>
    </xf>
    <xf numFmtId="3" fontId="9" fillId="0" borderId="5" xfId="3" applyNumberFormat="1" applyFont="1" applyBorder="1" applyAlignment="1">
      <alignment horizontal="center" vertical="center"/>
    </xf>
    <xf numFmtId="164" fontId="7" fillId="0" borderId="14" xfId="3" applyNumberFormat="1" applyFont="1" applyBorder="1" applyAlignment="1">
      <alignment horizontal="center" vertical="center"/>
    </xf>
    <xf numFmtId="3" fontId="7" fillId="0" borderId="16" xfId="3" applyNumberFormat="1" applyFont="1" applyBorder="1" applyAlignment="1">
      <alignment horizontal="center" vertical="center"/>
    </xf>
    <xf numFmtId="3" fontId="7" fillId="0" borderId="40" xfId="3" applyNumberFormat="1" applyFont="1" applyBorder="1" applyAlignment="1">
      <alignment horizontal="center" vertical="center"/>
    </xf>
    <xf numFmtId="3" fontId="7" fillId="0" borderId="41" xfId="3" applyNumberFormat="1" applyFont="1" applyBorder="1" applyAlignment="1">
      <alignment horizontal="center" vertical="center"/>
    </xf>
    <xf numFmtId="3" fontId="7" fillId="0" borderId="56" xfId="3" applyNumberFormat="1" applyFont="1" applyBorder="1" applyAlignment="1">
      <alignment horizontal="center" vertical="center"/>
    </xf>
    <xf numFmtId="3" fontId="7" fillId="0" borderId="15" xfId="3" applyNumberFormat="1" applyFont="1" applyBorder="1" applyAlignment="1">
      <alignment horizontal="center" vertical="center"/>
    </xf>
    <xf numFmtId="0" fontId="7" fillId="0" borderId="0" xfId="3" applyFont="1" applyAlignment="1">
      <alignment vertical="center"/>
    </xf>
    <xf numFmtId="3" fontId="7" fillId="0" borderId="25" xfId="3" applyNumberFormat="1" applyFont="1" applyBorder="1" applyAlignment="1">
      <alignment horizontal="center" vertical="center"/>
    </xf>
    <xf numFmtId="164" fontId="1" fillId="0" borderId="4" xfId="3" applyNumberFormat="1" applyFont="1" applyBorder="1" applyAlignment="1">
      <alignment horizontal="left" vertical="center"/>
    </xf>
    <xf numFmtId="164" fontId="1" fillId="0" borderId="4" xfId="3" applyNumberFormat="1" applyFont="1" applyBorder="1" applyAlignment="1">
      <alignment horizontal="center" vertical="center"/>
    </xf>
    <xf numFmtId="3" fontId="1" fillId="0" borderId="49" xfId="3" applyNumberFormat="1" applyFont="1" applyBorder="1" applyAlignment="1">
      <alignment horizontal="right" vertical="center"/>
    </xf>
    <xf numFmtId="3" fontId="1" fillId="0" borderId="50" xfId="3" applyNumberFormat="1" applyFont="1" applyBorder="1" applyAlignment="1">
      <alignment horizontal="right" vertical="center"/>
    </xf>
    <xf numFmtId="3" fontId="1" fillId="0" borderId="59" xfId="3" applyNumberFormat="1" applyFont="1" applyBorder="1" applyAlignment="1">
      <alignment horizontal="right" vertical="center"/>
    </xf>
    <xf numFmtId="0" fontId="1" fillId="0" borderId="21" xfId="3" applyFont="1" applyBorder="1" applyAlignment="1">
      <alignment horizontal="left"/>
    </xf>
    <xf numFmtId="0" fontId="1" fillId="0" borderId="8" xfId="3" quotePrefix="1" applyFont="1" applyBorder="1" applyAlignment="1">
      <alignment horizontal="justify" vertical="top"/>
    </xf>
    <xf numFmtId="0" fontId="1" fillId="0" borderId="23" xfId="3" applyFont="1" applyBorder="1" applyAlignment="1">
      <alignment horizontal="center" vertical="top"/>
    </xf>
    <xf numFmtId="0" fontId="10" fillId="0" borderId="21" xfId="3" applyFont="1" applyBorder="1" applyAlignment="1">
      <alignment horizontal="left" vertical="top"/>
    </xf>
    <xf numFmtId="0" fontId="1" fillId="0" borderId="1" xfId="3" applyFont="1" applyBorder="1" applyAlignment="1">
      <alignment horizontal="center" vertical="center"/>
    </xf>
    <xf numFmtId="3" fontId="1" fillId="0" borderId="6" xfId="3" applyNumberFormat="1" applyFont="1" applyBorder="1" applyAlignment="1">
      <alignment horizontal="center" vertical="center"/>
    </xf>
    <xf numFmtId="3" fontId="1" fillId="2" borderId="9" xfId="3" applyNumberFormat="1" applyFont="1" applyFill="1" applyBorder="1" applyAlignment="1">
      <alignment vertical="center"/>
    </xf>
    <xf numFmtId="166" fontId="9" fillId="2" borderId="23" xfId="3" applyNumberFormat="1" applyFont="1" applyFill="1" applyBorder="1" applyAlignment="1">
      <alignment horizontal="center" vertical="center"/>
    </xf>
    <xf numFmtId="0" fontId="10" fillId="0" borderId="21" xfId="3" applyFont="1" applyBorder="1" applyAlignment="1">
      <alignment horizontal="left" vertical="center"/>
    </xf>
    <xf numFmtId="0" fontId="1" fillId="0" borderId="7" xfId="3" applyFont="1" applyBorder="1" applyAlignment="1">
      <alignment vertical="center"/>
    </xf>
    <xf numFmtId="0" fontId="1" fillId="0" borderId="2" xfId="3" applyFont="1" applyBorder="1" applyAlignment="1">
      <alignment horizontal="center" vertical="center"/>
    </xf>
    <xf numFmtId="3" fontId="1" fillId="2" borderId="11" xfId="3" applyNumberFormat="1" applyFont="1" applyFill="1" applyBorder="1" applyAlignment="1">
      <alignment vertical="center"/>
    </xf>
    <xf numFmtId="0" fontId="1" fillId="0" borderId="6" xfId="3" applyFont="1" applyBorder="1" applyAlignment="1">
      <alignment horizontal="justify" vertical="top"/>
    </xf>
    <xf numFmtId="1" fontId="1" fillId="0" borderId="23" xfId="3" applyNumberFormat="1" applyFont="1" applyBorder="1" applyAlignment="1">
      <alignment horizontal="center" vertical="top"/>
    </xf>
    <xf numFmtId="0" fontId="1" fillId="0" borderId="10" xfId="3" applyFont="1" applyBorder="1" applyAlignment="1">
      <alignment horizontal="justify" vertical="top"/>
    </xf>
    <xf numFmtId="3" fontId="1" fillId="2" borderId="13" xfId="3" applyNumberFormat="1" applyFont="1" applyFill="1" applyBorder="1"/>
    <xf numFmtId="0" fontId="1" fillId="0" borderId="6" xfId="3" applyFont="1" applyBorder="1" applyAlignment="1">
      <alignment vertical="center"/>
    </xf>
    <xf numFmtId="0" fontId="7" fillId="0" borderId="23" xfId="3" applyFont="1" applyBorder="1" applyAlignment="1">
      <alignment horizontal="center" vertical="center"/>
    </xf>
    <xf numFmtId="164" fontId="1" fillId="0" borderId="8" xfId="3" applyNumberFormat="1" applyFont="1" applyBorder="1" applyAlignment="1">
      <alignment horizontal="justify" vertical="center"/>
    </xf>
    <xf numFmtId="0" fontId="1" fillId="0" borderId="3" xfId="3" applyFont="1" applyBorder="1" applyAlignment="1">
      <alignment horizontal="center" vertical="center"/>
    </xf>
    <xf numFmtId="3" fontId="1" fillId="0" borderId="8" xfId="3" applyNumberFormat="1" applyFont="1" applyBorder="1" applyAlignment="1">
      <alignment horizontal="center" vertical="center"/>
    </xf>
    <xf numFmtId="0" fontId="7" fillId="0" borderId="1" xfId="3" applyFont="1" applyBorder="1" applyAlignment="1">
      <alignment horizontal="center" vertical="center"/>
    </xf>
    <xf numFmtId="3" fontId="1" fillId="2" borderId="12" xfId="3" applyNumberFormat="1" applyFont="1" applyFill="1" applyBorder="1" applyAlignment="1">
      <alignment vertical="center"/>
    </xf>
    <xf numFmtId="0" fontId="11" fillId="0" borderId="23" xfId="3" applyFont="1" applyBorder="1" applyAlignment="1">
      <alignment horizontal="center" vertical="center"/>
    </xf>
    <xf numFmtId="166" fontId="12" fillId="0" borderId="21" xfId="3" applyNumberFormat="1" applyFont="1" applyBorder="1" applyAlignment="1">
      <alignment horizontal="left" vertical="center"/>
    </xf>
    <xf numFmtId="0" fontId="11" fillId="0" borderId="0" xfId="3" applyFont="1" applyAlignment="1">
      <alignment vertical="center"/>
    </xf>
    <xf numFmtId="0" fontId="12" fillId="0" borderId="21" xfId="3" applyFont="1" applyBorder="1" applyAlignment="1">
      <alignment horizontal="left" vertical="center"/>
    </xf>
    <xf numFmtId="164" fontId="1" fillId="0" borderId="8" xfId="3" applyNumberFormat="1" applyFont="1" applyBorder="1" applyAlignment="1">
      <alignment horizontal="justify" vertical="center" wrapText="1"/>
    </xf>
    <xf numFmtId="1" fontId="1" fillId="0" borderId="23" xfId="3" quotePrefix="1" applyNumberFormat="1" applyFont="1" applyBorder="1" applyAlignment="1">
      <alignment horizontal="center" vertical="top"/>
    </xf>
    <xf numFmtId="0" fontId="10" fillId="0" borderId="21" xfId="3" quotePrefix="1" applyFont="1" applyBorder="1" applyAlignment="1">
      <alignment horizontal="left" vertical="top"/>
    </xf>
    <xf numFmtId="3" fontId="1" fillId="2" borderId="9" xfId="3" applyNumberFormat="1" applyFont="1" applyFill="1" applyBorder="1"/>
    <xf numFmtId="164" fontId="10" fillId="0" borderId="21" xfId="3" quotePrefix="1" applyNumberFormat="1" applyFont="1" applyBorder="1" applyAlignment="1">
      <alignment horizontal="left" vertical="center"/>
    </xf>
    <xf numFmtId="1" fontId="1" fillId="0" borderId="0" xfId="3" applyNumberFormat="1" applyFont="1" applyAlignment="1">
      <alignment vertical="center"/>
    </xf>
    <xf numFmtId="164" fontId="10" fillId="0" borderId="21" xfId="3" applyNumberFormat="1" applyFont="1" applyBorder="1" applyAlignment="1">
      <alignment horizontal="left" vertical="center"/>
    </xf>
    <xf numFmtId="1" fontId="10" fillId="0" borderId="21" xfId="3" applyNumberFormat="1" applyFont="1" applyBorder="1" applyAlignment="1">
      <alignment horizontal="left" vertical="top"/>
    </xf>
    <xf numFmtId="0" fontId="1" fillId="0" borderId="8" xfId="3" applyFont="1" applyBorder="1" applyAlignment="1">
      <alignment vertical="center"/>
    </xf>
    <xf numFmtId="164" fontId="1" fillId="0" borderId="1" xfId="3" quotePrefix="1" applyNumberFormat="1" applyFont="1" applyBorder="1" applyAlignment="1">
      <alignment horizontal="justify" vertical="top"/>
    </xf>
    <xf numFmtId="3" fontId="1" fillId="0" borderId="44" xfId="3" applyNumberFormat="1" applyFont="1" applyBorder="1" applyAlignment="1">
      <alignment horizontal="right"/>
    </xf>
    <xf numFmtId="3" fontId="1" fillId="0" borderId="45" xfId="3" applyNumberFormat="1" applyFont="1" applyBorder="1" applyAlignment="1">
      <alignment horizontal="right"/>
    </xf>
    <xf numFmtId="3" fontId="1" fillId="0" borderId="57" xfId="3" applyNumberFormat="1" applyFont="1" applyBorder="1" applyAlignment="1">
      <alignment horizontal="right"/>
    </xf>
    <xf numFmtId="3" fontId="1" fillId="2" borderId="44" xfId="3" applyNumberFormat="1" applyFont="1" applyFill="1" applyBorder="1" applyAlignment="1">
      <alignment vertical="center"/>
    </xf>
    <xf numFmtId="3" fontId="1" fillId="2" borderId="45" xfId="3" applyNumberFormat="1" applyFont="1" applyFill="1" applyBorder="1" applyAlignment="1">
      <alignment vertical="center"/>
    </xf>
    <xf numFmtId="3" fontId="1" fillId="2" borderId="46" xfId="3" applyNumberFormat="1" applyFont="1" applyFill="1" applyBorder="1" applyAlignment="1">
      <alignment vertical="center"/>
    </xf>
    <xf numFmtId="3" fontId="1" fillId="2" borderId="47" xfId="3" applyNumberFormat="1" applyFont="1" applyFill="1" applyBorder="1" applyAlignment="1">
      <alignment vertical="center"/>
    </xf>
    <xf numFmtId="3" fontId="1" fillId="2" borderId="49" xfId="3" applyNumberFormat="1" applyFont="1" applyFill="1" applyBorder="1"/>
    <xf numFmtId="3" fontId="1" fillId="2" borderId="50" xfId="3" applyNumberFormat="1" applyFont="1" applyFill="1" applyBorder="1"/>
    <xf numFmtId="3" fontId="1" fillId="2" borderId="48" xfId="3" applyNumberFormat="1" applyFont="1" applyFill="1" applyBorder="1" applyAlignment="1">
      <alignment vertical="center" wrapText="1"/>
    </xf>
    <xf numFmtId="3" fontId="1" fillId="2" borderId="37" xfId="3" applyNumberFormat="1" applyFont="1" applyFill="1" applyBorder="1" applyAlignment="1">
      <alignment vertical="center"/>
    </xf>
    <xf numFmtId="3" fontId="1" fillId="2" borderId="44" xfId="3" applyNumberFormat="1" applyFont="1" applyFill="1" applyBorder="1"/>
    <xf numFmtId="3" fontId="1" fillId="2" borderId="45" xfId="3" applyNumberFormat="1" applyFont="1" applyFill="1" applyBorder="1"/>
    <xf numFmtId="3" fontId="1" fillId="2" borderId="46" xfId="3" applyNumberFormat="1" applyFont="1" applyFill="1" applyBorder="1" applyAlignment="1">
      <alignment horizontal="right" vertical="center"/>
    </xf>
    <xf numFmtId="3" fontId="1" fillId="2" borderId="47" xfId="3" applyNumberFormat="1" applyFont="1" applyFill="1" applyBorder="1" applyAlignment="1">
      <alignment horizontal="right" vertical="center"/>
    </xf>
    <xf numFmtId="3" fontId="1" fillId="2" borderId="48" xfId="3" applyNumberFormat="1" applyFont="1" applyFill="1" applyBorder="1" applyAlignment="1">
      <alignment horizontal="right" vertical="center"/>
    </xf>
    <xf numFmtId="3" fontId="1" fillId="2" borderId="48" xfId="3" applyNumberFormat="1" applyFont="1" applyFill="1" applyBorder="1" applyAlignment="1">
      <alignment vertical="center"/>
    </xf>
    <xf numFmtId="3" fontId="1" fillId="0" borderId="57" xfId="3" applyNumberFormat="1" applyFont="1" applyBorder="1" applyAlignment="1">
      <alignment vertical="center"/>
    </xf>
    <xf numFmtId="3" fontId="1" fillId="0" borderId="45" xfId="3" applyNumberFormat="1" applyFont="1" applyBorder="1" applyAlignment="1">
      <alignment vertical="center"/>
    </xf>
    <xf numFmtId="3" fontId="1" fillId="0" borderId="58" xfId="3" applyNumberFormat="1" applyFont="1" applyBorder="1" applyAlignment="1">
      <alignment vertical="center"/>
    </xf>
    <xf numFmtId="3" fontId="1" fillId="0" borderId="47" xfId="3" applyNumberFormat="1" applyFont="1" applyBorder="1" applyAlignment="1">
      <alignment vertical="center"/>
    </xf>
    <xf numFmtId="3" fontId="1" fillId="0" borderId="59" xfId="3" applyNumberFormat="1" applyFont="1" applyBorder="1"/>
    <xf numFmtId="3" fontId="1" fillId="0" borderId="50" xfId="3" applyNumberFormat="1" applyFont="1" applyBorder="1"/>
    <xf numFmtId="3" fontId="1" fillId="0" borderId="36" xfId="3" applyNumberFormat="1" applyFont="1" applyBorder="1" applyAlignment="1">
      <alignment vertical="center"/>
    </xf>
    <xf numFmtId="3" fontId="1" fillId="0" borderId="37" xfId="3" applyNumberFormat="1" applyFont="1" applyBorder="1" applyAlignment="1">
      <alignment vertical="center"/>
    </xf>
    <xf numFmtId="3" fontId="1" fillId="2" borderId="57" xfId="3" applyNumberFormat="1" applyFont="1" applyFill="1" applyBorder="1"/>
    <xf numFmtId="3" fontId="1" fillId="2" borderId="58" xfId="3" applyNumberFormat="1" applyFont="1" applyFill="1" applyBorder="1" applyAlignment="1">
      <alignment horizontal="right" vertical="center"/>
    </xf>
    <xf numFmtId="3" fontId="1" fillId="0" borderId="36" xfId="3" applyNumberFormat="1" applyFont="1" applyBorder="1" applyAlignment="1">
      <alignment horizontal="right" vertical="center"/>
    </xf>
    <xf numFmtId="3" fontId="1" fillId="2" borderId="58" xfId="3" applyNumberFormat="1" applyFont="1" applyFill="1" applyBorder="1" applyAlignment="1">
      <alignment vertical="center"/>
    </xf>
    <xf numFmtId="3" fontId="1" fillId="2" borderId="36" xfId="3" applyNumberFormat="1" applyFont="1" applyFill="1" applyBorder="1" applyAlignment="1">
      <alignment vertical="center"/>
    </xf>
    <xf numFmtId="0" fontId="1" fillId="0" borderId="23" xfId="0" applyFont="1" applyBorder="1" applyAlignment="1">
      <alignment horizontal="center" vertical="top"/>
    </xf>
    <xf numFmtId="0" fontId="1" fillId="0" borderId="21" xfId="0" applyFont="1" applyBorder="1" applyAlignment="1">
      <alignment horizontal="center"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left" vertical="center"/>
    </xf>
    <xf numFmtId="0" fontId="1" fillId="0" borderId="0" xfId="0" applyFont="1" applyAlignment="1">
      <alignment horizontal="left" vertical="center"/>
    </xf>
    <xf numFmtId="0" fontId="1" fillId="0" borderId="23" xfId="0" applyFont="1" applyBorder="1" applyAlignment="1">
      <alignment horizontal="center" vertical="center"/>
    </xf>
    <xf numFmtId="0" fontId="1" fillId="0" borderId="21" xfId="0" applyFont="1" applyBorder="1" applyAlignment="1">
      <alignment horizontal="center" vertical="top"/>
    </xf>
    <xf numFmtId="167" fontId="1" fillId="0" borderId="2" xfId="9" applyNumberFormat="1" applyFont="1" applyBorder="1" applyAlignment="1">
      <alignment horizontal="center" vertical="center"/>
    </xf>
    <xf numFmtId="0" fontId="1" fillId="0" borderId="7" xfId="9" applyNumberFormat="1" applyFont="1" applyFill="1" applyBorder="1" applyAlignment="1">
      <alignment horizontal="center" vertical="center"/>
    </xf>
    <xf numFmtId="0" fontId="1" fillId="0" borderId="44" xfId="0" applyFont="1" applyBorder="1" applyAlignment="1">
      <alignment horizontal="center" vertical="center"/>
    </xf>
    <xf numFmtId="0" fontId="1" fillId="0" borderId="45" xfId="0" applyFont="1" applyBorder="1" applyAlignment="1">
      <alignment horizontal="center" vertical="center"/>
    </xf>
    <xf numFmtId="167" fontId="1" fillId="0" borderId="46" xfId="9" applyNumberFormat="1" applyFont="1" applyBorder="1" applyAlignment="1">
      <alignment horizontal="center" vertical="center"/>
    </xf>
    <xf numFmtId="0" fontId="1" fillId="0" borderId="57" xfId="0" applyFont="1" applyBorder="1" applyAlignment="1">
      <alignment horizontal="left" vertical="center"/>
    </xf>
    <xf numFmtId="0" fontId="1" fillId="0" borderId="45" xfId="0" applyFont="1" applyBorder="1" applyAlignment="1">
      <alignment horizontal="left" vertical="center"/>
    </xf>
    <xf numFmtId="0" fontId="1" fillId="0" borderId="7" xfId="3" applyFont="1" applyBorder="1" applyAlignment="1">
      <alignment horizontal="justify" vertical="top" wrapText="1"/>
    </xf>
    <xf numFmtId="0" fontId="1" fillId="0" borderId="7" xfId="3" applyFont="1" applyBorder="1" applyAlignment="1">
      <alignment horizontal="justify" vertical="center" wrapText="1"/>
    </xf>
    <xf numFmtId="166" fontId="10" fillId="0" borderId="21" xfId="3" applyNumberFormat="1" applyFont="1" applyBorder="1" applyAlignment="1">
      <alignment horizontal="left" vertical="center"/>
    </xf>
    <xf numFmtId="2" fontId="10" fillId="0" borderId="21" xfId="3" applyNumberFormat="1" applyFont="1" applyBorder="1" applyAlignment="1">
      <alignment horizontal="left" vertical="center"/>
    </xf>
    <xf numFmtId="164" fontId="1" fillId="0" borderId="1" xfId="3" applyNumberFormat="1" applyFont="1" applyBorder="1" applyAlignment="1">
      <alignment horizontal="left" vertical="center"/>
    </xf>
    <xf numFmtId="164" fontId="1" fillId="0" borderId="1" xfId="3" applyNumberFormat="1" applyFont="1" applyBorder="1" applyAlignment="1">
      <alignment horizontal="center" vertical="center"/>
    </xf>
    <xf numFmtId="3" fontId="1" fillId="0" borderId="44" xfId="3" applyNumberFormat="1" applyFont="1" applyBorder="1" applyAlignment="1">
      <alignment horizontal="right" vertical="center"/>
    </xf>
    <xf numFmtId="3" fontId="1" fillId="0" borderId="45" xfId="3" applyNumberFormat="1" applyFont="1" applyBorder="1" applyAlignment="1">
      <alignment horizontal="right" vertical="center"/>
    </xf>
    <xf numFmtId="3" fontId="1" fillId="0" borderId="57" xfId="3" applyNumberFormat="1" applyFont="1" applyBorder="1" applyAlignment="1">
      <alignment horizontal="right" vertical="center"/>
    </xf>
    <xf numFmtId="3" fontId="1" fillId="0" borderId="9" xfId="3" applyNumberFormat="1" applyFont="1" applyBorder="1" applyAlignment="1">
      <alignment vertical="center"/>
    </xf>
    <xf numFmtId="164" fontId="1" fillId="0" borderId="8" xfId="3" quotePrefix="1" applyNumberFormat="1" applyFont="1" applyBorder="1" applyAlignment="1">
      <alignment horizontal="justify" vertical="top"/>
    </xf>
    <xf numFmtId="0" fontId="1" fillId="0" borderId="3" xfId="3" applyFont="1" applyBorder="1" applyAlignment="1">
      <alignment horizontal="center"/>
    </xf>
    <xf numFmtId="0" fontId="10" fillId="0" borderId="0" xfId="3" applyFont="1"/>
    <xf numFmtId="167" fontId="10" fillId="0" borderId="0" xfId="1" applyNumberFormat="1" applyFont="1" applyBorder="1" applyAlignment="1">
      <alignment horizontal="center" vertical="center"/>
    </xf>
    <xf numFmtId="0" fontId="10" fillId="0" borderId="0" xfId="3" applyFont="1" applyAlignment="1">
      <alignment horizontal="center" vertical="center"/>
    </xf>
    <xf numFmtId="167" fontId="10" fillId="0" borderId="0" xfId="3" applyNumberFormat="1" applyFont="1" applyAlignment="1">
      <alignment horizontal="center" vertical="center"/>
    </xf>
    <xf numFmtId="0" fontId="10" fillId="0" borderId="23" xfId="3" quotePrefix="1" applyFont="1" applyBorder="1" applyAlignment="1">
      <alignment horizontal="center" vertical="center"/>
    </xf>
    <xf numFmtId="166" fontId="10" fillId="0" borderId="21" xfId="3" quotePrefix="1" applyNumberFormat="1" applyFont="1" applyBorder="1" applyAlignment="1">
      <alignment horizontal="left" vertical="center"/>
    </xf>
    <xf numFmtId="0" fontId="10" fillId="0" borderId="7" xfId="3" applyFont="1" applyBorder="1" applyAlignment="1">
      <alignment horizontal="left" vertical="center"/>
    </xf>
    <xf numFmtId="0" fontId="10" fillId="0" borderId="2" xfId="3" applyFont="1" applyBorder="1" applyAlignment="1">
      <alignment horizontal="center" vertical="center"/>
    </xf>
    <xf numFmtId="3" fontId="10" fillId="0" borderId="7" xfId="3" applyNumberFormat="1" applyFont="1" applyBorder="1" applyAlignment="1">
      <alignment horizontal="center" vertical="center"/>
    </xf>
    <xf numFmtId="3" fontId="10" fillId="0" borderId="46" xfId="3" applyNumberFormat="1" applyFont="1" applyBorder="1" applyAlignment="1">
      <alignment vertical="center"/>
    </xf>
    <xf numFmtId="3" fontId="10" fillId="0" borderId="47" xfId="3" applyNumberFormat="1" applyFont="1" applyBorder="1" applyAlignment="1">
      <alignment vertical="center"/>
    </xf>
    <xf numFmtId="3" fontId="10" fillId="0" borderId="58" xfId="3" applyNumberFormat="1" applyFont="1" applyBorder="1" applyAlignment="1">
      <alignment vertical="center"/>
    </xf>
    <xf numFmtId="3" fontId="10" fillId="2" borderId="11" xfId="3" applyNumberFormat="1" applyFont="1" applyFill="1" applyBorder="1" applyAlignment="1">
      <alignment vertical="center"/>
    </xf>
    <xf numFmtId="0" fontId="10" fillId="0" borderId="0" xfId="3" applyFont="1" applyAlignment="1">
      <alignment vertical="center"/>
    </xf>
    <xf numFmtId="3" fontId="10" fillId="2" borderId="0" xfId="3" applyNumberFormat="1" applyFont="1" applyFill="1"/>
    <xf numFmtId="3" fontId="10" fillId="0" borderId="0" xfId="3" applyNumberFormat="1" applyFont="1"/>
    <xf numFmtId="3" fontId="10" fillId="0" borderId="0" xfId="3" applyNumberFormat="1" applyFont="1" applyAlignment="1">
      <alignment vertical="center"/>
    </xf>
    <xf numFmtId="3" fontId="10" fillId="2" borderId="0" xfId="3" applyNumberFormat="1" applyFont="1" applyFill="1" applyAlignment="1">
      <alignment vertical="center"/>
    </xf>
    <xf numFmtId="1" fontId="10" fillId="0" borderId="23" xfId="3" quotePrefix="1" applyNumberFormat="1" applyFont="1" applyBorder="1" applyAlignment="1">
      <alignment horizontal="center" vertical="top"/>
    </xf>
    <xf numFmtId="0" fontId="10" fillId="0" borderId="10" xfId="3" applyFont="1" applyBorder="1" applyAlignment="1">
      <alignment horizontal="justify" vertical="top"/>
    </xf>
    <xf numFmtId="0" fontId="10" fillId="0" borderId="4" xfId="3" applyFont="1" applyBorder="1" applyAlignment="1">
      <alignment horizontal="center"/>
    </xf>
    <xf numFmtId="3" fontId="10" fillId="0" borderId="10" xfId="3" applyNumberFormat="1" applyFont="1" applyBorder="1" applyAlignment="1">
      <alignment horizontal="center"/>
    </xf>
    <xf numFmtId="3" fontId="10" fillId="2" borderId="49" xfId="3" applyNumberFormat="1" applyFont="1" applyFill="1" applyBorder="1"/>
    <xf numFmtId="3" fontId="10" fillId="2" borderId="50" xfId="3" applyNumberFormat="1" applyFont="1" applyFill="1" applyBorder="1"/>
    <xf numFmtId="3" fontId="10" fillId="0" borderId="59" xfId="3" applyNumberFormat="1" applyFont="1" applyBorder="1"/>
    <xf numFmtId="3" fontId="10" fillId="0" borderId="50" xfId="3" applyNumberFormat="1" applyFont="1" applyBorder="1"/>
    <xf numFmtId="3" fontId="10" fillId="2" borderId="13" xfId="3" applyNumberFormat="1" applyFont="1" applyFill="1" applyBorder="1"/>
    <xf numFmtId="0" fontId="1" fillId="0" borderId="8" xfId="3" applyFont="1" applyBorder="1" applyAlignment="1">
      <alignment horizontal="justify" vertical="top"/>
    </xf>
    <xf numFmtId="3" fontId="1" fillId="0" borderId="48" xfId="3" applyNumberFormat="1" applyFont="1" applyBorder="1"/>
    <xf numFmtId="3" fontId="1" fillId="0" borderId="37" xfId="3" applyNumberFormat="1" applyFont="1" applyBorder="1"/>
    <xf numFmtId="3" fontId="1" fillId="0" borderId="36" xfId="3" applyNumberFormat="1" applyFont="1" applyBorder="1"/>
    <xf numFmtId="3" fontId="1" fillId="0" borderId="46" xfId="3" applyNumberFormat="1" applyFont="1" applyBorder="1" applyAlignment="1">
      <alignment vertical="center"/>
    </xf>
    <xf numFmtId="0" fontId="1" fillId="0" borderId="0" xfId="3" applyFont="1" applyAlignment="1">
      <alignment horizontal="left" vertical="top" wrapText="1"/>
    </xf>
    <xf numFmtId="0" fontId="1" fillId="0" borderId="0" xfId="3" applyFont="1" applyAlignment="1">
      <alignment horizontal="left" vertical="top"/>
    </xf>
    <xf numFmtId="0" fontId="1" fillId="0" borderId="23" xfId="3" quotePrefix="1" applyFont="1" applyBorder="1" applyAlignment="1">
      <alignment horizontal="center" vertical="top"/>
    </xf>
    <xf numFmtId="164" fontId="1" fillId="0" borderId="3" xfId="3" applyNumberFormat="1" applyFont="1" applyBorder="1" applyAlignment="1">
      <alignment horizontal="left" vertical="center"/>
    </xf>
    <xf numFmtId="164" fontId="1" fillId="0" borderId="3" xfId="3" applyNumberFormat="1" applyFont="1" applyBorder="1" applyAlignment="1">
      <alignment horizontal="center" vertical="center"/>
    </xf>
    <xf numFmtId="3" fontId="1" fillId="0" borderId="48" xfId="3" applyNumberFormat="1" applyFont="1" applyBorder="1" applyAlignment="1">
      <alignment horizontal="right" vertical="center"/>
    </xf>
    <xf numFmtId="3" fontId="1" fillId="0" borderId="37" xfId="3" applyNumberFormat="1" applyFont="1" applyBorder="1" applyAlignment="1">
      <alignment horizontal="right" vertical="center"/>
    </xf>
    <xf numFmtId="3" fontId="1" fillId="0" borderId="12" xfId="3" applyNumberFormat="1" applyFont="1" applyBorder="1" applyAlignment="1">
      <alignment vertical="center"/>
    </xf>
    <xf numFmtId="0" fontId="10" fillId="0" borderId="8" xfId="3" applyFont="1" applyBorder="1" applyAlignment="1">
      <alignment horizontal="left" vertical="center"/>
    </xf>
    <xf numFmtId="0" fontId="10" fillId="0" borderId="3" xfId="3" applyFont="1" applyBorder="1" applyAlignment="1">
      <alignment horizontal="center" vertical="center"/>
    </xf>
    <xf numFmtId="3" fontId="10" fillId="0" borderId="8" xfId="3" applyNumberFormat="1" applyFont="1" applyBorder="1" applyAlignment="1">
      <alignment horizontal="center" vertical="center"/>
    </xf>
    <xf numFmtId="3" fontId="10" fillId="0" borderId="48" xfId="3" applyNumberFormat="1" applyFont="1" applyBorder="1" applyAlignment="1">
      <alignment vertical="center"/>
    </xf>
    <xf numFmtId="3" fontId="10" fillId="0" borderId="37" xfId="3" applyNumberFormat="1" applyFont="1" applyBorder="1" applyAlignment="1">
      <alignment vertical="center"/>
    </xf>
    <xf numFmtId="3" fontId="10" fillId="0" borderId="36" xfId="3" applyNumberFormat="1" applyFont="1" applyBorder="1" applyAlignment="1">
      <alignment vertical="center"/>
    </xf>
    <xf numFmtId="3" fontId="10" fillId="2" borderId="12" xfId="3" applyNumberFormat="1" applyFont="1" applyFill="1" applyBorder="1" applyAlignment="1">
      <alignment vertical="center"/>
    </xf>
    <xf numFmtId="3" fontId="1" fillId="2" borderId="37" xfId="3" applyNumberFormat="1" applyFont="1" applyFill="1" applyBorder="1" applyAlignment="1">
      <alignment horizontal="right" vertical="center"/>
    </xf>
    <xf numFmtId="3" fontId="1" fillId="2" borderId="36" xfId="3" applyNumberFormat="1" applyFont="1" applyFill="1" applyBorder="1" applyAlignment="1">
      <alignment horizontal="right" vertical="center"/>
    </xf>
    <xf numFmtId="0" fontId="1" fillId="0" borderId="10" xfId="3" applyFont="1" applyBorder="1" applyAlignment="1">
      <alignment vertical="center"/>
    </xf>
    <xf numFmtId="0" fontId="1" fillId="0" borderId="4" xfId="3" applyFont="1" applyBorder="1" applyAlignment="1">
      <alignment horizontal="center" vertical="center"/>
    </xf>
    <xf numFmtId="3" fontId="1" fillId="0" borderId="49" xfId="3" applyNumberFormat="1" applyFont="1" applyBorder="1" applyAlignment="1">
      <alignment vertical="center"/>
    </xf>
    <xf numFmtId="3" fontId="1" fillId="2" borderId="50" xfId="3" applyNumberFormat="1" applyFont="1" applyFill="1" applyBorder="1" applyAlignment="1">
      <alignment vertical="center"/>
    </xf>
    <xf numFmtId="3" fontId="1" fillId="0" borderId="59" xfId="3" applyNumberFormat="1" applyFont="1" applyBorder="1" applyAlignment="1">
      <alignment vertical="center"/>
    </xf>
    <xf numFmtId="3" fontId="1" fillId="0" borderId="50" xfId="3" applyNumberFormat="1" applyFont="1" applyBorder="1" applyAlignment="1">
      <alignment vertical="center"/>
    </xf>
    <xf numFmtId="3" fontId="1" fillId="2" borderId="13" xfId="3" applyNumberFormat="1" applyFont="1" applyFill="1" applyBorder="1" applyAlignment="1">
      <alignment vertical="center"/>
    </xf>
    <xf numFmtId="164" fontId="7" fillId="0" borderId="73" xfId="3" applyNumberFormat="1" applyFont="1" applyBorder="1" applyAlignment="1">
      <alignment horizontal="center" vertical="center"/>
    </xf>
    <xf numFmtId="164" fontId="7" fillId="0" borderId="74" xfId="3" applyNumberFormat="1" applyFont="1" applyBorder="1" applyAlignment="1">
      <alignment horizontal="center" vertical="center"/>
    </xf>
    <xf numFmtId="164" fontId="7" fillId="0" borderId="75" xfId="3" applyNumberFormat="1" applyFont="1" applyBorder="1" applyAlignment="1">
      <alignment horizontal="center" vertical="center" wrapText="1"/>
    </xf>
    <xf numFmtId="0" fontId="1" fillId="0" borderId="0" xfId="3" applyFont="1" applyAlignment="1">
      <alignment horizontal="left" vertical="center"/>
    </xf>
    <xf numFmtId="164" fontId="7" fillId="0" borderId="32" xfId="3" applyNumberFormat="1" applyFont="1" applyBorder="1" applyAlignment="1">
      <alignment horizontal="right" vertical="center"/>
    </xf>
    <xf numFmtId="0" fontId="1" fillId="0" borderId="78" xfId="3" applyFont="1" applyBorder="1" applyAlignment="1">
      <alignment horizontal="justify" vertical="center" wrapText="1"/>
    </xf>
    <xf numFmtId="0" fontId="1" fillId="0" borderId="8" xfId="3" applyFont="1" applyBorder="1" applyAlignment="1">
      <alignment horizontal="justify" vertical="center"/>
    </xf>
    <xf numFmtId="0" fontId="1" fillId="0" borderId="7" xfId="3" applyFont="1" applyBorder="1" applyAlignment="1">
      <alignment horizontal="justify" vertical="center"/>
    </xf>
    <xf numFmtId="164" fontId="1" fillId="0" borderId="8" xfId="3" quotePrefix="1" applyNumberFormat="1" applyFont="1" applyBorder="1" applyAlignment="1">
      <alignment horizontal="justify" vertical="center"/>
    </xf>
    <xf numFmtId="164" fontId="1" fillId="0" borderId="0" xfId="3" applyNumberFormat="1" applyFont="1" applyAlignment="1">
      <alignment horizontal="justify" vertical="center"/>
    </xf>
    <xf numFmtId="167" fontId="1" fillId="0" borderId="79" xfId="12" applyNumberFormat="1" applyFont="1" applyBorder="1" applyAlignment="1"/>
    <xf numFmtId="167" fontId="1" fillId="0" borderId="80" xfId="12" applyNumberFormat="1" applyFont="1" applyBorder="1" applyAlignment="1"/>
    <xf numFmtId="167" fontId="1" fillId="0" borderId="82" xfId="12" applyNumberFormat="1" applyFont="1" applyBorder="1" applyAlignment="1"/>
    <xf numFmtId="167" fontId="1" fillId="0" borderId="3" xfId="12" applyNumberFormat="1" applyFont="1" applyBorder="1" applyAlignment="1"/>
    <xf numFmtId="167" fontId="1" fillId="0" borderId="82" xfId="12" applyNumberFormat="1" applyFont="1" applyBorder="1" applyAlignment="1">
      <alignment horizontal="right"/>
    </xf>
    <xf numFmtId="167" fontId="1" fillId="0" borderId="3" xfId="12" applyNumberFormat="1" applyFont="1" applyBorder="1" applyAlignment="1">
      <alignment horizontal="right"/>
    </xf>
    <xf numFmtId="167" fontId="1" fillId="0" borderId="83" xfId="12" applyNumberFormat="1" applyFont="1" applyBorder="1" applyAlignment="1">
      <alignment horizontal="right"/>
    </xf>
    <xf numFmtId="167" fontId="1" fillId="0" borderId="2" xfId="12" applyNumberFormat="1" applyFont="1" applyBorder="1" applyAlignment="1">
      <alignment horizontal="right"/>
    </xf>
    <xf numFmtId="167" fontId="1" fillId="0" borderId="82" xfId="12" applyNumberFormat="1" applyFont="1" applyFill="1" applyBorder="1" applyAlignment="1">
      <alignment horizontal="right" wrapText="1"/>
    </xf>
    <xf numFmtId="167" fontId="1" fillId="0" borderId="3" xfId="12" applyNumberFormat="1" applyFont="1" applyFill="1" applyBorder="1" applyAlignment="1">
      <alignment horizontal="right" wrapText="1"/>
    </xf>
    <xf numFmtId="167" fontId="1" fillId="0" borderId="82" xfId="12" applyNumberFormat="1" applyFont="1" applyFill="1" applyBorder="1" applyAlignment="1">
      <alignment horizontal="right"/>
    </xf>
    <xf numFmtId="167" fontId="1" fillId="0" borderId="3" xfId="12" applyNumberFormat="1" applyFont="1" applyFill="1" applyBorder="1" applyAlignment="1">
      <alignment horizontal="right"/>
    </xf>
    <xf numFmtId="167" fontId="1" fillId="0" borderId="84" xfId="12" applyNumberFormat="1" applyFont="1" applyFill="1" applyBorder="1" applyAlignment="1">
      <alignment horizontal="right"/>
    </xf>
    <xf numFmtId="167" fontId="1" fillId="0" borderId="4" xfId="12" applyNumberFormat="1" applyFont="1" applyFill="1" applyBorder="1" applyAlignment="1">
      <alignment horizontal="right"/>
    </xf>
    <xf numFmtId="167" fontId="7" fillId="0" borderId="81" xfId="12" applyNumberFormat="1" applyFont="1" applyFill="1" applyBorder="1" applyAlignment="1">
      <alignment vertical="center"/>
    </xf>
    <xf numFmtId="167" fontId="7" fillId="0" borderId="26" xfId="12" applyNumberFormat="1" applyFont="1" applyFill="1" applyBorder="1" applyAlignment="1">
      <alignment vertical="center"/>
    </xf>
    <xf numFmtId="0" fontId="1" fillId="0" borderId="0" xfId="3" applyFont="1" applyAlignment="1">
      <alignment horizontal="center" vertical="center"/>
    </xf>
    <xf numFmtId="1" fontId="1" fillId="0" borderId="23" xfId="3" quotePrefix="1" applyNumberFormat="1" applyFont="1" applyBorder="1" applyAlignment="1">
      <alignment horizontal="center" vertical="center"/>
    </xf>
    <xf numFmtId="1" fontId="1" fillId="0" borderId="21" xfId="3" quotePrefix="1" applyNumberFormat="1" applyFont="1" applyBorder="1" applyAlignment="1">
      <alignment horizontal="center" vertical="center"/>
    </xf>
    <xf numFmtId="164" fontId="7" fillId="0" borderId="65" xfId="3" applyNumberFormat="1" applyFont="1" applyBorder="1" applyAlignment="1">
      <alignment horizontal="center" vertical="center"/>
    </xf>
    <xf numFmtId="164" fontId="7" fillId="0" borderId="66" xfId="3" applyNumberFormat="1" applyFont="1" applyBorder="1" applyAlignment="1">
      <alignment horizontal="center" vertical="center"/>
    </xf>
    <xf numFmtId="164" fontId="7" fillId="0" borderId="70" xfId="3" applyNumberFormat="1" applyFont="1" applyBorder="1" applyAlignment="1">
      <alignment horizontal="center" vertical="center"/>
    </xf>
    <xf numFmtId="164" fontId="7" fillId="0" borderId="71" xfId="3" applyNumberFormat="1" applyFont="1" applyBorder="1" applyAlignment="1">
      <alignment horizontal="center" vertical="center"/>
    </xf>
    <xf numFmtId="164" fontId="7" fillId="0" borderId="67" xfId="3" applyNumberFormat="1" applyFont="1" applyBorder="1" applyAlignment="1">
      <alignment horizontal="center" vertical="center"/>
    </xf>
    <xf numFmtId="164" fontId="7" fillId="0" borderId="72" xfId="3" applyNumberFormat="1" applyFont="1" applyBorder="1" applyAlignment="1">
      <alignment horizontal="center" vertical="center"/>
    </xf>
    <xf numFmtId="0" fontId="1" fillId="0" borderId="76" xfId="3" applyFont="1" applyBorder="1" applyAlignment="1">
      <alignment horizontal="center" vertical="center"/>
    </xf>
    <xf numFmtId="0" fontId="1" fillId="0" borderId="77" xfId="3" applyFont="1" applyBorder="1" applyAlignment="1">
      <alignment horizontal="center" vertical="center"/>
    </xf>
    <xf numFmtId="0" fontId="1" fillId="0" borderId="23" xfId="3" applyFont="1" applyBorder="1" applyAlignment="1">
      <alignment horizontal="center" vertical="center"/>
    </xf>
    <xf numFmtId="0" fontId="1" fillId="0" borderId="21" xfId="3" applyFont="1" applyBorder="1" applyAlignment="1">
      <alignment horizontal="center" vertical="center"/>
    </xf>
    <xf numFmtId="1" fontId="1" fillId="0" borderId="23" xfId="3" applyNumberFormat="1" applyFont="1" applyBorder="1" applyAlignment="1">
      <alignment horizontal="center" vertical="center"/>
    </xf>
    <xf numFmtId="1" fontId="1" fillId="0" borderId="21" xfId="3" applyNumberFormat="1" applyFont="1" applyBorder="1" applyAlignment="1">
      <alignment horizontal="center" vertical="center"/>
    </xf>
    <xf numFmtId="164" fontId="7" fillId="0" borderId="65" xfId="3" applyNumberFormat="1" applyFont="1" applyBorder="1" applyAlignment="1">
      <alignment horizontal="center" vertical="center" wrapText="1"/>
    </xf>
    <xf numFmtId="164" fontId="7" fillId="0" borderId="68" xfId="3" applyNumberFormat="1" applyFont="1" applyBorder="1" applyAlignment="1">
      <alignment horizontal="center" vertical="center" wrapText="1"/>
    </xf>
    <xf numFmtId="164" fontId="7" fillId="0" borderId="69" xfId="3" applyNumberFormat="1" applyFont="1" applyBorder="1" applyAlignment="1">
      <alignment horizontal="center" vertical="center" wrapText="1"/>
    </xf>
    <xf numFmtId="0" fontId="1" fillId="0" borderId="23" xfId="3" quotePrefix="1" applyFont="1" applyBorder="1" applyAlignment="1">
      <alignment horizontal="center" vertical="center"/>
    </xf>
    <xf numFmtId="0" fontId="1" fillId="0" borderId="21" xfId="3" quotePrefix="1" applyFont="1" applyBorder="1" applyAlignment="1">
      <alignment horizontal="center" vertical="center"/>
    </xf>
    <xf numFmtId="164" fontId="1" fillId="0" borderId="23" xfId="3" quotePrefix="1" applyNumberFormat="1" applyFont="1" applyBorder="1" applyAlignment="1">
      <alignment horizontal="center" vertical="center"/>
    </xf>
    <xf numFmtId="164" fontId="1" fillId="0" borderId="21" xfId="3" quotePrefix="1" applyNumberFormat="1" applyFont="1" applyBorder="1" applyAlignment="1">
      <alignment horizontal="center" vertical="center"/>
    </xf>
    <xf numFmtId="164" fontId="1" fillId="0" borderId="23" xfId="3" applyNumberFormat="1" applyFont="1" applyBorder="1" applyAlignment="1">
      <alignment horizontal="center" vertical="center"/>
    </xf>
    <xf numFmtId="164" fontId="1" fillId="0" borderId="21" xfId="3" applyNumberFormat="1" applyFont="1" applyBorder="1" applyAlignment="1">
      <alignment horizontal="center" vertical="center"/>
    </xf>
    <xf numFmtId="0" fontId="1" fillId="0" borderId="0" xfId="3" applyFont="1" applyAlignment="1">
      <alignment horizontal="left" vertical="top" wrapText="1"/>
    </xf>
    <xf numFmtId="164" fontId="1" fillId="0" borderId="33" xfId="3" applyNumberFormat="1" applyFont="1" applyBorder="1" applyAlignment="1">
      <alignment horizontal="center" vertical="center"/>
    </xf>
    <xf numFmtId="164" fontId="1" fillId="0" borderId="34" xfId="3" applyNumberFormat="1" applyFont="1" applyBorder="1" applyAlignment="1">
      <alignment horizontal="center" vertical="center"/>
    </xf>
    <xf numFmtId="0" fontId="1" fillId="0" borderId="0" xfId="3" applyFont="1" applyAlignment="1">
      <alignment horizontal="left" vertical="top"/>
    </xf>
    <xf numFmtId="164" fontId="7" fillId="0" borderId="22" xfId="3" applyNumberFormat="1" applyFont="1" applyBorder="1" applyAlignment="1">
      <alignment horizontal="center" vertical="center"/>
    </xf>
    <xf numFmtId="164" fontId="7" fillId="0" borderId="18" xfId="3" applyNumberFormat="1" applyFont="1" applyBorder="1" applyAlignment="1">
      <alignment horizontal="center" vertical="center"/>
    </xf>
    <xf numFmtId="3" fontId="7" fillId="0" borderId="62" xfId="3" applyNumberFormat="1" applyFont="1" applyBorder="1" applyAlignment="1">
      <alignment horizontal="center" vertical="center"/>
    </xf>
    <xf numFmtId="3" fontId="7" fillId="0" borderId="63" xfId="3" applyNumberFormat="1" applyFont="1" applyBorder="1" applyAlignment="1">
      <alignment horizontal="center" vertical="center"/>
    </xf>
    <xf numFmtId="3" fontId="7" fillId="0" borderId="64" xfId="3" applyNumberFormat="1" applyFont="1" applyBorder="1" applyAlignment="1">
      <alignment horizontal="center" vertical="center"/>
    </xf>
    <xf numFmtId="3" fontId="7" fillId="0" borderId="38" xfId="3" applyNumberFormat="1" applyFont="1" applyBorder="1" applyAlignment="1">
      <alignment horizontal="center" vertical="center"/>
    </xf>
    <xf numFmtId="3" fontId="7" fillId="0" borderId="39" xfId="3" applyNumberFormat="1" applyFont="1" applyBorder="1" applyAlignment="1">
      <alignment horizontal="center" vertical="center"/>
    </xf>
    <xf numFmtId="3" fontId="7" fillId="0" borderId="55" xfId="3" applyNumberFormat="1" applyFont="1" applyBorder="1" applyAlignment="1">
      <alignment horizontal="center" vertical="center"/>
    </xf>
  </cellXfs>
  <cellStyles count="13">
    <cellStyle name="Comma" xfId="12" builtinId="3"/>
    <cellStyle name="Comma 2" xfId="1" xr:uid="{00000000-0005-0000-0000-000001000000}"/>
    <cellStyle name="Comma 2 2" xfId="9" xr:uid="{00000000-0005-0000-0000-000002000000}"/>
    <cellStyle name="Comma 3" xfId="2" xr:uid="{00000000-0005-0000-0000-000003000000}"/>
    <cellStyle name="Comma 4" xfId="10" xr:uid="{00000000-0005-0000-0000-000004000000}"/>
    <cellStyle name="Normal" xfId="0" builtinId="0"/>
    <cellStyle name="Normal 2" xfId="3" xr:uid="{00000000-0005-0000-0000-000006000000}"/>
    <cellStyle name="Normal 2 2" xfId="6" xr:uid="{00000000-0005-0000-0000-000007000000}"/>
    <cellStyle name="Normal 2 3" xfId="8" xr:uid="{00000000-0005-0000-0000-000008000000}"/>
    <cellStyle name="Normal 3" xfId="4" xr:uid="{00000000-0005-0000-0000-000009000000}"/>
    <cellStyle name="Normal 4" xfId="7" xr:uid="{00000000-0005-0000-0000-00000A000000}"/>
    <cellStyle name="Normal 5" xfId="11" xr:uid="{00000000-0005-0000-0000-00000B000000}"/>
    <cellStyle name="Percent 2" xfId="5" xr:uid="{00000000-0005-0000-0000-00000C000000}"/>
  </cellStyles>
  <dxfs count="31">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0070C0"/>
      </font>
    </dxf>
    <dxf>
      <font>
        <color rgb="FFFF0000"/>
      </font>
    </dxf>
    <dxf>
      <font>
        <color rgb="FF0070C0"/>
      </font>
    </dxf>
    <dxf>
      <font>
        <color rgb="FF0070C0"/>
      </font>
    </dxf>
    <dxf>
      <font>
        <color rgb="FFFF0000"/>
      </font>
    </dxf>
    <dxf>
      <font>
        <color rgb="FFFF0000"/>
      </font>
    </dxf>
    <dxf>
      <font>
        <color rgb="FF0070C0"/>
      </font>
    </dxf>
    <dxf>
      <font>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A-EXCHANGE\Qazi%20Saeeduddin\Adnan%20Working\01-ID%20WORKS\49-Oxford%20University%20Press\Dox\Engineer's%20Estimate%20-Oxford%20University%20Press%20%20(22-08-14)%20Plumb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 val="갑지"/>
      <sheetName val="PROCUR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LOAM "/>
      <sheetName val="LOAM"/>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9"/>
  <sheetViews>
    <sheetView showGridLines="0" view="pageBreakPreview" zoomScale="85" zoomScaleSheetLayoutView="85" workbookViewId="0">
      <pane ySplit="8" topLeftCell="A9" activePane="bottomLeft" state="frozen"/>
      <selection activeCell="D29" sqref="D29:D30"/>
      <selection pane="bottomLeft" activeCell="K26" sqref="K26"/>
    </sheetView>
  </sheetViews>
  <sheetFormatPr defaultColWidth="9" defaultRowHeight="14.25" x14ac:dyDescent="0.2"/>
  <cols>
    <col min="1" max="1" width="2.625" style="28" customWidth="1"/>
    <col min="2" max="2" width="2.625" style="32" customWidth="1"/>
    <col min="3" max="3" width="40.625" style="27" customWidth="1"/>
    <col min="4" max="7" width="10.625" style="27" customWidth="1"/>
    <col min="8" max="16384" width="9" style="27"/>
  </cols>
  <sheetData>
    <row r="1" spans="1:12" s="3" customFormat="1" ht="18" customHeight="1" x14ac:dyDescent="0.2">
      <c r="A1" s="17" t="s">
        <v>93</v>
      </c>
      <c r="B1" s="17"/>
      <c r="C1" s="18"/>
    </row>
    <row r="2" spans="1:12" s="3" customFormat="1" ht="18" customHeight="1" x14ac:dyDescent="0.2">
      <c r="A2" s="5" t="s">
        <v>25</v>
      </c>
      <c r="B2" s="5"/>
      <c r="C2" s="18"/>
    </row>
    <row r="3" spans="1:12" s="22" customFormat="1" ht="7.5" customHeight="1" x14ac:dyDescent="0.2">
      <c r="A3" s="5"/>
      <c r="B3" s="5"/>
      <c r="C3" s="18"/>
    </row>
    <row r="4" spans="1:12" s="22" customFormat="1" ht="18" customHeight="1" x14ac:dyDescent="0.2">
      <c r="A4" s="17" t="s">
        <v>70</v>
      </c>
      <c r="B4" s="5"/>
    </row>
    <row r="5" spans="1:12" s="22" customFormat="1" ht="17.25" customHeight="1" x14ac:dyDescent="0.2">
      <c r="A5" s="5" t="s">
        <v>26</v>
      </c>
      <c r="B5" s="5"/>
    </row>
    <row r="6" spans="1:12" s="22" customFormat="1" ht="7.5" customHeight="1" thickBot="1" x14ac:dyDescent="0.25">
      <c r="A6" s="5"/>
      <c r="B6" s="5"/>
    </row>
    <row r="7" spans="1:12" s="3" customFormat="1" ht="20.100000000000001" customHeight="1" x14ac:dyDescent="0.2">
      <c r="A7" s="293" t="s">
        <v>94</v>
      </c>
      <c r="B7" s="294"/>
      <c r="C7" s="297" t="s">
        <v>87</v>
      </c>
      <c r="D7" s="305" t="s">
        <v>88</v>
      </c>
      <c r="E7" s="306"/>
      <c r="F7" s="307"/>
    </row>
    <row r="8" spans="1:12" s="107" customFormat="1" ht="20.100000000000001" customHeight="1" thickBot="1" x14ac:dyDescent="0.25">
      <c r="A8" s="295"/>
      <c r="B8" s="296"/>
      <c r="C8" s="298"/>
      <c r="D8" s="264" t="s">
        <v>89</v>
      </c>
      <c r="E8" s="265" t="s">
        <v>90</v>
      </c>
      <c r="F8" s="266" t="s">
        <v>91</v>
      </c>
    </row>
    <row r="9" spans="1:12" s="267" customFormat="1" ht="30" customHeight="1" thickTop="1" x14ac:dyDescent="0.2">
      <c r="A9" s="299">
        <v>1</v>
      </c>
      <c r="B9" s="300"/>
      <c r="C9" s="269" t="s">
        <v>96</v>
      </c>
      <c r="D9" s="274">
        <f>'22F Estimate'!G13</f>
        <v>0</v>
      </c>
      <c r="E9" s="275">
        <f>'22F Estimate'!I13</f>
        <v>105000</v>
      </c>
      <c r="F9" s="275">
        <f>'22F Estimate'!J13</f>
        <v>105000</v>
      </c>
    </row>
    <row r="10" spans="1:12" s="3" customFormat="1" ht="30" customHeight="1" x14ac:dyDescent="0.2">
      <c r="A10" s="301">
        <f t="shared" ref="A10:A26" si="0">A9+1</f>
        <v>2</v>
      </c>
      <c r="B10" s="302"/>
      <c r="C10" s="270" t="s">
        <v>97</v>
      </c>
      <c r="D10" s="276">
        <f>'22F Estimate'!G15</f>
        <v>0</v>
      </c>
      <c r="E10" s="277">
        <f>'22F Estimate'!I15</f>
        <v>10500</v>
      </c>
      <c r="F10" s="277">
        <f>'22F Estimate'!J15</f>
        <v>10500</v>
      </c>
    </row>
    <row r="11" spans="1:12" s="2" customFormat="1" ht="30" customHeight="1" x14ac:dyDescent="0.2">
      <c r="A11" s="303">
        <f t="shared" si="0"/>
        <v>3</v>
      </c>
      <c r="B11" s="304"/>
      <c r="C11" s="270" t="s">
        <v>107</v>
      </c>
      <c r="D11" s="276">
        <f>SUM('22F Estimate'!G18:G28)</f>
        <v>552620</v>
      </c>
      <c r="E11" s="277">
        <f>SUM('22F Estimate'!I18:I28)</f>
        <v>31500</v>
      </c>
      <c r="F11" s="277">
        <f>SUM('22F Estimate'!J18:J28)</f>
        <v>584120</v>
      </c>
    </row>
    <row r="12" spans="1:12" s="2" customFormat="1" ht="30" customHeight="1" x14ac:dyDescent="0.2">
      <c r="A12" s="291">
        <f t="shared" si="0"/>
        <v>4</v>
      </c>
      <c r="B12" s="292"/>
      <c r="C12" s="270" t="s">
        <v>98</v>
      </c>
      <c r="D12" s="276">
        <f>SUM('22F Estimate'!G30:G31)</f>
        <v>146475</v>
      </c>
      <c r="E12" s="277">
        <f>SUM('22F Estimate'!I30:I31)</f>
        <v>34650</v>
      </c>
      <c r="F12" s="277">
        <f>SUM('22F Estimate'!J30:J31)</f>
        <v>181125</v>
      </c>
    </row>
    <row r="13" spans="1:12" s="2" customFormat="1" ht="30" customHeight="1" x14ac:dyDescent="0.2">
      <c r="A13" s="308">
        <f t="shared" si="0"/>
        <v>5</v>
      </c>
      <c r="B13" s="309"/>
      <c r="C13" s="270" t="s">
        <v>108</v>
      </c>
      <c r="D13" s="278">
        <f>SUM('22F Estimate'!G33:G34)</f>
        <v>144900</v>
      </c>
      <c r="E13" s="279">
        <f>SUM('22F Estimate'!I33:I34)</f>
        <v>11025</v>
      </c>
      <c r="F13" s="279">
        <f>SUM('22F Estimate'!J33:J34)</f>
        <v>155925</v>
      </c>
    </row>
    <row r="14" spans="1:12" s="3" customFormat="1" ht="30" customHeight="1" x14ac:dyDescent="0.2">
      <c r="A14" s="310">
        <f t="shared" si="0"/>
        <v>6</v>
      </c>
      <c r="B14" s="311"/>
      <c r="C14" s="271" t="s">
        <v>99</v>
      </c>
      <c r="D14" s="280">
        <f>'22F Estimate'!G36</f>
        <v>33600</v>
      </c>
      <c r="E14" s="281">
        <f>'22F Estimate'!I36</f>
        <v>6300</v>
      </c>
      <c r="F14" s="281">
        <f>'22F Estimate'!J36</f>
        <v>39900</v>
      </c>
      <c r="G14" s="146"/>
      <c r="H14" s="146"/>
      <c r="I14" s="146"/>
      <c r="J14" s="146"/>
      <c r="K14" s="146"/>
      <c r="L14" s="146"/>
    </row>
    <row r="15" spans="1:12" s="3" customFormat="1" ht="30" customHeight="1" x14ac:dyDescent="0.2">
      <c r="A15" s="303">
        <f t="shared" si="0"/>
        <v>7</v>
      </c>
      <c r="B15" s="304"/>
      <c r="C15" s="270" t="s">
        <v>100</v>
      </c>
      <c r="D15" s="278">
        <f>SUM('22F Estimate'!G38:G49)</f>
        <v>4737811</v>
      </c>
      <c r="E15" s="279">
        <f>SUM('22F Estimate'!I38:I49)</f>
        <v>50400</v>
      </c>
      <c r="F15" s="279">
        <f>SUM('22F Estimate'!J38:J49)</f>
        <v>4788211</v>
      </c>
    </row>
    <row r="16" spans="1:12" s="2" customFormat="1" ht="30" customHeight="1" x14ac:dyDescent="0.2">
      <c r="A16" s="312">
        <f t="shared" si="0"/>
        <v>8</v>
      </c>
      <c r="B16" s="313"/>
      <c r="C16" s="272" t="s">
        <v>109</v>
      </c>
      <c r="D16" s="282">
        <f>SUM('22F Estimate'!G51:G55)</f>
        <v>456750</v>
      </c>
      <c r="E16" s="283">
        <f>SUM('22F Estimate'!I51:I55)</f>
        <v>22050</v>
      </c>
      <c r="F16" s="283">
        <f>SUM('22F Estimate'!J51:J55)</f>
        <v>478800</v>
      </c>
    </row>
    <row r="17" spans="1:6" s="2" customFormat="1" ht="30" customHeight="1" x14ac:dyDescent="0.2">
      <c r="A17" s="312">
        <f t="shared" si="0"/>
        <v>9</v>
      </c>
      <c r="B17" s="313"/>
      <c r="C17" s="272" t="s">
        <v>110</v>
      </c>
      <c r="D17" s="284">
        <f>'22F Estimate'!G56</f>
        <v>5775000</v>
      </c>
      <c r="E17" s="285">
        <f>'22F Estimate'!I56</f>
        <v>693000</v>
      </c>
      <c r="F17" s="285">
        <f>'22F Estimate'!J56</f>
        <v>6468000</v>
      </c>
    </row>
    <row r="18" spans="1:6" s="2" customFormat="1" ht="30" customHeight="1" x14ac:dyDescent="0.2">
      <c r="A18" s="312">
        <f t="shared" si="0"/>
        <v>10</v>
      </c>
      <c r="B18" s="313"/>
      <c r="C18" s="272" t="s">
        <v>111</v>
      </c>
      <c r="D18" s="284">
        <f>'22F Estimate'!G57</f>
        <v>6038000</v>
      </c>
      <c r="E18" s="285">
        <f>'22F Estimate'!I57</f>
        <v>578000</v>
      </c>
      <c r="F18" s="285">
        <f>'22F Estimate'!J57</f>
        <v>6616000</v>
      </c>
    </row>
    <row r="19" spans="1:6" s="2" customFormat="1" ht="30" customHeight="1" x14ac:dyDescent="0.2">
      <c r="A19" s="312">
        <f t="shared" si="0"/>
        <v>11</v>
      </c>
      <c r="B19" s="313"/>
      <c r="C19" s="272" t="s">
        <v>112</v>
      </c>
      <c r="D19" s="284">
        <f>'22F Estimate'!G58</f>
        <v>343380</v>
      </c>
      <c r="E19" s="285">
        <f>'22F Estimate'!I58</f>
        <v>34680</v>
      </c>
      <c r="F19" s="285">
        <f>'22F Estimate'!J58</f>
        <v>378060</v>
      </c>
    </row>
    <row r="20" spans="1:6" s="2" customFormat="1" ht="30" customHeight="1" x14ac:dyDescent="0.2">
      <c r="A20" s="312">
        <f>A19+1</f>
        <v>12</v>
      </c>
      <c r="B20" s="313"/>
      <c r="C20" s="272" t="s">
        <v>101</v>
      </c>
      <c r="D20" s="284">
        <f>SUM('22F Estimate'!G61:G68)</f>
        <v>613726</v>
      </c>
      <c r="E20" s="285">
        <f>SUM('22F Estimate'!I61:I68)</f>
        <v>93975</v>
      </c>
      <c r="F20" s="285">
        <f>SUM('22F Estimate'!J61:J68)</f>
        <v>707701</v>
      </c>
    </row>
    <row r="21" spans="1:6" s="2" customFormat="1" ht="30" customHeight="1" x14ac:dyDescent="0.2">
      <c r="A21" s="312">
        <f>A20+1</f>
        <v>13</v>
      </c>
      <c r="B21" s="313"/>
      <c r="C21" s="272" t="s">
        <v>102</v>
      </c>
      <c r="D21" s="284">
        <f>'22F Estimate'!G70</f>
        <v>167530</v>
      </c>
      <c r="E21" s="285">
        <f>'22F Estimate'!I70</f>
        <v>34650</v>
      </c>
      <c r="F21" s="285">
        <f>'22F Estimate'!J70</f>
        <v>202180</v>
      </c>
    </row>
    <row r="22" spans="1:6" s="2" customFormat="1" ht="30" customHeight="1" x14ac:dyDescent="0.2">
      <c r="A22" s="310">
        <f t="shared" si="0"/>
        <v>14</v>
      </c>
      <c r="B22" s="311"/>
      <c r="C22" s="272" t="s">
        <v>103</v>
      </c>
      <c r="D22" s="284">
        <f>'22F Estimate'!G72</f>
        <v>303240</v>
      </c>
      <c r="E22" s="285">
        <f>'22F Estimate'!I72</f>
        <v>27615</v>
      </c>
      <c r="F22" s="285">
        <f>'22F Estimate'!J72</f>
        <v>330855</v>
      </c>
    </row>
    <row r="23" spans="1:6" s="2" customFormat="1" ht="30" customHeight="1" x14ac:dyDescent="0.2">
      <c r="A23" s="312">
        <f t="shared" si="0"/>
        <v>15</v>
      </c>
      <c r="B23" s="313"/>
      <c r="C23" s="272" t="s">
        <v>113</v>
      </c>
      <c r="D23" s="284">
        <f>'22F Estimate'!G73</f>
        <v>286650</v>
      </c>
      <c r="E23" s="285">
        <f>'22F Estimate'!I73</f>
        <v>31500</v>
      </c>
      <c r="F23" s="285">
        <f>'22F Estimate'!J73</f>
        <v>318150</v>
      </c>
    </row>
    <row r="24" spans="1:6" s="2" customFormat="1" ht="30" customHeight="1" x14ac:dyDescent="0.2">
      <c r="A24" s="312">
        <f t="shared" si="0"/>
        <v>16</v>
      </c>
      <c r="B24" s="313"/>
      <c r="C24" s="270" t="s">
        <v>104</v>
      </c>
      <c r="D24" s="284">
        <f>'22F Estimate'!G74</f>
        <v>21000</v>
      </c>
      <c r="E24" s="285">
        <f>'22F Estimate'!I74</f>
        <v>15750</v>
      </c>
      <c r="F24" s="285">
        <f>'22F Estimate'!J74</f>
        <v>36750</v>
      </c>
    </row>
    <row r="25" spans="1:6" s="3" customFormat="1" ht="30" customHeight="1" x14ac:dyDescent="0.2">
      <c r="A25" s="312">
        <f t="shared" si="0"/>
        <v>17</v>
      </c>
      <c r="B25" s="313"/>
      <c r="C25" s="270" t="s">
        <v>105</v>
      </c>
      <c r="D25" s="284">
        <f>'22F Estimate'!G75</f>
        <v>0</v>
      </c>
      <c r="E25" s="285">
        <f>'22F Estimate'!I75</f>
        <v>52500</v>
      </c>
      <c r="F25" s="285">
        <f>'22F Estimate'!J75</f>
        <v>52500</v>
      </c>
    </row>
    <row r="26" spans="1:6" s="3" customFormat="1" ht="30" customHeight="1" thickBot="1" x14ac:dyDescent="0.25">
      <c r="A26" s="315">
        <f t="shared" si="0"/>
        <v>18</v>
      </c>
      <c r="B26" s="316"/>
      <c r="C26" s="132" t="s">
        <v>106</v>
      </c>
      <c r="D26" s="286">
        <f>'22F Estimate'!G76</f>
        <v>10500</v>
      </c>
      <c r="E26" s="287">
        <f>'22F Estimate'!I76</f>
        <v>15750</v>
      </c>
      <c r="F26" s="287">
        <f>'22F Estimate'!J76</f>
        <v>26250</v>
      </c>
    </row>
    <row r="27" spans="1:6" s="3" customFormat="1" ht="30" customHeight="1" thickTop="1" thickBot="1" x14ac:dyDescent="0.25">
      <c r="A27" s="43"/>
      <c r="B27" s="44"/>
      <c r="C27" s="268" t="s">
        <v>19</v>
      </c>
      <c r="D27" s="288">
        <f t="shared" ref="D27:F27" si="1">SUM(D9:D26)</f>
        <v>19631182</v>
      </c>
      <c r="E27" s="289">
        <f t="shared" si="1"/>
        <v>1848845</v>
      </c>
      <c r="F27" s="289">
        <f t="shared" si="1"/>
        <v>21480027</v>
      </c>
    </row>
    <row r="28" spans="1:6" s="3" customFormat="1" ht="12.75" customHeight="1" x14ac:dyDescent="0.2">
      <c r="A28" s="63"/>
      <c r="B28" s="64"/>
      <c r="C28" s="65"/>
    </row>
    <row r="29" spans="1:6" s="3" customFormat="1" ht="12.75" customHeight="1" x14ac:dyDescent="0.2">
      <c r="A29" s="290"/>
      <c r="B29" s="267"/>
      <c r="C29" s="273"/>
    </row>
    <row r="30" spans="1:6" s="56" customFormat="1" ht="24.95" customHeight="1" x14ac:dyDescent="0.2"/>
    <row r="31" spans="1:6" s="56" customFormat="1" ht="24.95" customHeight="1" x14ac:dyDescent="0.2"/>
    <row r="32" spans="1:6" x14ac:dyDescent="0.2">
      <c r="A32" s="69"/>
      <c r="B32" s="38"/>
      <c r="C32" s="2"/>
    </row>
    <row r="33" spans="1:6" x14ac:dyDescent="0.2">
      <c r="A33" s="57"/>
      <c r="B33" s="314"/>
      <c r="C33" s="317"/>
    </row>
    <row r="34" spans="1:6" x14ac:dyDescent="0.2">
      <c r="A34" s="57"/>
      <c r="B34" s="314"/>
      <c r="C34" s="314"/>
    </row>
    <row r="35" spans="1:6" x14ac:dyDescent="0.2">
      <c r="A35" s="57"/>
      <c r="B35" s="314"/>
      <c r="C35" s="314"/>
    </row>
    <row r="39" spans="1:6" x14ac:dyDescent="0.2">
      <c r="F39" s="27" t="s">
        <v>92</v>
      </c>
    </row>
  </sheetData>
  <mergeCells count="24">
    <mergeCell ref="A21:B21"/>
    <mergeCell ref="B34:C34"/>
    <mergeCell ref="B35:C35"/>
    <mergeCell ref="A20:B20"/>
    <mergeCell ref="A17:B17"/>
    <mergeCell ref="A19:B19"/>
    <mergeCell ref="A18:B18"/>
    <mergeCell ref="A22:B22"/>
    <mergeCell ref="A23:B23"/>
    <mergeCell ref="A24:B24"/>
    <mergeCell ref="A25:B25"/>
    <mergeCell ref="A26:B26"/>
    <mergeCell ref="B33:C33"/>
    <mergeCell ref="D7:F7"/>
    <mergeCell ref="A13:B13"/>
    <mergeCell ref="A14:B14"/>
    <mergeCell ref="A15:B15"/>
    <mergeCell ref="A16:B16"/>
    <mergeCell ref="A12:B12"/>
    <mergeCell ref="A7:B8"/>
    <mergeCell ref="C7:C8"/>
    <mergeCell ref="A9:B9"/>
    <mergeCell ref="A10:B10"/>
    <mergeCell ref="A11:B11"/>
  </mergeCells>
  <conditionalFormatting sqref="D9:D10 D17">
    <cfRule type="cellIs" dxfId="30" priority="455" operator="lessThan">
      <formula>#REF!*0.9</formula>
    </cfRule>
    <cfRule type="cellIs" dxfId="29" priority="456" operator="greaterThan">
      <formula>#REF!*1.1</formula>
    </cfRule>
  </conditionalFormatting>
  <conditionalFormatting sqref="D11:D16">
    <cfRule type="cellIs" dxfId="28" priority="559" operator="lessThan">
      <formula>#REF!*0.9</formula>
    </cfRule>
  </conditionalFormatting>
  <conditionalFormatting sqref="D18:D20">
    <cfRule type="cellIs" dxfId="27" priority="31" operator="lessThan">
      <formula>#REF!*0.9</formula>
    </cfRule>
    <cfRule type="cellIs" dxfId="26" priority="32" operator="greaterThan">
      <formula>#REF!*1.1</formula>
    </cfRule>
  </conditionalFormatting>
  <conditionalFormatting sqref="D11:F16">
    <cfRule type="cellIs" dxfId="25" priority="560" operator="greaterThan">
      <formula>#REF!*1.1</formula>
    </cfRule>
  </conditionalFormatting>
  <conditionalFormatting sqref="D21:F27">
    <cfRule type="cellIs" dxfId="24" priority="445" operator="lessThan">
      <formula>#REF!*0.9</formula>
    </cfRule>
    <cfRule type="cellIs" dxfId="23" priority="446" operator="greaterThan">
      <formula>#REF!*1.1</formula>
    </cfRule>
  </conditionalFormatting>
  <conditionalFormatting sqref="E9:F10">
    <cfRule type="cellIs" dxfId="22" priority="476" operator="greaterThan">
      <formula>#REF!*1.1</formula>
    </cfRule>
  </conditionalFormatting>
  <conditionalFormatting sqref="E9:F20">
    <cfRule type="cellIs" dxfId="21" priority="33" operator="lessThan">
      <formula>#REF!*0.9</formula>
    </cfRule>
  </conditionalFormatting>
  <conditionalFormatting sqref="E17:F20">
    <cfRule type="cellIs" dxfId="20" priority="34" operator="greaterThan">
      <formula>#REF!*1.1</formula>
    </cfRule>
  </conditionalFormatting>
  <printOptions horizontalCentered="1"/>
  <pageMargins left="0.25" right="0.25" top="0.75" bottom="0.5" header="0.32" footer="0.25"/>
  <pageSetup paperSize="8" scale="79" orientation="landscape" r:id="rId1"/>
  <headerFooter scaleWithDoc="0" alignWithMargins="0">
    <oddFooter>&amp;L&amp;8SEM Engineers&amp;R&amp;8Page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82"/>
  <sheetViews>
    <sheetView showGridLines="0" tabSelected="1" zoomScaleNormal="100" zoomScaleSheetLayoutView="90" workbookViewId="0">
      <pane ySplit="9" topLeftCell="A72" activePane="bottomLeft" state="frozen"/>
      <selection activeCell="H12" sqref="H12"/>
      <selection pane="bottomLeft" activeCell="F73" sqref="F73"/>
    </sheetView>
  </sheetViews>
  <sheetFormatPr defaultColWidth="9" defaultRowHeight="14.25" x14ac:dyDescent="0.2"/>
  <cols>
    <col min="1" max="1" width="4.625" style="28" customWidth="1"/>
    <col min="2" max="2" width="5.625" style="32" customWidth="1"/>
    <col min="3" max="3" width="46.125" style="27" customWidth="1"/>
    <col min="4" max="4" width="4.875" style="28" bestFit="1" customWidth="1"/>
    <col min="5" max="5" width="4.875" style="7" bestFit="1" customWidth="1"/>
    <col min="6" max="6" width="6.75" style="29" bestFit="1" customWidth="1"/>
    <col min="7" max="7" width="9" style="29" bestFit="1" customWidth="1"/>
    <col min="8" max="8" width="8.875" style="29" customWidth="1"/>
    <col min="9" max="9" width="8.125" style="29" bestFit="1" customWidth="1"/>
    <col min="10" max="10" width="9" style="29" bestFit="1" customWidth="1"/>
    <col min="11" max="16384" width="9" style="27"/>
  </cols>
  <sheetData>
    <row r="1" spans="1:10" s="3" customFormat="1" ht="18" customHeight="1" x14ac:dyDescent="0.2">
      <c r="A1" s="17" t="s">
        <v>86</v>
      </c>
      <c r="B1" s="17"/>
      <c r="C1" s="18"/>
      <c r="D1" s="19"/>
      <c r="E1" s="6"/>
      <c r="F1" s="20"/>
      <c r="G1" s="20"/>
      <c r="H1" s="20"/>
      <c r="I1" s="20"/>
      <c r="J1" s="58"/>
    </row>
    <row r="2" spans="1:10" s="3" customFormat="1" ht="18" customHeight="1" x14ac:dyDescent="0.2">
      <c r="A2" s="5" t="s">
        <v>25</v>
      </c>
      <c r="B2" s="5"/>
      <c r="C2" s="18"/>
      <c r="D2" s="19"/>
      <c r="E2" s="6"/>
      <c r="F2" s="20"/>
      <c r="G2" s="96"/>
      <c r="H2" s="22"/>
      <c r="I2" s="20"/>
      <c r="J2" s="21"/>
    </row>
    <row r="3" spans="1:10" s="22" customFormat="1" ht="7.5" customHeight="1" x14ac:dyDescent="0.2">
      <c r="A3" s="5"/>
      <c r="B3" s="5"/>
      <c r="C3" s="18"/>
      <c r="D3" s="19"/>
      <c r="E3" s="6"/>
      <c r="F3" s="20"/>
      <c r="G3" s="20"/>
      <c r="H3" s="20"/>
      <c r="I3" s="20"/>
      <c r="J3" s="20"/>
    </row>
    <row r="4" spans="1:10" s="22" customFormat="1" ht="18" customHeight="1" x14ac:dyDescent="0.2">
      <c r="A4" s="17" t="s">
        <v>70</v>
      </c>
      <c r="B4" s="5"/>
      <c r="D4" s="19"/>
      <c r="E4" s="6"/>
      <c r="F4" s="20"/>
      <c r="G4" s="20"/>
      <c r="H4" s="20"/>
      <c r="I4" s="20"/>
      <c r="J4" s="95"/>
    </row>
    <row r="5" spans="1:10" s="22" customFormat="1" ht="17.25" customHeight="1" x14ac:dyDescent="0.2">
      <c r="A5" s="5" t="s">
        <v>26</v>
      </c>
      <c r="B5" s="5"/>
      <c r="D5" s="19"/>
      <c r="E5" s="6"/>
      <c r="F5" s="20"/>
      <c r="G5" s="20"/>
      <c r="H5" s="20"/>
      <c r="I5" s="20"/>
      <c r="J5" s="95"/>
    </row>
    <row r="6" spans="1:10" s="22" customFormat="1" ht="12" customHeight="1" thickBot="1" x14ac:dyDescent="0.25">
      <c r="A6" s="5"/>
      <c r="B6" s="5"/>
      <c r="D6" s="19"/>
      <c r="E6" s="6"/>
      <c r="F6" s="20"/>
      <c r="G6" s="20"/>
      <c r="H6" s="20"/>
      <c r="I6" s="20"/>
      <c r="J6" s="31"/>
    </row>
    <row r="7" spans="1:10" s="22" customFormat="1" ht="18" customHeight="1" thickBot="1" x14ac:dyDescent="0.25">
      <c r="A7" s="5"/>
      <c r="B7" s="5"/>
      <c r="D7" s="19"/>
      <c r="E7" s="6"/>
      <c r="F7" s="320" t="s">
        <v>95</v>
      </c>
      <c r="G7" s="321"/>
      <c r="H7" s="321"/>
      <c r="I7" s="321"/>
      <c r="J7" s="322"/>
    </row>
    <row r="8" spans="1:10" s="3" customFormat="1" ht="18" customHeight="1" thickBot="1" x14ac:dyDescent="0.25">
      <c r="A8" s="98"/>
      <c r="B8" s="98"/>
      <c r="C8" s="16"/>
      <c r="D8" s="99"/>
      <c r="E8" s="100"/>
      <c r="F8" s="323" t="s">
        <v>6</v>
      </c>
      <c r="G8" s="324"/>
      <c r="H8" s="325" t="s">
        <v>7</v>
      </c>
      <c r="I8" s="324"/>
      <c r="J8" s="108" t="s">
        <v>8</v>
      </c>
    </row>
    <row r="9" spans="1:10" s="107" customFormat="1" ht="18" customHeight="1" thickBot="1" x14ac:dyDescent="0.25">
      <c r="A9" s="318" t="s">
        <v>27</v>
      </c>
      <c r="B9" s="319"/>
      <c r="C9" s="101" t="s">
        <v>0</v>
      </c>
      <c r="D9" s="101" t="s">
        <v>1</v>
      </c>
      <c r="E9" s="102" t="s">
        <v>2</v>
      </c>
      <c r="F9" s="103" t="s">
        <v>3</v>
      </c>
      <c r="G9" s="104" t="s">
        <v>10</v>
      </c>
      <c r="H9" s="105" t="s">
        <v>3</v>
      </c>
      <c r="I9" s="104" t="s">
        <v>10</v>
      </c>
      <c r="J9" s="106" t="s">
        <v>10</v>
      </c>
    </row>
    <row r="10" spans="1:10" s="23" customFormat="1" ht="8.25" customHeight="1" thickTop="1" x14ac:dyDescent="0.2">
      <c r="A10" s="36"/>
      <c r="B10" s="39"/>
      <c r="C10" s="40"/>
      <c r="D10" s="40"/>
      <c r="E10" s="41"/>
      <c r="F10" s="73"/>
      <c r="G10" s="74"/>
      <c r="H10" s="87"/>
      <c r="I10" s="88"/>
      <c r="J10" s="37"/>
    </row>
    <row r="11" spans="1:10" s="2" customFormat="1" ht="38.25" x14ac:dyDescent="0.2">
      <c r="A11" s="24"/>
      <c r="B11" s="114"/>
      <c r="C11" s="35" t="s">
        <v>17</v>
      </c>
      <c r="D11" s="1"/>
      <c r="E11" s="13"/>
      <c r="F11" s="75"/>
      <c r="G11" s="76"/>
      <c r="H11" s="89"/>
      <c r="I11" s="76"/>
      <c r="J11" s="12"/>
    </row>
    <row r="12" spans="1:10" s="186" customFormat="1" ht="63.75" x14ac:dyDescent="0.2">
      <c r="A12" s="181">
        <v>1</v>
      </c>
      <c r="B12" s="182"/>
      <c r="C12" s="196" t="s">
        <v>40</v>
      </c>
      <c r="D12" s="183"/>
      <c r="E12" s="184"/>
      <c r="F12" s="191"/>
      <c r="G12" s="192"/>
      <c r="H12" s="194"/>
      <c r="I12" s="195"/>
      <c r="J12" s="185"/>
    </row>
    <row r="13" spans="1:10" s="186" customFormat="1" ht="25.5" x14ac:dyDescent="0.2">
      <c r="A13" s="187"/>
      <c r="B13" s="188">
        <f>A12+0.1</f>
        <v>1.1000000000000001</v>
      </c>
      <c r="C13" s="197" t="s">
        <v>41</v>
      </c>
      <c r="D13" s="189" t="s">
        <v>4</v>
      </c>
      <c r="E13" s="190">
        <v>1</v>
      </c>
      <c r="F13" s="193"/>
      <c r="G13" s="157"/>
      <c r="H13" s="170">
        <v>105000</v>
      </c>
      <c r="I13" s="171">
        <f>$E13*H13</f>
        <v>105000</v>
      </c>
      <c r="J13" s="125">
        <f t="shared" ref="J13" si="0">G13+I13</f>
        <v>105000</v>
      </c>
    </row>
    <row r="14" spans="1:10" s="3" customFormat="1" ht="127.5" x14ac:dyDescent="0.2">
      <c r="A14" s="116">
        <f>A12+1</f>
        <v>2</v>
      </c>
      <c r="B14" s="117"/>
      <c r="C14" s="126" t="s">
        <v>42</v>
      </c>
      <c r="D14" s="118"/>
      <c r="E14" s="119"/>
      <c r="F14" s="154"/>
      <c r="G14" s="155"/>
      <c r="H14" s="168"/>
      <c r="I14" s="169"/>
      <c r="J14" s="120"/>
    </row>
    <row r="15" spans="1:10" s="3" customFormat="1" ht="21.95" customHeight="1" x14ac:dyDescent="0.2">
      <c r="A15" s="121"/>
      <c r="B15" s="122">
        <f>A14+0.1</f>
        <v>2.1</v>
      </c>
      <c r="C15" s="123" t="s">
        <v>71</v>
      </c>
      <c r="D15" s="124" t="str">
        <f>IF(C15="","",IF(E15="","",IF(E15&gt;1,"Nos.","No.")))</f>
        <v>Nos.</v>
      </c>
      <c r="E15" s="14">
        <v>2</v>
      </c>
      <c r="F15" s="156"/>
      <c r="G15" s="157">
        <f>$E15*F15</f>
        <v>0</v>
      </c>
      <c r="H15" s="170">
        <v>5250</v>
      </c>
      <c r="I15" s="171">
        <f>$E15*H15</f>
        <v>10500</v>
      </c>
      <c r="J15" s="125">
        <f t="shared" ref="J15" si="1">G15+I15</f>
        <v>10500</v>
      </c>
    </row>
    <row r="16" spans="1:10" s="2" customFormat="1" ht="51" x14ac:dyDescent="0.2">
      <c r="A16" s="127">
        <f>A14+1</f>
        <v>3</v>
      </c>
      <c r="B16" s="117"/>
      <c r="C16" s="128" t="s">
        <v>37</v>
      </c>
      <c r="D16" s="10"/>
      <c r="E16" s="15"/>
      <c r="F16" s="158"/>
      <c r="G16" s="159"/>
      <c r="H16" s="172"/>
      <c r="I16" s="173"/>
      <c r="J16" s="129"/>
    </row>
    <row r="17" spans="1:10" s="3" customFormat="1" ht="21.95" customHeight="1" x14ac:dyDescent="0.2">
      <c r="A17" s="8"/>
      <c r="B17" s="122">
        <f>A16+0.1</f>
        <v>3.1</v>
      </c>
      <c r="C17" s="130" t="s">
        <v>72</v>
      </c>
      <c r="D17" s="118"/>
      <c r="E17" s="119"/>
      <c r="F17" s="154"/>
      <c r="G17" s="155"/>
      <c r="H17" s="168"/>
      <c r="I17" s="169"/>
      <c r="J17" s="120"/>
    </row>
    <row r="18" spans="1:10" s="3" customFormat="1" ht="24" customHeight="1" x14ac:dyDescent="0.2">
      <c r="A18" s="8"/>
      <c r="B18" s="122" t="s">
        <v>24</v>
      </c>
      <c r="C18" s="123" t="s">
        <v>43</v>
      </c>
      <c r="D18" s="124" t="str">
        <f>IF(C18="","",IF(E18="","",IF(E18&gt;1,"Nos.","No.")))</f>
        <v>Nos.</v>
      </c>
      <c r="E18" s="14">
        <f>E15*4</f>
        <v>8</v>
      </c>
      <c r="F18" s="156">
        <v>8768</v>
      </c>
      <c r="G18" s="157">
        <f>$E18*F18</f>
        <v>70144</v>
      </c>
      <c r="H18" s="170">
        <v>1050</v>
      </c>
      <c r="I18" s="171">
        <f>$E18*H18</f>
        <v>8400</v>
      </c>
      <c r="J18" s="125">
        <f>G18+I18</f>
        <v>78544</v>
      </c>
    </row>
    <row r="19" spans="1:10" s="3" customFormat="1" ht="21.95" customHeight="1" x14ac:dyDescent="0.2">
      <c r="A19" s="8"/>
      <c r="B19" s="122">
        <f>B17+0.1</f>
        <v>3.2</v>
      </c>
      <c r="C19" s="130" t="s">
        <v>33</v>
      </c>
      <c r="D19" s="118"/>
      <c r="E19" s="119"/>
      <c r="F19" s="154"/>
      <c r="G19" s="155"/>
      <c r="H19" s="168"/>
      <c r="I19" s="169"/>
      <c r="J19" s="120"/>
    </row>
    <row r="20" spans="1:10" s="3" customFormat="1" ht="24" customHeight="1" x14ac:dyDescent="0.2">
      <c r="A20" s="8"/>
      <c r="B20" s="122" t="s">
        <v>24</v>
      </c>
      <c r="C20" s="123" t="str">
        <f>C18</f>
        <v xml:space="preserve">25mm dia </v>
      </c>
      <c r="D20" s="124" t="str">
        <f>IF(C20="","",IF(E20="","",IF(E20&gt;1,"Nos.","No.")))</f>
        <v>Nos.</v>
      </c>
      <c r="E20" s="14">
        <f>E18/4</f>
        <v>2</v>
      </c>
      <c r="F20" s="156">
        <v>7613</v>
      </c>
      <c r="G20" s="157">
        <f>$E20*F20</f>
        <v>15226</v>
      </c>
      <c r="H20" s="170">
        <v>1050</v>
      </c>
      <c r="I20" s="171">
        <f>$E20*H20</f>
        <v>2100</v>
      </c>
      <c r="J20" s="125">
        <f>G20+I20</f>
        <v>17326</v>
      </c>
    </row>
    <row r="21" spans="1:10" s="3" customFormat="1" ht="21.95" customHeight="1" x14ac:dyDescent="0.2">
      <c r="A21" s="8"/>
      <c r="B21" s="122">
        <f>B19+0.1</f>
        <v>3.3000000000000003</v>
      </c>
      <c r="C21" s="257" t="s">
        <v>34</v>
      </c>
      <c r="D21" s="258"/>
      <c r="E21" s="46"/>
      <c r="F21" s="259"/>
      <c r="G21" s="260"/>
      <c r="H21" s="261"/>
      <c r="I21" s="262"/>
      <c r="J21" s="263"/>
    </row>
    <row r="22" spans="1:10" s="3" customFormat="1" ht="24" customHeight="1" x14ac:dyDescent="0.2">
      <c r="A22" s="8"/>
      <c r="B22" s="122" t="s">
        <v>24</v>
      </c>
      <c r="C22" s="123" t="str">
        <f>C20</f>
        <v xml:space="preserve">25mm dia </v>
      </c>
      <c r="D22" s="124" t="str">
        <f>IF(C22="","",IF(E22="","",IF(E22&gt;1,"Nos.","No.")))</f>
        <v>Nos.</v>
      </c>
      <c r="E22" s="14">
        <f>E20</f>
        <v>2</v>
      </c>
      <c r="F22" s="239">
        <v>19425</v>
      </c>
      <c r="G22" s="157">
        <f>$E22*F22</f>
        <v>38850</v>
      </c>
      <c r="H22" s="170">
        <v>1050</v>
      </c>
      <c r="I22" s="171">
        <f>$E22*H22</f>
        <v>2100</v>
      </c>
      <c r="J22" s="125">
        <f>G22+I22</f>
        <v>40950</v>
      </c>
    </row>
    <row r="23" spans="1:10" s="3" customFormat="1" ht="24.75" customHeight="1" x14ac:dyDescent="0.2">
      <c r="A23" s="131"/>
      <c r="B23" s="122">
        <f>B21+0.1</f>
        <v>3.4000000000000004</v>
      </c>
      <c r="C23" s="141" t="s">
        <v>62</v>
      </c>
      <c r="D23" s="133" t="str">
        <f>IF(C23="","",IF(E23="","",IF(E23&gt;1,"Nos.","No.")))</f>
        <v>Nos.</v>
      </c>
      <c r="E23" s="134">
        <f>E22*2</f>
        <v>4</v>
      </c>
      <c r="F23" s="160">
        <v>11550</v>
      </c>
      <c r="G23" s="157">
        <f>$E23*F23</f>
        <v>46200</v>
      </c>
      <c r="H23" s="174">
        <v>1050</v>
      </c>
      <c r="I23" s="175">
        <f>$E23*H23</f>
        <v>4200</v>
      </c>
      <c r="J23" s="125">
        <f>G23+I23</f>
        <v>50400</v>
      </c>
    </row>
    <row r="24" spans="1:10" s="3" customFormat="1" ht="25.5" x14ac:dyDescent="0.2">
      <c r="A24" s="131"/>
      <c r="B24" s="122">
        <f>B23+0.1</f>
        <v>3.5000000000000004</v>
      </c>
      <c r="C24" s="141" t="s">
        <v>63</v>
      </c>
      <c r="D24" s="133" t="str">
        <f>IF(C24="","",IF(E24="","",IF(E24&gt;1,"Nos.","No.")))</f>
        <v>Nos.</v>
      </c>
      <c r="E24" s="134">
        <f>E23</f>
        <v>4</v>
      </c>
      <c r="F24" s="160">
        <v>9975</v>
      </c>
      <c r="G24" s="157">
        <f>$E24*F24</f>
        <v>39900</v>
      </c>
      <c r="H24" s="174">
        <v>1050</v>
      </c>
      <c r="I24" s="175">
        <f>$E24*H24</f>
        <v>4200</v>
      </c>
      <c r="J24" s="125">
        <f>G24+I24</f>
        <v>44100</v>
      </c>
    </row>
    <row r="25" spans="1:10" s="3" customFormat="1" ht="21.95" customHeight="1" x14ac:dyDescent="0.2">
      <c r="A25" s="131"/>
      <c r="B25" s="122">
        <f>B24+0.1</f>
        <v>3.6000000000000005</v>
      </c>
      <c r="C25" s="130" t="s">
        <v>35</v>
      </c>
      <c r="D25" s="135"/>
      <c r="E25" s="119"/>
      <c r="F25" s="154"/>
      <c r="G25" s="155"/>
      <c r="H25" s="168"/>
      <c r="I25" s="169"/>
      <c r="J25" s="120"/>
    </row>
    <row r="26" spans="1:10" s="3" customFormat="1" ht="24" customHeight="1" x14ac:dyDescent="0.2">
      <c r="A26" s="8"/>
      <c r="B26" s="122" t="s">
        <v>24</v>
      </c>
      <c r="C26" s="123" t="s">
        <v>43</v>
      </c>
      <c r="D26" s="124" t="str">
        <f>IF(C26="","",IF(E26="","",IF(E26&gt;1,"Nos.","No.")))</f>
        <v>Nos.</v>
      </c>
      <c r="E26" s="14">
        <f>E22</f>
        <v>2</v>
      </c>
      <c r="F26" s="156">
        <v>92400</v>
      </c>
      <c r="G26" s="157">
        <f>$E26*F26</f>
        <v>184800</v>
      </c>
      <c r="H26" s="170">
        <v>1050</v>
      </c>
      <c r="I26" s="171">
        <f>$E26*H26</f>
        <v>2100</v>
      </c>
      <c r="J26" s="125">
        <f>G26+I26</f>
        <v>186900</v>
      </c>
    </row>
    <row r="27" spans="1:10" s="3" customFormat="1" ht="25.5" x14ac:dyDescent="0.2">
      <c r="A27" s="131"/>
      <c r="B27" s="117">
        <f>B25+0.1</f>
        <v>3.7000000000000006</v>
      </c>
      <c r="C27" s="132" t="s">
        <v>36</v>
      </c>
      <c r="D27" s="133" t="str">
        <f>IF(C27="","",IF(E27="","",IF(E27&gt;1,"Nos.","No.")))</f>
        <v>Nos.</v>
      </c>
      <c r="E27" s="134">
        <f>E26</f>
        <v>2</v>
      </c>
      <c r="F27" s="160">
        <v>57750</v>
      </c>
      <c r="G27" s="161">
        <f>$E27*F27</f>
        <v>115500</v>
      </c>
      <c r="H27" s="174">
        <v>1050</v>
      </c>
      <c r="I27" s="175">
        <f>$E27*H27</f>
        <v>2100</v>
      </c>
      <c r="J27" s="136">
        <f>G27+I27</f>
        <v>117600</v>
      </c>
    </row>
    <row r="28" spans="1:10" s="3" customFormat="1" ht="25.5" x14ac:dyDescent="0.2">
      <c r="A28" s="131"/>
      <c r="B28" s="117">
        <f>B27+0.1</f>
        <v>3.8000000000000007</v>
      </c>
      <c r="C28" s="132" t="s">
        <v>44</v>
      </c>
      <c r="D28" s="133" t="s">
        <v>4</v>
      </c>
      <c r="E28" s="134">
        <f>E27</f>
        <v>2</v>
      </c>
      <c r="F28" s="160">
        <v>21000</v>
      </c>
      <c r="G28" s="161">
        <f>$E28*F28</f>
        <v>42000</v>
      </c>
      <c r="H28" s="174">
        <v>3150</v>
      </c>
      <c r="I28" s="175">
        <f>$E28*H28</f>
        <v>6300</v>
      </c>
      <c r="J28" s="136">
        <f>G28+I28</f>
        <v>48300</v>
      </c>
    </row>
    <row r="29" spans="1:10" s="2" customFormat="1" ht="114.75" x14ac:dyDescent="0.2">
      <c r="A29" s="142">
        <f>A16+1</f>
        <v>4</v>
      </c>
      <c r="B29" s="143"/>
      <c r="C29" s="126" t="s">
        <v>39</v>
      </c>
      <c r="D29" s="1"/>
      <c r="E29" s="13"/>
      <c r="F29" s="162"/>
      <c r="G29" s="163"/>
      <c r="H29" s="176"/>
      <c r="I29" s="163"/>
      <c r="J29" s="144"/>
    </row>
    <row r="30" spans="1:10" s="139" customFormat="1" ht="24" customHeight="1" x14ac:dyDescent="0.2">
      <c r="A30" s="137"/>
      <c r="B30" s="138">
        <f>A29+0.1</f>
        <v>4.0999999999999996</v>
      </c>
      <c r="C30" s="123" t="s">
        <v>43</v>
      </c>
      <c r="D30" s="124" t="s">
        <v>32</v>
      </c>
      <c r="E30" s="14">
        <v>30</v>
      </c>
      <c r="F30" s="164">
        <v>3045</v>
      </c>
      <c r="G30" s="165">
        <f>$E30*F30</f>
        <v>91350</v>
      </c>
      <c r="H30" s="177">
        <v>735</v>
      </c>
      <c r="I30" s="165">
        <f>$E30*H30</f>
        <v>22050</v>
      </c>
      <c r="J30" s="125">
        <f t="shared" ref="J30:J31" si="2">G30+I30</f>
        <v>113400</v>
      </c>
    </row>
    <row r="31" spans="1:10" s="139" customFormat="1" ht="24" customHeight="1" x14ac:dyDescent="0.2">
      <c r="A31" s="137"/>
      <c r="B31" s="140">
        <f t="shared" ref="B31" si="3">B30+0.1</f>
        <v>4.1999999999999993</v>
      </c>
      <c r="C31" s="149" t="s">
        <v>45</v>
      </c>
      <c r="D31" s="133" t="s">
        <v>32</v>
      </c>
      <c r="E31" s="134">
        <v>15</v>
      </c>
      <c r="F31" s="166">
        <v>3675</v>
      </c>
      <c r="G31" s="255">
        <f>$E31*F31</f>
        <v>55125</v>
      </c>
      <c r="H31" s="256">
        <v>840</v>
      </c>
      <c r="I31" s="255">
        <f>$E31*H31</f>
        <v>12600</v>
      </c>
      <c r="J31" s="136">
        <f t="shared" si="2"/>
        <v>67725</v>
      </c>
    </row>
    <row r="32" spans="1:10" s="2" customFormat="1" ht="63.75" x14ac:dyDescent="0.2">
      <c r="A32" s="242">
        <f>A29+1</f>
        <v>5</v>
      </c>
      <c r="B32" s="143"/>
      <c r="C32" s="128" t="s">
        <v>73</v>
      </c>
      <c r="D32" s="10"/>
      <c r="E32" s="15"/>
      <c r="F32" s="158"/>
      <c r="G32" s="159"/>
      <c r="H32" s="172"/>
      <c r="I32" s="173"/>
      <c r="J32" s="129"/>
    </row>
    <row r="33" spans="1:10" s="3" customFormat="1" ht="24" customHeight="1" x14ac:dyDescent="0.2">
      <c r="A33" s="8"/>
      <c r="B33" s="140">
        <f>A32+0.1</f>
        <v>5.0999999999999996</v>
      </c>
      <c r="C33" s="123" t="str">
        <f>C30</f>
        <v xml:space="preserve">25mm dia </v>
      </c>
      <c r="D33" s="124" t="s">
        <v>32</v>
      </c>
      <c r="E33" s="14">
        <v>30</v>
      </c>
      <c r="F33" s="164">
        <v>2835</v>
      </c>
      <c r="G33" s="165">
        <f>$E33*F33</f>
        <v>85050</v>
      </c>
      <c r="H33" s="90">
        <v>210</v>
      </c>
      <c r="I33" s="78">
        <f>$E33*H33</f>
        <v>6300</v>
      </c>
      <c r="J33" s="125">
        <f t="shared" ref="J33:J34" si="4">G33+I33</f>
        <v>91350</v>
      </c>
    </row>
    <row r="34" spans="1:10" s="3" customFormat="1" ht="24" customHeight="1" x14ac:dyDescent="0.2">
      <c r="A34" s="8"/>
      <c r="B34" s="140">
        <f t="shared" ref="B34" si="5">B33+0.1</f>
        <v>5.1999999999999993</v>
      </c>
      <c r="C34" s="123" t="str">
        <f>C31</f>
        <v>32mm dia</v>
      </c>
      <c r="D34" s="124" t="s">
        <v>32</v>
      </c>
      <c r="E34" s="134">
        <v>15</v>
      </c>
      <c r="F34" s="166">
        <v>3990</v>
      </c>
      <c r="G34" s="165">
        <f>$E34*F34</f>
        <v>59850</v>
      </c>
      <c r="H34" s="178">
        <v>315</v>
      </c>
      <c r="I34" s="78">
        <f>$E34*H34</f>
        <v>4725</v>
      </c>
      <c r="J34" s="125">
        <f t="shared" si="4"/>
        <v>64575</v>
      </c>
    </row>
    <row r="35" spans="1:10" s="3" customFormat="1" ht="76.5" x14ac:dyDescent="0.2">
      <c r="A35" s="59">
        <f>A32+1</f>
        <v>6</v>
      </c>
      <c r="B35" s="145"/>
      <c r="C35" s="126" t="s">
        <v>38</v>
      </c>
      <c r="D35" s="118"/>
      <c r="E35" s="119"/>
      <c r="F35" s="154"/>
      <c r="G35" s="155"/>
      <c r="H35" s="168"/>
      <c r="I35" s="169"/>
      <c r="J35" s="120"/>
    </row>
    <row r="36" spans="1:10" s="139" customFormat="1" ht="24" customHeight="1" x14ac:dyDescent="0.2">
      <c r="A36" s="137"/>
      <c r="B36" s="147">
        <f>A35+0.1</f>
        <v>6.1</v>
      </c>
      <c r="C36" s="123" t="s">
        <v>46</v>
      </c>
      <c r="D36" s="124" t="s">
        <v>32</v>
      </c>
      <c r="E36" s="14">
        <v>20</v>
      </c>
      <c r="F36" s="164">
        <v>1680</v>
      </c>
      <c r="G36" s="165">
        <f>$E36*F36</f>
        <v>33600</v>
      </c>
      <c r="H36" s="90">
        <v>315</v>
      </c>
      <c r="I36" s="78">
        <f t="shared" ref="I36" si="6">$E36*H36</f>
        <v>6300</v>
      </c>
      <c r="J36" s="125">
        <f t="shared" ref="J36" si="7">G36+I36</f>
        <v>39900</v>
      </c>
    </row>
    <row r="37" spans="1:10" s="3" customFormat="1" ht="89.25" x14ac:dyDescent="0.2">
      <c r="A37" s="127">
        <f>A35+1</f>
        <v>7</v>
      </c>
      <c r="B37" s="148"/>
      <c r="C37" s="126" t="s">
        <v>74</v>
      </c>
      <c r="D37" s="1"/>
      <c r="E37" s="13"/>
      <c r="F37" s="162"/>
      <c r="G37" s="163"/>
      <c r="H37" s="176"/>
      <c r="I37" s="163"/>
      <c r="J37" s="120"/>
    </row>
    <row r="38" spans="1:10" s="3" customFormat="1" ht="24" customHeight="1" x14ac:dyDescent="0.2">
      <c r="A38" s="8"/>
      <c r="B38" s="198">
        <f>A37+0.1</f>
        <v>7.1</v>
      </c>
      <c r="C38" s="123" t="s">
        <v>47</v>
      </c>
      <c r="D38" s="124" t="str">
        <f t="shared" ref="D38:D49" si="8">IF(C38="","",IF(E38="","",IF(E38&gt;1,"Nos.","No.")))</f>
        <v>No.</v>
      </c>
      <c r="E38" s="14">
        <v>1</v>
      </c>
      <c r="F38" s="156">
        <v>295470</v>
      </c>
      <c r="G38" s="157">
        <f t="shared" ref="G38:G49" si="9">$E38*F38</f>
        <v>295470</v>
      </c>
      <c r="H38" s="179">
        <v>3150</v>
      </c>
      <c r="I38" s="157">
        <f t="shared" ref="I38:I49" si="10">$E38*H38</f>
        <v>3150</v>
      </c>
      <c r="J38" s="125">
        <f t="shared" ref="J38:J49" si="11">G38+I38</f>
        <v>298620</v>
      </c>
    </row>
    <row r="39" spans="1:10" s="3" customFormat="1" ht="24" customHeight="1" x14ac:dyDescent="0.2">
      <c r="A39" s="8"/>
      <c r="B39" s="198">
        <f t="shared" ref="B39:B46" si="12">B38+0.1</f>
        <v>7.1999999999999993</v>
      </c>
      <c r="C39" s="123" t="s">
        <v>48</v>
      </c>
      <c r="D39" s="124" t="str">
        <f t="shared" si="8"/>
        <v>No.</v>
      </c>
      <c r="E39" s="14">
        <v>1</v>
      </c>
      <c r="F39" s="156">
        <v>308700</v>
      </c>
      <c r="G39" s="157">
        <f t="shared" si="9"/>
        <v>308700</v>
      </c>
      <c r="H39" s="179">
        <v>3150</v>
      </c>
      <c r="I39" s="157">
        <f t="shared" si="10"/>
        <v>3150</v>
      </c>
      <c r="J39" s="125">
        <f t="shared" si="11"/>
        <v>311850</v>
      </c>
    </row>
    <row r="40" spans="1:10" s="3" customFormat="1" ht="24" customHeight="1" x14ac:dyDescent="0.2">
      <c r="A40" s="8"/>
      <c r="B40" s="198">
        <f t="shared" si="12"/>
        <v>7.2999999999999989</v>
      </c>
      <c r="C40" s="149" t="s">
        <v>49</v>
      </c>
      <c r="D40" s="133" t="str">
        <f t="shared" si="8"/>
        <v>No.</v>
      </c>
      <c r="E40" s="134">
        <v>1</v>
      </c>
      <c r="F40" s="156">
        <v>285180</v>
      </c>
      <c r="G40" s="161">
        <f t="shared" si="9"/>
        <v>285180</v>
      </c>
      <c r="H40" s="180">
        <v>3150</v>
      </c>
      <c r="I40" s="161">
        <f t="shared" si="10"/>
        <v>3150</v>
      </c>
      <c r="J40" s="136">
        <f t="shared" si="11"/>
        <v>288330</v>
      </c>
    </row>
    <row r="41" spans="1:10" s="3" customFormat="1" ht="24" customHeight="1" x14ac:dyDescent="0.2">
      <c r="A41" s="8"/>
      <c r="B41" s="198">
        <f t="shared" si="12"/>
        <v>7.3999999999999986</v>
      </c>
      <c r="C41" s="149" t="s">
        <v>50</v>
      </c>
      <c r="D41" s="133" t="str">
        <f t="shared" si="8"/>
        <v>No.</v>
      </c>
      <c r="E41" s="134">
        <v>1</v>
      </c>
      <c r="F41" s="167">
        <v>296205</v>
      </c>
      <c r="G41" s="161">
        <f t="shared" si="9"/>
        <v>296205</v>
      </c>
      <c r="H41" s="180">
        <v>3150</v>
      </c>
      <c r="I41" s="161">
        <f t="shared" si="10"/>
        <v>3150</v>
      </c>
      <c r="J41" s="136">
        <f t="shared" si="11"/>
        <v>299355</v>
      </c>
    </row>
    <row r="42" spans="1:10" s="3" customFormat="1" ht="24" customHeight="1" x14ac:dyDescent="0.2">
      <c r="A42" s="8"/>
      <c r="B42" s="198">
        <f t="shared" si="12"/>
        <v>7.4999999999999982</v>
      </c>
      <c r="C42" s="149" t="s">
        <v>51</v>
      </c>
      <c r="D42" s="133" t="str">
        <f t="shared" si="8"/>
        <v>Nos.</v>
      </c>
      <c r="E42" s="134">
        <v>3</v>
      </c>
      <c r="F42" s="167">
        <v>308700</v>
      </c>
      <c r="G42" s="161">
        <f t="shared" si="9"/>
        <v>926100</v>
      </c>
      <c r="H42" s="180">
        <v>3150</v>
      </c>
      <c r="I42" s="161">
        <f t="shared" si="10"/>
        <v>9450</v>
      </c>
      <c r="J42" s="136">
        <f t="shared" si="11"/>
        <v>935550</v>
      </c>
    </row>
    <row r="43" spans="1:10" s="3" customFormat="1" ht="24" customHeight="1" x14ac:dyDescent="0.2">
      <c r="A43" s="8"/>
      <c r="B43" s="198">
        <f t="shared" si="12"/>
        <v>7.5999999999999979</v>
      </c>
      <c r="C43" s="149" t="s">
        <v>52</v>
      </c>
      <c r="D43" s="133" t="str">
        <f t="shared" si="8"/>
        <v>No.</v>
      </c>
      <c r="E43" s="134">
        <v>1</v>
      </c>
      <c r="F43" s="167">
        <v>308700</v>
      </c>
      <c r="G43" s="161">
        <f t="shared" si="9"/>
        <v>308700</v>
      </c>
      <c r="H43" s="180">
        <v>3150</v>
      </c>
      <c r="I43" s="161">
        <f t="shared" si="10"/>
        <v>3150</v>
      </c>
      <c r="J43" s="136">
        <f t="shared" si="11"/>
        <v>311850</v>
      </c>
    </row>
    <row r="44" spans="1:10" s="3" customFormat="1" ht="24" customHeight="1" x14ac:dyDescent="0.2">
      <c r="A44" s="8"/>
      <c r="B44" s="198">
        <f t="shared" si="12"/>
        <v>7.6999999999999975</v>
      </c>
      <c r="C44" s="149" t="s">
        <v>53</v>
      </c>
      <c r="D44" s="133" t="str">
        <f t="shared" si="8"/>
        <v>No.</v>
      </c>
      <c r="E44" s="134">
        <v>1</v>
      </c>
      <c r="F44" s="167">
        <v>285180</v>
      </c>
      <c r="G44" s="161">
        <f t="shared" si="9"/>
        <v>285180</v>
      </c>
      <c r="H44" s="180">
        <v>3150</v>
      </c>
      <c r="I44" s="161">
        <f t="shared" si="10"/>
        <v>3150</v>
      </c>
      <c r="J44" s="136">
        <f t="shared" si="11"/>
        <v>288330</v>
      </c>
    </row>
    <row r="45" spans="1:10" s="3" customFormat="1" ht="24" customHeight="1" x14ac:dyDescent="0.2">
      <c r="A45" s="8"/>
      <c r="B45" s="198">
        <f t="shared" si="12"/>
        <v>7.7999999999999972</v>
      </c>
      <c r="C45" s="123" t="s">
        <v>54</v>
      </c>
      <c r="D45" s="124" t="str">
        <f t="shared" si="8"/>
        <v>No.</v>
      </c>
      <c r="E45" s="14">
        <v>1</v>
      </c>
      <c r="F45" s="156">
        <v>295470</v>
      </c>
      <c r="G45" s="157">
        <f t="shared" si="9"/>
        <v>295470</v>
      </c>
      <c r="H45" s="180">
        <v>3150</v>
      </c>
      <c r="I45" s="157">
        <f t="shared" si="10"/>
        <v>3150</v>
      </c>
      <c r="J45" s="125">
        <f t="shared" si="11"/>
        <v>298620</v>
      </c>
    </row>
    <row r="46" spans="1:10" s="3" customFormat="1" ht="24" customHeight="1" x14ac:dyDescent="0.2">
      <c r="A46" s="8"/>
      <c r="B46" s="198">
        <f t="shared" si="12"/>
        <v>7.8999999999999968</v>
      </c>
      <c r="C46" s="149" t="s">
        <v>55</v>
      </c>
      <c r="D46" s="133" t="str">
        <f t="shared" si="8"/>
        <v>Nos.</v>
      </c>
      <c r="E46" s="134">
        <v>2</v>
      </c>
      <c r="F46" s="167">
        <v>295470</v>
      </c>
      <c r="G46" s="161">
        <f t="shared" si="9"/>
        <v>590940</v>
      </c>
      <c r="H46" s="180">
        <v>3150</v>
      </c>
      <c r="I46" s="161">
        <f t="shared" si="10"/>
        <v>6300</v>
      </c>
      <c r="J46" s="136">
        <f t="shared" si="11"/>
        <v>597240</v>
      </c>
    </row>
    <row r="47" spans="1:10" s="3" customFormat="1" ht="24" customHeight="1" x14ac:dyDescent="0.2">
      <c r="A47" s="8"/>
      <c r="B47" s="199">
        <f>B46-0.8</f>
        <v>7.099999999999997</v>
      </c>
      <c r="C47" s="149" t="s">
        <v>56</v>
      </c>
      <c r="D47" s="133" t="str">
        <f t="shared" si="8"/>
        <v>No.</v>
      </c>
      <c r="E47" s="134">
        <v>1</v>
      </c>
      <c r="F47" s="167">
        <v>277463</v>
      </c>
      <c r="G47" s="161">
        <f t="shared" si="9"/>
        <v>277463</v>
      </c>
      <c r="H47" s="180">
        <v>3150</v>
      </c>
      <c r="I47" s="161">
        <f t="shared" si="10"/>
        <v>3150</v>
      </c>
      <c r="J47" s="136">
        <f t="shared" si="11"/>
        <v>280613</v>
      </c>
    </row>
    <row r="48" spans="1:10" s="3" customFormat="1" ht="24" customHeight="1" x14ac:dyDescent="0.2">
      <c r="A48" s="8"/>
      <c r="B48" s="199">
        <f t="shared" ref="B48:B49" si="13">B47+0.01</f>
        <v>7.1099999999999968</v>
      </c>
      <c r="C48" s="149" t="s">
        <v>57</v>
      </c>
      <c r="D48" s="133" t="str">
        <f t="shared" si="8"/>
        <v>Nos.</v>
      </c>
      <c r="E48" s="134">
        <v>2</v>
      </c>
      <c r="F48" s="167">
        <v>295470</v>
      </c>
      <c r="G48" s="161">
        <f t="shared" si="9"/>
        <v>590940</v>
      </c>
      <c r="H48" s="180">
        <v>3150</v>
      </c>
      <c r="I48" s="161">
        <f t="shared" si="10"/>
        <v>6300</v>
      </c>
      <c r="J48" s="136">
        <f t="shared" si="11"/>
        <v>597240</v>
      </c>
    </row>
    <row r="49" spans="1:38" s="3" customFormat="1" ht="24" customHeight="1" x14ac:dyDescent="0.2">
      <c r="A49" s="8"/>
      <c r="B49" s="199">
        <f t="shared" si="13"/>
        <v>7.1199999999999966</v>
      </c>
      <c r="C49" s="149" t="s">
        <v>58</v>
      </c>
      <c r="D49" s="133" t="str">
        <f t="shared" si="8"/>
        <v>No.</v>
      </c>
      <c r="E49" s="134">
        <v>1</v>
      </c>
      <c r="F49" s="167">
        <v>277463</v>
      </c>
      <c r="G49" s="161">
        <f t="shared" si="9"/>
        <v>277463</v>
      </c>
      <c r="H49" s="180">
        <v>3150</v>
      </c>
      <c r="I49" s="161">
        <f t="shared" si="10"/>
        <v>3150</v>
      </c>
      <c r="J49" s="136">
        <f t="shared" si="11"/>
        <v>280613</v>
      </c>
    </row>
    <row r="50" spans="1:38" s="208" customFormat="1" ht="89.25" x14ac:dyDescent="0.2">
      <c r="A50" s="226">
        <f>A37+1</f>
        <v>8</v>
      </c>
      <c r="B50" s="143"/>
      <c r="C50" s="227" t="s">
        <v>79</v>
      </c>
      <c r="D50" s="228"/>
      <c r="E50" s="229"/>
      <c r="F50" s="230"/>
      <c r="G50" s="231"/>
      <c r="H50" s="232"/>
      <c r="I50" s="233"/>
      <c r="J50" s="234"/>
      <c r="K50" s="222"/>
      <c r="L50" s="222"/>
      <c r="M50" s="223"/>
      <c r="N50" s="223"/>
      <c r="O50" s="222"/>
      <c r="P50" s="222"/>
      <c r="Q50" s="222"/>
      <c r="R50" s="223"/>
      <c r="S50" s="223"/>
      <c r="T50" s="222"/>
      <c r="AH50" s="209"/>
      <c r="AI50" s="209"/>
      <c r="AJ50" s="210"/>
      <c r="AK50" s="210"/>
      <c r="AL50" s="211">
        <f t="shared" ref="AL50:AL55" si="14">AH50-AJ50</f>
        <v>0</v>
      </c>
    </row>
    <row r="51" spans="1:38" s="221" customFormat="1" ht="21.95" customHeight="1" x14ac:dyDescent="0.2">
      <c r="A51" s="212"/>
      <c r="B51" s="213">
        <f>A50+0.1</f>
        <v>8.1</v>
      </c>
      <c r="C51" s="214" t="s">
        <v>80</v>
      </c>
      <c r="D51" s="215" t="str">
        <f t="shared" ref="D51" si="15">IF(C51="","",IF(E51="","",IF(E51&gt;1,"Nos.","No.")))</f>
        <v>No.</v>
      </c>
      <c r="E51" s="216">
        <v>1</v>
      </c>
      <c r="F51" s="217">
        <v>25200</v>
      </c>
      <c r="G51" s="218">
        <f t="shared" ref="G51:G58" si="16">$E51*F51</f>
        <v>25200</v>
      </c>
      <c r="H51" s="219">
        <v>3150</v>
      </c>
      <c r="I51" s="218">
        <f t="shared" ref="I51:I58" si="17">$E51*H51</f>
        <v>3150</v>
      </c>
      <c r="J51" s="220">
        <f t="shared" ref="J51:J58" si="18">G51+I51</f>
        <v>28350</v>
      </c>
      <c r="K51" s="224"/>
      <c r="L51" s="224"/>
      <c r="M51" s="224"/>
      <c r="N51" s="224"/>
      <c r="O51" s="225"/>
      <c r="P51" s="224"/>
      <c r="Q51" s="224"/>
      <c r="R51" s="224"/>
      <c r="S51" s="224"/>
      <c r="T51" s="225"/>
      <c r="AH51" s="209">
        <v>22500</v>
      </c>
      <c r="AI51" s="209"/>
      <c r="AJ51" s="210"/>
      <c r="AK51" s="210"/>
      <c r="AL51" s="211">
        <f t="shared" ref="AL51" si="19">AH51-AJ51</f>
        <v>22500</v>
      </c>
    </row>
    <row r="52" spans="1:38" s="221" customFormat="1" ht="21.95" customHeight="1" x14ac:dyDescent="0.2">
      <c r="A52" s="212"/>
      <c r="B52" s="213">
        <f>B51+0.1</f>
        <v>8.1999999999999993</v>
      </c>
      <c r="C52" s="214" t="s">
        <v>81</v>
      </c>
      <c r="D52" s="215" t="str">
        <f t="shared" ref="D52:D55" si="20">IF(C52="","",IF(E52="","",IF(E52&gt;1,"Nos.","No.")))</f>
        <v>Nos.</v>
      </c>
      <c r="E52" s="216">
        <v>2</v>
      </c>
      <c r="F52" s="217">
        <v>65625</v>
      </c>
      <c r="G52" s="218">
        <f t="shared" si="16"/>
        <v>131250</v>
      </c>
      <c r="H52" s="219">
        <v>3150</v>
      </c>
      <c r="I52" s="218">
        <f t="shared" si="17"/>
        <v>6300</v>
      </c>
      <c r="J52" s="220">
        <f t="shared" si="18"/>
        <v>137550</v>
      </c>
      <c r="K52" s="224"/>
      <c r="L52" s="224"/>
      <c r="M52" s="224"/>
      <c r="N52" s="224"/>
      <c r="O52" s="225"/>
      <c r="P52" s="224"/>
      <c r="Q52" s="224"/>
      <c r="R52" s="224"/>
      <c r="S52" s="224"/>
      <c r="T52" s="225"/>
      <c r="AH52" s="209">
        <v>22500</v>
      </c>
      <c r="AI52" s="209"/>
      <c r="AJ52" s="210"/>
      <c r="AK52" s="210"/>
      <c r="AL52" s="211">
        <f t="shared" si="14"/>
        <v>22500</v>
      </c>
    </row>
    <row r="53" spans="1:38" s="221" customFormat="1" ht="21.95" customHeight="1" x14ac:dyDescent="0.2">
      <c r="A53" s="212"/>
      <c r="B53" s="213">
        <f>B52+0.1</f>
        <v>8.2999999999999989</v>
      </c>
      <c r="C53" s="214" t="s">
        <v>82</v>
      </c>
      <c r="D53" s="215" t="str">
        <f t="shared" si="20"/>
        <v>No.</v>
      </c>
      <c r="E53" s="216">
        <v>1</v>
      </c>
      <c r="F53" s="217">
        <v>72450</v>
      </c>
      <c r="G53" s="218">
        <f t="shared" si="16"/>
        <v>72450</v>
      </c>
      <c r="H53" s="219">
        <v>3150</v>
      </c>
      <c r="I53" s="218">
        <f t="shared" si="17"/>
        <v>3150</v>
      </c>
      <c r="J53" s="220">
        <f t="shared" si="18"/>
        <v>75600</v>
      </c>
      <c r="K53" s="224"/>
      <c r="L53" s="224"/>
      <c r="M53" s="224"/>
      <c r="N53" s="224"/>
      <c r="O53" s="225"/>
      <c r="P53" s="224"/>
      <c r="Q53" s="224"/>
      <c r="R53" s="224"/>
      <c r="S53" s="224"/>
      <c r="T53" s="225"/>
      <c r="AH53" s="209">
        <v>22500</v>
      </c>
      <c r="AI53" s="209"/>
      <c r="AJ53" s="210"/>
      <c r="AK53" s="210"/>
      <c r="AL53" s="211">
        <f t="shared" si="14"/>
        <v>22500</v>
      </c>
    </row>
    <row r="54" spans="1:38" s="221" customFormat="1" ht="21.95" customHeight="1" x14ac:dyDescent="0.2">
      <c r="A54" s="212"/>
      <c r="B54" s="213">
        <f>B53+0.1</f>
        <v>8.3999999999999986</v>
      </c>
      <c r="C54" s="214" t="s">
        <v>83</v>
      </c>
      <c r="D54" s="215" t="str">
        <f t="shared" si="20"/>
        <v>Nos.</v>
      </c>
      <c r="E54" s="216">
        <v>2</v>
      </c>
      <c r="F54" s="217">
        <v>72450</v>
      </c>
      <c r="G54" s="218">
        <f t="shared" si="16"/>
        <v>144900</v>
      </c>
      <c r="H54" s="219">
        <v>3150</v>
      </c>
      <c r="I54" s="218">
        <f t="shared" si="17"/>
        <v>6300</v>
      </c>
      <c r="J54" s="220">
        <f t="shared" si="18"/>
        <v>151200</v>
      </c>
      <c r="K54" s="224"/>
      <c r="L54" s="224"/>
      <c r="M54" s="224"/>
      <c r="N54" s="224"/>
      <c r="O54" s="225"/>
      <c r="P54" s="224"/>
      <c r="Q54" s="224"/>
      <c r="R54" s="224"/>
      <c r="S54" s="224"/>
      <c r="T54" s="225"/>
      <c r="AH54" s="209">
        <v>22500</v>
      </c>
      <c r="AI54" s="209"/>
      <c r="AJ54" s="210"/>
      <c r="AK54" s="210"/>
      <c r="AL54" s="211">
        <f t="shared" si="14"/>
        <v>22500</v>
      </c>
    </row>
    <row r="55" spans="1:38" s="221" customFormat="1" ht="21.95" customHeight="1" x14ac:dyDescent="0.2">
      <c r="A55" s="212"/>
      <c r="B55" s="213">
        <f>B54+0.1</f>
        <v>8.4999999999999982</v>
      </c>
      <c r="C55" s="248" t="s">
        <v>84</v>
      </c>
      <c r="D55" s="249" t="str">
        <f t="shared" si="20"/>
        <v>No.</v>
      </c>
      <c r="E55" s="250">
        <v>1</v>
      </c>
      <c r="F55" s="251">
        <v>82950</v>
      </c>
      <c r="G55" s="252">
        <f t="shared" si="16"/>
        <v>82950</v>
      </c>
      <c r="H55" s="253">
        <v>3150</v>
      </c>
      <c r="I55" s="252">
        <f t="shared" si="17"/>
        <v>3150</v>
      </c>
      <c r="J55" s="254">
        <f t="shared" si="18"/>
        <v>86100</v>
      </c>
      <c r="K55" s="224"/>
      <c r="L55" s="224"/>
      <c r="M55" s="224"/>
      <c r="N55" s="224"/>
      <c r="O55" s="225"/>
      <c r="P55" s="224"/>
      <c r="Q55" s="224"/>
      <c r="R55" s="224"/>
      <c r="S55" s="224"/>
      <c r="T55" s="225"/>
      <c r="AH55" s="209">
        <v>22500</v>
      </c>
      <c r="AI55" s="209"/>
      <c r="AJ55" s="210"/>
      <c r="AK55" s="210"/>
      <c r="AL55" s="211">
        <f t="shared" si="14"/>
        <v>22500</v>
      </c>
    </row>
    <row r="56" spans="1:38" s="2" customFormat="1" ht="102" x14ac:dyDescent="0.2">
      <c r="A56" s="34">
        <f>A50+1</f>
        <v>9</v>
      </c>
      <c r="B56" s="97"/>
      <c r="C56" s="206" t="s">
        <v>75</v>
      </c>
      <c r="D56" s="207" t="s">
        <v>30</v>
      </c>
      <c r="E56" s="51">
        <v>1000</v>
      </c>
      <c r="F56" s="79">
        <v>5775</v>
      </c>
      <c r="G56" s="80">
        <f t="shared" si="16"/>
        <v>5775000</v>
      </c>
      <c r="H56" s="91">
        <v>693</v>
      </c>
      <c r="I56" s="80">
        <f t="shared" si="17"/>
        <v>693000</v>
      </c>
      <c r="J56" s="26">
        <f t="shared" si="18"/>
        <v>6468000</v>
      </c>
    </row>
    <row r="57" spans="1:38" s="2" customFormat="1" ht="63.75" x14ac:dyDescent="0.2">
      <c r="A57" s="34">
        <f>A56+1</f>
        <v>10</v>
      </c>
      <c r="B57" s="97"/>
      <c r="C57" s="206" t="s">
        <v>76</v>
      </c>
      <c r="D57" s="207" t="s">
        <v>30</v>
      </c>
      <c r="E57" s="51">
        <v>1000</v>
      </c>
      <c r="F57" s="79">
        <v>6038</v>
      </c>
      <c r="G57" s="80">
        <f t="shared" si="16"/>
        <v>6038000</v>
      </c>
      <c r="H57" s="91">
        <v>578</v>
      </c>
      <c r="I57" s="80">
        <f t="shared" si="17"/>
        <v>578000</v>
      </c>
      <c r="J57" s="26">
        <f t="shared" si="18"/>
        <v>6616000</v>
      </c>
    </row>
    <row r="58" spans="1:38" s="2" customFormat="1" ht="51" x14ac:dyDescent="0.2">
      <c r="A58" s="34">
        <f>A57+1</f>
        <v>11</v>
      </c>
      <c r="B58" s="97"/>
      <c r="C58" s="206" t="s">
        <v>78</v>
      </c>
      <c r="D58" s="207" t="s">
        <v>30</v>
      </c>
      <c r="E58" s="51">
        <v>60</v>
      </c>
      <c r="F58" s="79">
        <v>5723</v>
      </c>
      <c r="G58" s="80">
        <f t="shared" si="16"/>
        <v>343380</v>
      </c>
      <c r="H58" s="91">
        <v>578</v>
      </c>
      <c r="I58" s="80">
        <f t="shared" si="17"/>
        <v>34680</v>
      </c>
      <c r="J58" s="26">
        <f t="shared" si="18"/>
        <v>378060</v>
      </c>
    </row>
    <row r="59" spans="1:38" s="2" customFormat="1" ht="76.5" x14ac:dyDescent="0.2">
      <c r="A59" s="34">
        <f>A58+1</f>
        <v>12</v>
      </c>
      <c r="B59" s="60"/>
      <c r="C59" s="61" t="s">
        <v>11</v>
      </c>
      <c r="D59" s="10"/>
      <c r="E59" s="15"/>
      <c r="F59" s="81"/>
      <c r="G59" s="82"/>
      <c r="H59" s="92"/>
      <c r="I59" s="82"/>
      <c r="J59" s="11"/>
    </row>
    <row r="60" spans="1:38" s="3" customFormat="1" ht="24" customHeight="1" x14ac:dyDescent="0.2">
      <c r="A60" s="8"/>
      <c r="B60" s="33">
        <f>A59+0.1</f>
        <v>12.1</v>
      </c>
      <c r="C60" s="200" t="s">
        <v>28</v>
      </c>
      <c r="D60" s="201"/>
      <c r="E60" s="119"/>
      <c r="F60" s="202"/>
      <c r="G60" s="203"/>
      <c r="H60" s="204"/>
      <c r="I60" s="203"/>
      <c r="J60" s="205"/>
    </row>
    <row r="61" spans="1:38" s="3" customFormat="1" ht="24" customHeight="1" x14ac:dyDescent="0.2">
      <c r="A61" s="8"/>
      <c r="B61" s="33" t="s">
        <v>24</v>
      </c>
      <c r="C61" s="30" t="s">
        <v>66</v>
      </c>
      <c r="D61" s="4" t="s">
        <v>5</v>
      </c>
      <c r="E61" s="14">
        <v>6</v>
      </c>
      <c r="F61" s="77">
        <v>4200</v>
      </c>
      <c r="G61" s="78">
        <f t="shared" ref="G61:G63" si="21">$E61*F61</f>
        <v>25200</v>
      </c>
      <c r="H61" s="90">
        <v>735</v>
      </c>
      <c r="I61" s="78">
        <f t="shared" ref="I61:I63" si="22">$E61*H61</f>
        <v>4410</v>
      </c>
      <c r="J61" s="9">
        <f t="shared" ref="J61:J63" si="23">G61+I61</f>
        <v>29610</v>
      </c>
    </row>
    <row r="62" spans="1:38" s="3" customFormat="1" ht="24" customHeight="1" x14ac:dyDescent="0.2">
      <c r="A62" s="8"/>
      <c r="B62" s="33" t="s">
        <v>67</v>
      </c>
      <c r="C62" s="30" t="s">
        <v>85</v>
      </c>
      <c r="D62" s="4" t="s">
        <v>5</v>
      </c>
      <c r="E62" s="14">
        <v>2</v>
      </c>
      <c r="F62" s="77">
        <v>6038</v>
      </c>
      <c r="G62" s="78">
        <f t="shared" si="21"/>
        <v>12076</v>
      </c>
      <c r="H62" s="90">
        <v>735</v>
      </c>
      <c r="I62" s="78">
        <f t="shared" si="22"/>
        <v>1470</v>
      </c>
      <c r="J62" s="9">
        <f t="shared" si="23"/>
        <v>13546</v>
      </c>
    </row>
    <row r="63" spans="1:38" s="3" customFormat="1" ht="24" customHeight="1" x14ac:dyDescent="0.2">
      <c r="A63" s="8"/>
      <c r="B63" s="33" t="s">
        <v>67</v>
      </c>
      <c r="C63" s="30" t="s">
        <v>69</v>
      </c>
      <c r="D63" s="4" t="s">
        <v>5</v>
      </c>
      <c r="E63" s="14">
        <v>4</v>
      </c>
      <c r="F63" s="77">
        <v>9450</v>
      </c>
      <c r="G63" s="78">
        <f t="shared" si="21"/>
        <v>37800</v>
      </c>
      <c r="H63" s="90">
        <v>1050</v>
      </c>
      <c r="I63" s="78">
        <f t="shared" si="22"/>
        <v>4200</v>
      </c>
      <c r="J63" s="9">
        <f t="shared" si="23"/>
        <v>42000</v>
      </c>
    </row>
    <row r="64" spans="1:38" s="3" customFormat="1" ht="24" customHeight="1" x14ac:dyDescent="0.2">
      <c r="A64" s="8"/>
      <c r="B64" s="33">
        <f>B60+0.1</f>
        <v>12.2</v>
      </c>
      <c r="C64" s="200" t="s">
        <v>64</v>
      </c>
      <c r="D64" s="201"/>
      <c r="E64" s="119"/>
      <c r="F64" s="202"/>
      <c r="G64" s="203"/>
      <c r="H64" s="204"/>
      <c r="I64" s="203"/>
      <c r="J64" s="205"/>
    </row>
    <row r="65" spans="1:10" s="3" customFormat="1" ht="24" customHeight="1" x14ac:dyDescent="0.2">
      <c r="A65" s="8"/>
      <c r="B65" s="33" t="s">
        <v>24</v>
      </c>
      <c r="C65" s="30" t="s">
        <v>65</v>
      </c>
      <c r="D65" s="4" t="s">
        <v>5</v>
      </c>
      <c r="E65" s="14">
        <v>2</v>
      </c>
      <c r="F65" s="77">
        <v>4725</v>
      </c>
      <c r="G65" s="78">
        <f t="shared" ref="G65:G66" si="24">$E65*F65</f>
        <v>9450</v>
      </c>
      <c r="H65" s="90">
        <v>735</v>
      </c>
      <c r="I65" s="78">
        <f t="shared" ref="I65:I66" si="25">$E65*H65</f>
        <v>1470</v>
      </c>
      <c r="J65" s="9">
        <f t="shared" ref="J65:J66" si="26">G65+I65</f>
        <v>10920</v>
      </c>
    </row>
    <row r="66" spans="1:10" s="3" customFormat="1" ht="24" customHeight="1" x14ac:dyDescent="0.2">
      <c r="A66" s="8"/>
      <c r="B66" s="33">
        <f>B60+0.1</f>
        <v>12.2</v>
      </c>
      <c r="C66" s="243" t="s">
        <v>31</v>
      </c>
      <c r="D66" s="244" t="s">
        <v>30</v>
      </c>
      <c r="E66" s="134">
        <v>3</v>
      </c>
      <c r="F66" s="245">
        <v>3150</v>
      </c>
      <c r="G66" s="246">
        <f t="shared" si="24"/>
        <v>9450</v>
      </c>
      <c r="H66" s="178">
        <v>525</v>
      </c>
      <c r="I66" s="246">
        <f t="shared" si="25"/>
        <v>1575</v>
      </c>
      <c r="J66" s="247">
        <f t="shared" si="26"/>
        <v>11025</v>
      </c>
    </row>
    <row r="67" spans="1:10" s="3" customFormat="1" ht="24" customHeight="1" x14ac:dyDescent="0.2">
      <c r="A67" s="8"/>
      <c r="B67" s="33">
        <f>B66+0.1</f>
        <v>12.299999999999999</v>
      </c>
      <c r="C67" s="109" t="s">
        <v>23</v>
      </c>
      <c r="D67" s="110"/>
      <c r="E67" s="46"/>
      <c r="F67" s="111"/>
      <c r="G67" s="112"/>
      <c r="H67" s="113"/>
      <c r="I67" s="112"/>
      <c r="J67" s="25"/>
    </row>
    <row r="68" spans="1:10" s="3" customFormat="1" ht="24" customHeight="1" x14ac:dyDescent="0.2">
      <c r="A68" s="8"/>
      <c r="B68" s="33" t="s">
        <v>24</v>
      </c>
      <c r="C68" s="30" t="s">
        <v>59</v>
      </c>
      <c r="D68" s="4" t="s">
        <v>32</v>
      </c>
      <c r="E68" s="14">
        <v>110</v>
      </c>
      <c r="F68" s="77">
        <v>4725</v>
      </c>
      <c r="G68" s="78">
        <f t="shared" ref="G68" si="27">$E68*F68</f>
        <v>519750</v>
      </c>
      <c r="H68" s="90">
        <v>735</v>
      </c>
      <c r="I68" s="78">
        <f t="shared" ref="I68" si="28">$E68*H68</f>
        <v>80850</v>
      </c>
      <c r="J68" s="9">
        <f t="shared" ref="J68" si="29">G68+I68</f>
        <v>600600</v>
      </c>
    </row>
    <row r="69" spans="1:10" s="2" customFormat="1" ht="51" x14ac:dyDescent="0.2">
      <c r="A69" s="59">
        <f>A59+1</f>
        <v>13</v>
      </c>
      <c r="B69" s="60"/>
      <c r="C69" s="150" t="s">
        <v>21</v>
      </c>
      <c r="D69" s="1"/>
      <c r="E69" s="13"/>
      <c r="F69" s="151"/>
      <c r="G69" s="152"/>
      <c r="H69" s="153"/>
      <c r="I69" s="152"/>
      <c r="J69" s="12"/>
    </row>
    <row r="70" spans="1:10" s="3" customFormat="1" ht="24" customHeight="1" x14ac:dyDescent="0.2">
      <c r="A70" s="8"/>
      <c r="B70" s="33">
        <f>A69+0.1</f>
        <v>13.1</v>
      </c>
      <c r="C70" s="30" t="s">
        <v>60</v>
      </c>
      <c r="D70" s="4" t="s">
        <v>32</v>
      </c>
      <c r="E70" s="14">
        <v>110</v>
      </c>
      <c r="F70" s="77">
        <v>1523</v>
      </c>
      <c r="G70" s="78">
        <f t="shared" ref="G70" si="30">$E70*F70</f>
        <v>167530</v>
      </c>
      <c r="H70" s="90">
        <v>315</v>
      </c>
      <c r="I70" s="78">
        <f t="shared" ref="I70" si="31">$E70*H70</f>
        <v>34650</v>
      </c>
      <c r="J70" s="9">
        <f t="shared" ref="J70" si="32">G70+I70</f>
        <v>202180</v>
      </c>
    </row>
    <row r="71" spans="1:10" s="2" customFormat="1" ht="51" x14ac:dyDescent="0.2">
      <c r="A71" s="59">
        <f>A69+1</f>
        <v>14</v>
      </c>
      <c r="B71" s="60"/>
      <c r="C71" s="61" t="s">
        <v>22</v>
      </c>
      <c r="D71" s="10"/>
      <c r="E71" s="15"/>
      <c r="F71" s="81"/>
      <c r="G71" s="82"/>
      <c r="H71" s="92"/>
      <c r="I71" s="82"/>
      <c r="J71" s="11"/>
    </row>
    <row r="72" spans="1:10" s="3" customFormat="1" ht="24" customHeight="1" x14ac:dyDescent="0.2">
      <c r="A72" s="8"/>
      <c r="B72" s="33">
        <f>A71+0.1</f>
        <v>14.1</v>
      </c>
      <c r="C72" s="30" t="s">
        <v>60</v>
      </c>
      <c r="D72" s="4" t="s">
        <v>5</v>
      </c>
      <c r="E72" s="14">
        <v>105</v>
      </c>
      <c r="F72" s="77">
        <v>2888</v>
      </c>
      <c r="G72" s="78">
        <f t="shared" ref="G72:G75" si="33">$E72*F72</f>
        <v>303240</v>
      </c>
      <c r="H72" s="90">
        <v>263</v>
      </c>
      <c r="I72" s="78">
        <f t="shared" ref="I72:I76" si="34">$E72*H72</f>
        <v>27615</v>
      </c>
      <c r="J72" s="9">
        <f t="shared" ref="J72:J76" si="35">G72+I72</f>
        <v>330855</v>
      </c>
    </row>
    <row r="73" spans="1:10" s="2" customFormat="1" ht="51" x14ac:dyDescent="0.2">
      <c r="A73" s="34">
        <f>A71+1</f>
        <v>15</v>
      </c>
      <c r="B73" s="97"/>
      <c r="C73" s="115" t="s">
        <v>77</v>
      </c>
      <c r="D73" s="62" t="s">
        <v>30</v>
      </c>
      <c r="E73" s="51">
        <v>6</v>
      </c>
      <c r="F73" s="79">
        <v>47775</v>
      </c>
      <c r="G73" s="80">
        <f t="shared" si="33"/>
        <v>286650</v>
      </c>
      <c r="H73" s="91">
        <v>5250</v>
      </c>
      <c r="I73" s="80">
        <f t="shared" si="34"/>
        <v>31500</v>
      </c>
      <c r="J73" s="26">
        <f t="shared" si="35"/>
        <v>318150</v>
      </c>
    </row>
    <row r="74" spans="1:10" s="2" customFormat="1" ht="76.5" x14ac:dyDescent="0.2">
      <c r="A74" s="34">
        <f>A73+1</f>
        <v>16</v>
      </c>
      <c r="B74" s="97"/>
      <c r="C74" s="115" t="s">
        <v>18</v>
      </c>
      <c r="D74" s="62" t="s">
        <v>9</v>
      </c>
      <c r="E74" s="51">
        <v>1</v>
      </c>
      <c r="F74" s="79">
        <v>21000</v>
      </c>
      <c r="G74" s="80">
        <f t="shared" si="33"/>
        <v>21000</v>
      </c>
      <c r="H74" s="91">
        <v>15750</v>
      </c>
      <c r="I74" s="80">
        <f t="shared" si="34"/>
        <v>15750</v>
      </c>
      <c r="J74" s="26">
        <f t="shared" si="35"/>
        <v>36750</v>
      </c>
    </row>
    <row r="75" spans="1:10" s="3" customFormat="1" ht="76.5" x14ac:dyDescent="0.2">
      <c r="A75" s="34">
        <f t="shared" ref="A75:A76" si="36">A74+1</f>
        <v>17</v>
      </c>
      <c r="B75" s="60"/>
      <c r="C75" s="235" t="s">
        <v>61</v>
      </c>
      <c r="D75" s="62" t="s">
        <v>4</v>
      </c>
      <c r="E75" s="51">
        <v>1</v>
      </c>
      <c r="F75" s="236"/>
      <c r="G75" s="237">
        <f t="shared" si="33"/>
        <v>0</v>
      </c>
      <c r="H75" s="238">
        <v>52500</v>
      </c>
      <c r="I75" s="237">
        <f t="shared" si="34"/>
        <v>52500</v>
      </c>
      <c r="J75" s="26">
        <f t="shared" si="35"/>
        <v>52500</v>
      </c>
    </row>
    <row r="76" spans="1:10" s="3" customFormat="1" ht="77.25" thickBot="1" x14ac:dyDescent="0.25">
      <c r="A76" s="49">
        <f t="shared" si="36"/>
        <v>18</v>
      </c>
      <c r="B76" s="50"/>
      <c r="C76" s="52" t="s">
        <v>29</v>
      </c>
      <c r="D76" s="53" t="s">
        <v>4</v>
      </c>
      <c r="E76" s="54">
        <v>1</v>
      </c>
      <c r="F76" s="83">
        <v>10500</v>
      </c>
      <c r="G76" s="84">
        <f>$E76*F76</f>
        <v>10500</v>
      </c>
      <c r="H76" s="93">
        <v>15750</v>
      </c>
      <c r="I76" s="84">
        <f t="shared" si="34"/>
        <v>15750</v>
      </c>
      <c r="J76" s="55">
        <f t="shared" si="35"/>
        <v>26250</v>
      </c>
    </row>
    <row r="77" spans="1:10" s="3" customFormat="1" ht="30.75" customHeight="1" thickTop="1" thickBot="1" x14ac:dyDescent="0.25">
      <c r="A77" s="43"/>
      <c r="B77" s="44"/>
      <c r="C77" s="48" t="s">
        <v>19</v>
      </c>
      <c r="D77" s="47"/>
      <c r="E77" s="45"/>
      <c r="F77" s="85"/>
      <c r="G77" s="86">
        <f>SUM(G13:G76)</f>
        <v>19631182</v>
      </c>
      <c r="H77" s="94"/>
      <c r="I77" s="86">
        <f>SUM(I13:I76)</f>
        <v>1848845</v>
      </c>
      <c r="J77" s="42">
        <f>SUM(J13:J76)</f>
        <v>21480027</v>
      </c>
    </row>
    <row r="78" spans="1:10" s="3" customFormat="1" ht="12.75" customHeight="1" x14ac:dyDescent="0.2">
      <c r="A78" s="63"/>
      <c r="B78" s="64"/>
      <c r="C78" s="65"/>
      <c r="D78" s="66"/>
      <c r="E78" s="67"/>
      <c r="F78" s="68"/>
      <c r="G78" s="68"/>
      <c r="H78" s="68"/>
      <c r="I78" s="68"/>
      <c r="J78" s="68"/>
    </row>
    <row r="79" spans="1:10" s="2" customFormat="1" ht="12.75" x14ac:dyDescent="0.2">
      <c r="A79" s="69" t="s">
        <v>12</v>
      </c>
      <c r="B79" s="38"/>
      <c r="D79" s="70"/>
      <c r="E79" s="71"/>
      <c r="F79" s="72"/>
      <c r="G79" s="72"/>
      <c r="H79" s="72"/>
      <c r="I79" s="72"/>
      <c r="J79" s="72"/>
    </row>
    <row r="80" spans="1:10" s="56" customFormat="1" ht="15" customHeight="1" x14ac:dyDescent="0.2">
      <c r="A80" s="57" t="s">
        <v>13</v>
      </c>
      <c r="B80" s="314" t="s">
        <v>68</v>
      </c>
      <c r="C80" s="317"/>
      <c r="D80" s="317"/>
      <c r="E80" s="317"/>
      <c r="F80" s="241"/>
      <c r="G80" s="241"/>
      <c r="H80" s="241"/>
      <c r="I80" s="241"/>
      <c r="J80" s="241"/>
    </row>
    <row r="81" spans="1:10" s="56" customFormat="1" ht="24.95" customHeight="1" x14ac:dyDescent="0.2">
      <c r="A81" s="57" t="s">
        <v>14</v>
      </c>
      <c r="B81" s="314" t="s">
        <v>16</v>
      </c>
      <c r="C81" s="314"/>
      <c r="D81" s="314"/>
      <c r="E81" s="314"/>
      <c r="F81" s="240"/>
      <c r="G81" s="240"/>
      <c r="H81" s="240"/>
      <c r="I81" s="240"/>
      <c r="J81" s="240"/>
    </row>
    <row r="82" spans="1:10" s="56" customFormat="1" ht="24.95" customHeight="1" x14ac:dyDescent="0.2">
      <c r="A82" s="57" t="s">
        <v>15</v>
      </c>
      <c r="B82" s="314" t="s">
        <v>20</v>
      </c>
      <c r="C82" s="314"/>
      <c r="D82" s="314"/>
      <c r="E82" s="314"/>
      <c r="F82" s="240"/>
      <c r="G82" s="240"/>
      <c r="H82" s="240"/>
      <c r="I82" s="240"/>
      <c r="J82" s="240"/>
    </row>
  </sheetData>
  <mergeCells count="7">
    <mergeCell ref="B82:E82"/>
    <mergeCell ref="A9:B9"/>
    <mergeCell ref="B80:E80"/>
    <mergeCell ref="B81:E81"/>
    <mergeCell ref="F7:J7"/>
    <mergeCell ref="F8:G8"/>
    <mergeCell ref="H8:I8"/>
  </mergeCells>
  <conditionalFormatting sqref="G13:G77">
    <cfRule type="cellIs" dxfId="19" priority="23" operator="lessThan">
      <formula>#REF!*0.9</formula>
    </cfRule>
    <cfRule type="cellIs" dxfId="18" priority="24" operator="greaterThan">
      <formula>#REF!*1.1</formula>
    </cfRule>
  </conditionalFormatting>
  <conditionalFormatting sqref="I13:I77">
    <cfRule type="cellIs" dxfId="17" priority="21" operator="lessThan">
      <formula>#REF!*0.9</formula>
    </cfRule>
    <cfRule type="cellIs" dxfId="16" priority="22" operator="greaterThan">
      <formula>#REF!*1.1</formula>
    </cfRule>
  </conditionalFormatting>
  <conditionalFormatting sqref="J13:J77">
    <cfRule type="cellIs" dxfId="15" priority="19" operator="lessThan">
      <formula>#REF!*0.9</formula>
    </cfRule>
    <cfRule type="cellIs" dxfId="14" priority="20" operator="greaterThan">
      <formula>#REF!*1.1</formula>
    </cfRule>
  </conditionalFormatting>
  <conditionalFormatting sqref="L50 Q50">
    <cfRule type="cellIs" dxfId="13" priority="413" operator="lessThan">
      <formula>#REF!*0.9</formula>
    </cfRule>
    <cfRule type="cellIs" dxfId="12" priority="414" operator="greaterThan">
      <formula>#REF!*1.1</formula>
    </cfRule>
  </conditionalFormatting>
  <conditionalFormatting sqref="L50:L52 Q50:Q52 N50:O55 S50:T55">
    <cfRule type="cellIs" dxfId="11" priority="42" operator="greaterThan">
      <formula>#REF!*1.1</formula>
    </cfRule>
  </conditionalFormatting>
  <conditionalFormatting sqref="L51:L52 Q51:Q52">
    <cfRule type="cellIs" dxfId="10" priority="37" operator="lessThan">
      <formula>#REF!*0.9</formula>
    </cfRule>
    <cfRule type="cellIs" dxfId="9" priority="38" operator="greaterThan">
      <formula>#REF!*1.1</formula>
    </cfRule>
  </conditionalFormatting>
  <conditionalFormatting sqref="L53:L54 Q53:Q54">
    <cfRule type="cellIs" dxfId="8" priority="171" operator="lessThan">
      <formula>#REF!*0.9</formula>
    </cfRule>
    <cfRule type="cellIs" dxfId="7" priority="172" operator="greaterThan">
      <formula>#REF!*1.1</formula>
    </cfRule>
  </conditionalFormatting>
  <conditionalFormatting sqref="L53:L55 Q53:Q55">
    <cfRule type="cellIs" dxfId="6" priority="65" operator="lessThan">
      <formula>#REF!*0.9</formula>
    </cfRule>
    <cfRule type="cellIs" dxfId="5" priority="66" operator="greaterThan">
      <formula>#REF!*1.1</formula>
    </cfRule>
  </conditionalFormatting>
  <conditionalFormatting sqref="L55 Q55">
    <cfRule type="cellIs" dxfId="4" priority="61" operator="lessThan">
      <formula>#REF!*0.9</formula>
    </cfRule>
    <cfRule type="cellIs" dxfId="3" priority="62" operator="greaterThan">
      <formula>#REF!*1.1</formula>
    </cfRule>
  </conditionalFormatting>
  <conditionalFormatting sqref="N50:N55 S50:S55">
    <cfRule type="cellIs" dxfId="2" priority="39" operator="lessThan">
      <formula>#REF!*0.9</formula>
    </cfRule>
    <cfRule type="cellIs" dxfId="1" priority="40" operator="greaterThan">
      <formula>#REF!*1.1</formula>
    </cfRule>
  </conditionalFormatting>
  <conditionalFormatting sqref="N50:O55 S50:T55 L50:L52 Q50:Q52">
    <cfRule type="cellIs" dxfId="0" priority="41" operator="lessThan">
      <formula>#REF!*0.9</formula>
    </cfRule>
  </conditionalFormatting>
  <printOptions horizontalCentered="1"/>
  <pageMargins left="0.25" right="0.25" top="0.75" bottom="0.5" header="0.32" footer="0.25"/>
  <pageSetup paperSize="66" scale="77" orientation="landscape" r:id="rId1"/>
  <headerFooter scaleWithDoc="0" alignWithMargins="0">
    <oddFooter>&amp;L&amp;8SEM Engineers&amp;R&amp;8Page &amp;P of  &amp;N</oddFooter>
  </headerFooter>
  <rowBreaks count="1" manualBreakCount="1">
    <brk id="36" max="3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22F Summary</vt:lpstr>
      <vt:lpstr>22F Estimate</vt:lpstr>
      <vt:lpstr>'22F Estimate'!Print_Area</vt:lpstr>
      <vt:lpstr>'22F Summary'!Print_Area</vt:lpstr>
      <vt:lpstr>'22F Estimate'!Print_Titles</vt:lpstr>
      <vt:lpstr>'22F Summary'!Print_Titles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2023-10-18T11:10:19Z</cp:lastPrinted>
  <dcterms:created xsi:type="dcterms:W3CDTF">2001-08-24T09:20:00Z</dcterms:created>
  <dcterms:modified xsi:type="dcterms:W3CDTF">2023-10-18T11:14:14Z</dcterms:modified>
</cp:coreProperties>
</file>