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A5FA5B15-FD1D-4300-94AB-52E02CAEB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Sheet1!$A$1:$K$47</definedName>
  </definedNames>
  <calcPr calcId="181029"/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6" i="1"/>
  <c r="F20" i="1"/>
  <c r="F16" i="1"/>
  <c r="H19" i="1" l="1"/>
  <c r="K19" i="1" s="1"/>
  <c r="K23" i="1" l="1"/>
  <c r="H18" i="1" l="1"/>
  <c r="K18" i="1" s="1"/>
  <c r="H33" i="1"/>
  <c r="K33" i="1" s="1"/>
  <c r="H34" i="1" l="1"/>
  <c r="K34" i="1" s="1"/>
  <c r="H25" i="1"/>
  <c r="K25" i="1" s="1"/>
  <c r="H28" i="1"/>
  <c r="K28" i="1" s="1"/>
  <c r="H36" i="1" l="1"/>
  <c r="K36" i="1" s="1"/>
  <c r="H16" i="1" l="1"/>
  <c r="K16" i="1" s="1"/>
  <c r="H37" i="1" l="1"/>
  <c r="K37" i="1" s="1"/>
  <c r="H38" i="1"/>
  <c r="K38" i="1" s="1"/>
  <c r="H39" i="1"/>
  <c r="K39" i="1" s="1"/>
  <c r="H17" i="1" l="1"/>
  <c r="K17" i="1" s="1"/>
  <c r="H26" i="1"/>
  <c r="K26" i="1" s="1"/>
  <c r="H29" i="1"/>
  <c r="K29" i="1" s="1"/>
  <c r="H21" i="1"/>
  <c r="K21" i="1" s="1"/>
  <c r="H30" i="1"/>
  <c r="K30" i="1" s="1"/>
  <c r="H22" i="1"/>
  <c r="K22" i="1" s="1"/>
  <c r="H32" i="1"/>
  <c r="K32" i="1" s="1"/>
  <c r="H40" i="1"/>
  <c r="K40" i="1" s="1"/>
  <c r="H20" i="1"/>
  <c r="K20" i="1" s="1"/>
  <c r="H27" i="1"/>
  <c r="K27" i="1" s="1"/>
  <c r="H31" i="1"/>
  <c r="K31" i="1" s="1"/>
  <c r="H24" i="1"/>
  <c r="K24" i="1" s="1"/>
  <c r="H35" i="1" l="1"/>
  <c r="K35" i="1" l="1"/>
  <c r="K41" i="1" s="1"/>
</calcChain>
</file>

<file path=xl/sharedStrings.xml><?xml version="1.0" encoding="utf-8"?>
<sst xmlns="http://schemas.openxmlformats.org/spreadsheetml/2006/main" count="77" uniqueCount="48">
  <si>
    <t>S. #</t>
  </si>
  <si>
    <t>Description</t>
  </si>
  <si>
    <t>Unit</t>
  </si>
  <si>
    <t>Qty</t>
  </si>
  <si>
    <t>Amount</t>
  </si>
  <si>
    <t>For PIONEER ENGINEERING SERVICES.</t>
  </si>
  <si>
    <t>Labour Rate</t>
  </si>
  <si>
    <t>Material Rate</t>
  </si>
  <si>
    <t>Bilal Habib</t>
  </si>
  <si>
    <t>Tax 7.5%</t>
  </si>
  <si>
    <t>Attn: Mr. Anas Aftab</t>
  </si>
  <si>
    <t>Rft</t>
  </si>
  <si>
    <t>Job</t>
  </si>
  <si>
    <t>Total Amount Rs</t>
  </si>
  <si>
    <t>PES/DMC/004/08/23</t>
  </si>
  <si>
    <t>Variation order for AHU Room Piping and Accessories - Dolmen Family Area DMC Karachi</t>
  </si>
  <si>
    <t>No.</t>
  </si>
  <si>
    <t>Supply and installation of following valves and accessories for AHU assembly.</t>
  </si>
  <si>
    <t>Pressure Guage 4-1/2" Dial</t>
  </si>
  <si>
    <t>Thermometer 6" Dia</t>
  </si>
  <si>
    <t>Thermowell</t>
  </si>
  <si>
    <t>Guage Cock  1/4"</t>
  </si>
  <si>
    <t>Syphon    1/4"</t>
  </si>
  <si>
    <t>Nos</t>
  </si>
  <si>
    <t>Application of red oxide paint over M.S Pipe.</t>
  </si>
  <si>
    <t xml:space="preserve">Interconnection &amp; access of AHU assembly with mall chilled water line </t>
  </si>
  <si>
    <t>Tin</t>
  </si>
  <si>
    <t>Testing, commissioning &amp; balancing of AHU assembly</t>
  </si>
  <si>
    <t>Supply and installation of 3" Dia tapes.</t>
  </si>
  <si>
    <t>Supply &amp; installation of Aerofoam XLPE Glue 2.5 ltr</t>
  </si>
  <si>
    <t>Supply &amp; installation of related fittings such as tee, bend union, elbow etc.</t>
  </si>
  <si>
    <t>Air Vent    3/4" Dia</t>
  </si>
  <si>
    <t>Gate Valve   3/4" Dia</t>
  </si>
  <si>
    <t>*</t>
  </si>
  <si>
    <t>Fittings 15%</t>
  </si>
  <si>
    <t>Supply and installation of Room Thermostat</t>
  </si>
  <si>
    <t>Supply &amp; installation of M.S Pipe 25mm</t>
  </si>
  <si>
    <t>Supply &amp; installation of PICV 25mm with Pressure ports and valve actuator.</t>
  </si>
  <si>
    <t>Supply and installation of XLPE insulation tube 25mm thickness 25mm</t>
  </si>
  <si>
    <t>Gate Valve 1" Dia</t>
  </si>
  <si>
    <t>Ball Valve   1" Dia</t>
  </si>
  <si>
    <t>Strainer     1" Dia</t>
  </si>
  <si>
    <t>Balancing Valve 1" Dia</t>
  </si>
  <si>
    <t>Supply &amp; installation of condensate drain pipe insulation 1-1/4</t>
  </si>
  <si>
    <t>Supply and installation of hangers and supports such as pipe supports, anchor bolt, hanging clips and rods.</t>
  </si>
  <si>
    <t>Control wiring of thermostat &amp; PICV (1.5mm 3 core)</t>
  </si>
  <si>
    <t>Waste 05%</t>
  </si>
  <si>
    <t>Over Head profit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</si>
</sst>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/>
    <xf numFmtId="164" fontId="5" fillId="0" borderId="0" xfId="1" applyNumberFormat="1" applyFont="1"/>
    <xf numFmtId="14" fontId="0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8" fillId="2" borderId="0" xfId="1" applyNumberFormat="1" applyFont="1" applyFill="1" applyAlignment="1">
      <alignment vertical="center"/>
    </xf>
    <xf numFmtId="164" fontId="3" fillId="0" borderId="0" xfId="0" applyNumberFormat="1" applyFont="1"/>
    <xf numFmtId="164" fontId="10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164" fontId="11" fillId="0" borderId="1" xfId="1" applyNumberFormat="1" applyFont="1" applyBorder="1" applyAlignment="1">
      <alignment horizontal="right" vertical="center"/>
    </xf>
    <xf numFmtId="164" fontId="11" fillId="0" borderId="1" xfId="1" applyNumberFormat="1" applyFont="1" applyFill="1" applyBorder="1" applyAlignment="1">
      <alignment horizontal="right" vertical="center"/>
    </xf>
    <xf numFmtId="164" fontId="11" fillId="0" borderId="1" xfId="1" applyNumberFormat="1" applyFont="1" applyBorder="1" applyAlignment="1">
      <alignment horizontal="right" vertical="center" wrapText="1"/>
    </xf>
    <xf numFmtId="43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justify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2378651</xdr:colOff>
      <xdr:row>0</xdr:row>
      <xdr:rowOff>8659</xdr:rowOff>
    </xdr:from>
    <xdr:to>
      <xdr:col>6</xdr:col>
      <xdr:colOff>215656</xdr:colOff>
      <xdr:row>4</xdr:row>
      <xdr:rowOff>173182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4" y="8659"/>
          <a:ext cx="2157891" cy="926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105700</xdr:colOff>
      <xdr:row>44</xdr:row>
      <xdr:rowOff>11084</xdr:rowOff>
    </xdr:from>
    <xdr:to>
      <xdr:col>1</xdr:col>
      <xdr:colOff>398377</xdr:colOff>
      <xdr:row>46</xdr:row>
      <xdr:rowOff>75167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00" y="11657561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398318</xdr:colOff>
      <xdr:row>16</xdr:row>
      <xdr:rowOff>389660</xdr:rowOff>
    </xdr:from>
    <xdr:to>
      <xdr:col>19</xdr:col>
      <xdr:colOff>372341</xdr:colOff>
      <xdr:row>41</xdr:row>
      <xdr:rowOff>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B6DD52-3E6B-1168-25DE-6C4223A3A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55432" y="3835978"/>
          <a:ext cx="3931227" cy="7249258"/>
        </a:xfrm>
        <a:prstGeom prst="rect">
          <a:avLst/>
        </a:prstGeom>
      </xdr:spPr>
    </xdr:pic>
    <xdr:clientData/>
  </xdr:twoCellAnchor>
  <xdr:twoCellAnchor editAs="oneCell">
    <xdr:from>
      <xdr:col>11</xdr:col>
      <xdr:colOff>917863</xdr:colOff>
      <xdr:row>3</xdr:row>
      <xdr:rowOff>164523</xdr:rowOff>
    </xdr:from>
    <xdr:to>
      <xdr:col>20</xdr:col>
      <xdr:colOff>308321</xdr:colOff>
      <xdr:row>34</xdr:row>
      <xdr:rowOff>292044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F756A2-C401-D50B-272F-DD3FBE19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7977" y="736023"/>
          <a:ext cx="6620799" cy="7868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R47"/>
  <sheetViews>
    <sheetView tabSelected="1" topLeftCell="A3" zoomScale="110" zoomScaleNormal="110" workbookViewId="0">
      <selection activeCell="K41" sqref="K41"/>
    </sheetView>
  </sheetViews>
  <sheetFormatPr defaultRowHeight="15" x14ac:dyDescent="0.25"/>
  <cols>
    <col min="1" max="1" width="3.85546875" style="2" customWidth="1"/>
    <col min="2" max="2" width="39.140625" customWidth="1"/>
    <col min="3" max="3" width="9.7109375" style="2" customWidth="1"/>
    <col min="4" max="4" width="8.85546875" style="2" customWidth="1"/>
    <col min="5" max="5" width="8.42578125" style="2" hidden="1" customWidth="1"/>
    <col min="6" max="6" width="7.140625" style="2" customWidth="1"/>
    <col min="7" max="7" width="9.140625" style="2" customWidth="1"/>
    <col min="8" max="8" width="8.7109375" style="3" customWidth="1"/>
    <col min="9" max="9" width="5.5703125" style="2" customWidth="1"/>
    <col min="10" max="10" width="5.7109375" style="2" customWidth="1"/>
    <col min="11" max="11" width="14.5703125" style="3" customWidth="1"/>
    <col min="12" max="12" width="14.28515625" customWidth="1"/>
    <col min="13" max="13" width="11.140625" bestFit="1" customWidth="1"/>
    <col min="14" max="14" width="14.5703125" bestFit="1" customWidth="1"/>
    <col min="15" max="15" width="11.7109375" customWidth="1"/>
    <col min="17" max="17" width="12.140625" customWidth="1"/>
    <col min="18" max="18" width="17.28515625" bestFit="1" customWidth="1"/>
  </cols>
  <sheetData>
    <row r="8" spans="1:18" x14ac:dyDescent="0.25">
      <c r="A8" s="28" t="s">
        <v>14</v>
      </c>
      <c r="B8" s="28"/>
      <c r="K8" s="7">
        <v>45183</v>
      </c>
    </row>
    <row r="9" spans="1:18" ht="8.25" customHeight="1" x14ac:dyDescent="0.25"/>
    <row r="10" spans="1:18" ht="0.75" customHeight="1" x14ac:dyDescent="0.25">
      <c r="A10" s="4"/>
      <c r="B10" s="4"/>
    </row>
    <row r="11" spans="1:18" ht="23.25" x14ac:dyDescent="0.35">
      <c r="A11" s="29" t="s">
        <v>10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8" ht="3.75" customHeight="1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8" ht="21.75" customHeight="1" x14ac:dyDescent="0.25">
      <c r="A13" s="30" t="s">
        <v>15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O13" s="31"/>
      <c r="P13" s="31"/>
      <c r="Q13" s="31"/>
      <c r="R13" s="19"/>
    </row>
    <row r="14" spans="1:18" ht="14.25" customHeight="1" x14ac:dyDescent="0.25"/>
    <row r="15" spans="1:18" ht="60" customHeight="1" x14ac:dyDescent="0.25">
      <c r="A15" s="8" t="s">
        <v>0</v>
      </c>
      <c r="B15" s="8" t="s">
        <v>1</v>
      </c>
      <c r="C15" s="9" t="s">
        <v>7</v>
      </c>
      <c r="D15" s="9" t="s">
        <v>6</v>
      </c>
      <c r="E15" s="9" t="s">
        <v>34</v>
      </c>
      <c r="F15" s="34" t="s">
        <v>46</v>
      </c>
      <c r="G15" s="10" t="s">
        <v>47</v>
      </c>
      <c r="H15" s="9" t="s">
        <v>9</v>
      </c>
      <c r="I15" s="8" t="s">
        <v>2</v>
      </c>
      <c r="J15" s="8" t="s">
        <v>3</v>
      </c>
      <c r="K15" s="10" t="s">
        <v>4</v>
      </c>
    </row>
    <row r="16" spans="1:18" s="5" customFormat="1" ht="18.75" x14ac:dyDescent="0.3">
      <c r="A16" s="22">
        <v>1</v>
      </c>
      <c r="B16" s="23" t="s">
        <v>36</v>
      </c>
      <c r="C16" s="24">
        <v>431</v>
      </c>
      <c r="D16" s="25">
        <v>240</v>
      </c>
      <c r="E16" s="25"/>
      <c r="F16" s="25">
        <f>C16*5%</f>
        <v>21.55</v>
      </c>
      <c r="G16" s="25">
        <f>SUM(C16+D16+F16+E16)*10%</f>
        <v>69.254999999999995</v>
      </c>
      <c r="H16" s="26">
        <f>SUM(C16+D16+G16+F16+E16)*7.5%</f>
        <v>57.135374999999996</v>
      </c>
      <c r="I16" s="22" t="s">
        <v>11</v>
      </c>
      <c r="J16" s="22">
        <v>120</v>
      </c>
      <c r="K16" s="24">
        <f>SUM(C16+D16+G16+H16+F16+E16)*J16</f>
        <v>98272.844999999987</v>
      </c>
      <c r="M16" s="20"/>
    </row>
    <row r="17" spans="1:14" s="5" customFormat="1" ht="33.75" customHeight="1" x14ac:dyDescent="0.3">
      <c r="A17" s="22">
        <v>2</v>
      </c>
      <c r="B17" s="23" t="s">
        <v>37</v>
      </c>
      <c r="C17" s="24">
        <v>69540</v>
      </c>
      <c r="D17" s="25">
        <v>15000</v>
      </c>
      <c r="E17" s="25">
        <v>0</v>
      </c>
      <c r="F17" s="25">
        <v>0</v>
      </c>
      <c r="G17" s="25">
        <f t="shared" ref="G17:G40" si="0">SUM(C17+D17+F17+E17)*10%</f>
        <v>8454</v>
      </c>
      <c r="H17" s="26">
        <f>SUM(C17+D17+G17+F17)*7.5%</f>
        <v>6974.55</v>
      </c>
      <c r="I17" s="22" t="s">
        <v>16</v>
      </c>
      <c r="J17" s="22">
        <v>1</v>
      </c>
      <c r="K17" s="24">
        <f t="shared" ref="K17:K40" si="1">SUM(C17+D17+G17+H17+F17+E17)*J17</f>
        <v>99968.55</v>
      </c>
    </row>
    <row r="18" spans="1:14" s="5" customFormat="1" ht="30" x14ac:dyDescent="0.3">
      <c r="A18" s="22">
        <v>3</v>
      </c>
      <c r="B18" s="23" t="s">
        <v>35</v>
      </c>
      <c r="C18" s="24">
        <v>12810</v>
      </c>
      <c r="D18" s="25">
        <v>2500</v>
      </c>
      <c r="E18" s="25"/>
      <c r="F18" s="25">
        <v>0</v>
      </c>
      <c r="G18" s="25">
        <f t="shared" si="0"/>
        <v>1531</v>
      </c>
      <c r="H18" s="26">
        <f>SUM(C18+D18+G18+F18)*7.5%</f>
        <v>1263.075</v>
      </c>
      <c r="I18" s="22" t="s">
        <v>23</v>
      </c>
      <c r="J18" s="22">
        <v>2</v>
      </c>
      <c r="K18" s="24">
        <f t="shared" si="1"/>
        <v>36208.15</v>
      </c>
      <c r="M18" s="20"/>
      <c r="N18" s="20"/>
    </row>
    <row r="19" spans="1:14" s="5" customFormat="1" ht="30" x14ac:dyDescent="0.3">
      <c r="A19" s="22">
        <v>4</v>
      </c>
      <c r="B19" s="33" t="s">
        <v>45</v>
      </c>
      <c r="C19" s="24">
        <v>95</v>
      </c>
      <c r="D19" s="25">
        <v>70</v>
      </c>
      <c r="E19" s="25"/>
      <c r="F19" s="25">
        <v>0</v>
      </c>
      <c r="G19" s="25">
        <f t="shared" si="0"/>
        <v>16.5</v>
      </c>
      <c r="H19" s="26">
        <f t="shared" ref="H19" si="2">SUM(C19+D19+G19+F19)*7.5%</f>
        <v>13.612499999999999</v>
      </c>
      <c r="I19" s="22" t="s">
        <v>11</v>
      </c>
      <c r="J19" s="22">
        <v>65</v>
      </c>
      <c r="K19" s="24">
        <f>SUM(C19+D19+G19+H19+F19+E19)*J19</f>
        <v>12682.3125</v>
      </c>
      <c r="M19" s="20"/>
    </row>
    <row r="20" spans="1:14" s="5" customFormat="1" ht="30" x14ac:dyDescent="0.3">
      <c r="A20" s="22">
        <v>5</v>
      </c>
      <c r="B20" s="23" t="s">
        <v>38</v>
      </c>
      <c r="C20" s="25">
        <v>640</v>
      </c>
      <c r="D20" s="25">
        <v>120</v>
      </c>
      <c r="E20" s="25"/>
      <c r="F20" s="25">
        <f>C20*5%</f>
        <v>32</v>
      </c>
      <c r="G20" s="25">
        <f t="shared" si="0"/>
        <v>79.2</v>
      </c>
      <c r="H20" s="26">
        <f>SUM(C20+D20+G20+F20)*7.5%</f>
        <v>65.34</v>
      </c>
      <c r="I20" s="22" t="s">
        <v>11</v>
      </c>
      <c r="J20" s="22">
        <v>120</v>
      </c>
      <c r="K20" s="24">
        <f t="shared" si="1"/>
        <v>112384.8</v>
      </c>
    </row>
    <row r="21" spans="1:14" s="5" customFormat="1" ht="18.75" x14ac:dyDescent="0.3">
      <c r="A21" s="22">
        <v>6</v>
      </c>
      <c r="B21" s="23" t="s">
        <v>28</v>
      </c>
      <c r="C21" s="25">
        <v>1200</v>
      </c>
      <c r="D21" s="25">
        <v>400</v>
      </c>
      <c r="E21" s="25"/>
      <c r="F21" s="25">
        <v>0</v>
      </c>
      <c r="G21" s="25">
        <f t="shared" si="0"/>
        <v>160</v>
      </c>
      <c r="H21" s="26">
        <f>SUM(C21+D21+G21+F21)*7.5%</f>
        <v>132</v>
      </c>
      <c r="I21" s="22" t="s">
        <v>23</v>
      </c>
      <c r="J21" s="22">
        <v>32</v>
      </c>
      <c r="K21" s="24">
        <f t="shared" si="1"/>
        <v>60544</v>
      </c>
    </row>
    <row r="22" spans="1:14" s="5" customFormat="1" ht="30" x14ac:dyDescent="0.3">
      <c r="A22" s="22">
        <v>7</v>
      </c>
      <c r="B22" s="23" t="s">
        <v>29</v>
      </c>
      <c r="C22" s="25">
        <v>11000</v>
      </c>
      <c r="D22" s="25">
        <v>5000</v>
      </c>
      <c r="E22" s="25"/>
      <c r="F22" s="25">
        <v>0</v>
      </c>
      <c r="G22" s="25">
        <f t="shared" si="0"/>
        <v>1600</v>
      </c>
      <c r="H22" s="26">
        <f>SUM(C22+D22+G22+F22)*7.5%</f>
        <v>1320</v>
      </c>
      <c r="I22" s="22" t="s">
        <v>26</v>
      </c>
      <c r="J22" s="22">
        <v>2</v>
      </c>
      <c r="K22" s="24">
        <f t="shared" si="1"/>
        <v>37840</v>
      </c>
    </row>
    <row r="23" spans="1:14" s="5" customFormat="1" ht="30" x14ac:dyDescent="0.3">
      <c r="A23" s="22">
        <v>8</v>
      </c>
      <c r="B23" s="23" t="s">
        <v>17</v>
      </c>
      <c r="C23" s="24"/>
      <c r="D23" s="25"/>
      <c r="E23" s="25"/>
      <c r="F23" s="25">
        <v>0</v>
      </c>
      <c r="G23" s="25">
        <f t="shared" si="0"/>
        <v>0</v>
      </c>
      <c r="H23" s="26"/>
      <c r="I23" s="22"/>
      <c r="J23" s="22"/>
      <c r="K23" s="24">
        <f t="shared" si="1"/>
        <v>0</v>
      </c>
    </row>
    <row r="24" spans="1:14" s="5" customFormat="1" ht="16.5" customHeight="1" x14ac:dyDescent="0.3">
      <c r="A24" s="22" t="s">
        <v>33</v>
      </c>
      <c r="B24" s="23" t="s">
        <v>39</v>
      </c>
      <c r="C24" s="24">
        <v>6372</v>
      </c>
      <c r="D24" s="25">
        <v>1500</v>
      </c>
      <c r="E24" s="25"/>
      <c r="F24" s="25">
        <v>0</v>
      </c>
      <c r="G24" s="25">
        <f t="shared" si="0"/>
        <v>787.2</v>
      </c>
      <c r="H24" s="26">
        <f t="shared" ref="H24:H32" si="3">SUM(C24+D24+G24+F24)*7.5%</f>
        <v>649.44000000000005</v>
      </c>
      <c r="I24" s="22" t="s">
        <v>23</v>
      </c>
      <c r="J24" s="22">
        <v>4</v>
      </c>
      <c r="K24" s="24">
        <f t="shared" si="1"/>
        <v>37234.560000000005</v>
      </c>
      <c r="M24" s="20"/>
      <c r="N24" s="27"/>
    </row>
    <row r="25" spans="1:14" s="5" customFormat="1" ht="16.5" customHeight="1" x14ac:dyDescent="0.3">
      <c r="A25" s="22" t="s">
        <v>33</v>
      </c>
      <c r="B25" s="23" t="s">
        <v>32</v>
      </c>
      <c r="C25" s="24">
        <v>4248</v>
      </c>
      <c r="D25" s="25">
        <v>1500</v>
      </c>
      <c r="E25" s="25"/>
      <c r="F25" s="25">
        <v>0</v>
      </c>
      <c r="G25" s="25">
        <f t="shared" si="0"/>
        <v>574.80000000000007</v>
      </c>
      <c r="H25" s="26">
        <f>SUM(C25+D25+G25+F25)*7.5%</f>
        <v>474.21</v>
      </c>
      <c r="I25" s="22" t="s">
        <v>23</v>
      </c>
      <c r="J25" s="22">
        <v>2</v>
      </c>
      <c r="K25" s="24">
        <f>SUM(C25+D25+G25+H25+F25+E25)*J25</f>
        <v>13594.02</v>
      </c>
      <c r="M25" s="20"/>
      <c r="N25" s="27"/>
    </row>
    <row r="26" spans="1:14" s="5" customFormat="1" ht="16.5" customHeight="1" x14ac:dyDescent="0.3">
      <c r="A26" s="22" t="s">
        <v>33</v>
      </c>
      <c r="B26" s="23" t="s">
        <v>40</v>
      </c>
      <c r="C26" s="24">
        <v>5664</v>
      </c>
      <c r="D26" s="25">
        <v>1500</v>
      </c>
      <c r="E26" s="25"/>
      <c r="F26" s="25">
        <v>0</v>
      </c>
      <c r="G26" s="25">
        <f t="shared" si="0"/>
        <v>716.40000000000009</v>
      </c>
      <c r="H26" s="26">
        <f t="shared" si="3"/>
        <v>591.03</v>
      </c>
      <c r="I26" s="22" t="s">
        <v>23</v>
      </c>
      <c r="J26" s="22">
        <v>1</v>
      </c>
      <c r="K26" s="24">
        <f t="shared" si="1"/>
        <v>8471.43</v>
      </c>
      <c r="M26" s="20"/>
      <c r="N26" s="27"/>
    </row>
    <row r="27" spans="1:14" s="5" customFormat="1" ht="16.5" customHeight="1" x14ac:dyDescent="0.3">
      <c r="A27" s="22" t="s">
        <v>33</v>
      </c>
      <c r="B27" s="23" t="s">
        <v>41</v>
      </c>
      <c r="C27" s="24">
        <v>9853</v>
      </c>
      <c r="D27" s="25">
        <v>1500</v>
      </c>
      <c r="E27" s="25"/>
      <c r="F27" s="25">
        <v>0</v>
      </c>
      <c r="G27" s="25">
        <f t="shared" si="0"/>
        <v>1135.3</v>
      </c>
      <c r="H27" s="26">
        <f t="shared" si="3"/>
        <v>936.62249999999995</v>
      </c>
      <c r="I27" s="22" t="s">
        <v>23</v>
      </c>
      <c r="J27" s="22">
        <v>1</v>
      </c>
      <c r="K27" s="24">
        <f t="shared" si="1"/>
        <v>13424.922499999999</v>
      </c>
      <c r="M27" s="20"/>
      <c r="N27" s="27"/>
    </row>
    <row r="28" spans="1:14" s="5" customFormat="1" ht="16.5" customHeight="1" x14ac:dyDescent="0.3">
      <c r="A28" s="22" t="s">
        <v>33</v>
      </c>
      <c r="B28" s="23" t="s">
        <v>31</v>
      </c>
      <c r="C28" s="24">
        <v>2950</v>
      </c>
      <c r="D28" s="25">
        <v>1500</v>
      </c>
      <c r="E28" s="25"/>
      <c r="F28" s="25">
        <v>0</v>
      </c>
      <c r="G28" s="25">
        <f t="shared" si="0"/>
        <v>445</v>
      </c>
      <c r="H28" s="26">
        <f>SUM(C28+D28+G28+F28)*7.5%</f>
        <v>367.125</v>
      </c>
      <c r="I28" s="22" t="s">
        <v>23</v>
      </c>
      <c r="J28" s="22">
        <v>2</v>
      </c>
      <c r="K28" s="24">
        <f>SUM(C28+D28+G28+H28+F28+E28)*J28</f>
        <v>10524.25</v>
      </c>
      <c r="M28" s="20"/>
      <c r="N28" s="27"/>
    </row>
    <row r="29" spans="1:14" s="5" customFormat="1" ht="16.5" customHeight="1" x14ac:dyDescent="0.3">
      <c r="A29" s="22" t="s">
        <v>33</v>
      </c>
      <c r="B29" s="23" t="s">
        <v>18</v>
      </c>
      <c r="C29" s="24">
        <v>4956</v>
      </c>
      <c r="D29" s="25">
        <v>1500</v>
      </c>
      <c r="E29" s="25"/>
      <c r="F29" s="25">
        <v>0</v>
      </c>
      <c r="G29" s="25">
        <f t="shared" si="0"/>
        <v>645.6</v>
      </c>
      <c r="H29" s="26">
        <f t="shared" si="3"/>
        <v>532.62</v>
      </c>
      <c r="I29" s="22" t="s">
        <v>23</v>
      </c>
      <c r="J29" s="22">
        <v>2</v>
      </c>
      <c r="K29" s="24">
        <f t="shared" si="1"/>
        <v>15268.44</v>
      </c>
      <c r="M29" s="20"/>
      <c r="N29" s="27"/>
    </row>
    <row r="30" spans="1:14" s="5" customFormat="1" ht="16.5" customHeight="1" x14ac:dyDescent="0.3">
      <c r="A30" s="22" t="s">
        <v>33</v>
      </c>
      <c r="B30" s="23" t="s">
        <v>19</v>
      </c>
      <c r="C30" s="24">
        <v>6490</v>
      </c>
      <c r="D30" s="25">
        <v>1500</v>
      </c>
      <c r="E30" s="25"/>
      <c r="F30" s="25">
        <v>0</v>
      </c>
      <c r="G30" s="25">
        <f t="shared" si="0"/>
        <v>799</v>
      </c>
      <c r="H30" s="26">
        <f t="shared" si="3"/>
        <v>659.17499999999995</v>
      </c>
      <c r="I30" s="22" t="s">
        <v>23</v>
      </c>
      <c r="J30" s="22">
        <v>2</v>
      </c>
      <c r="K30" s="24">
        <f t="shared" si="1"/>
        <v>18896.349999999999</v>
      </c>
      <c r="M30" s="20"/>
      <c r="N30" s="27"/>
    </row>
    <row r="31" spans="1:14" s="5" customFormat="1" ht="16.5" customHeight="1" x14ac:dyDescent="0.3">
      <c r="A31" s="22" t="s">
        <v>33</v>
      </c>
      <c r="B31" s="23" t="s">
        <v>22</v>
      </c>
      <c r="C31" s="24">
        <v>377</v>
      </c>
      <c r="D31" s="25">
        <v>250</v>
      </c>
      <c r="E31" s="25"/>
      <c r="F31" s="25">
        <v>0</v>
      </c>
      <c r="G31" s="25">
        <f t="shared" si="0"/>
        <v>62.7</v>
      </c>
      <c r="H31" s="26">
        <f t="shared" si="3"/>
        <v>51.727499999999999</v>
      </c>
      <c r="I31" s="22" t="s">
        <v>23</v>
      </c>
      <c r="J31" s="22">
        <v>2</v>
      </c>
      <c r="K31" s="24">
        <f t="shared" si="1"/>
        <v>1482.855</v>
      </c>
      <c r="M31" s="20"/>
      <c r="N31" s="27"/>
    </row>
    <row r="32" spans="1:14" s="5" customFormat="1" ht="16.5" customHeight="1" x14ac:dyDescent="0.3">
      <c r="A32" s="22" t="s">
        <v>33</v>
      </c>
      <c r="B32" s="23" t="s">
        <v>21</v>
      </c>
      <c r="C32" s="24">
        <v>767</v>
      </c>
      <c r="D32" s="25">
        <v>250</v>
      </c>
      <c r="E32" s="25"/>
      <c r="F32" s="25">
        <v>0</v>
      </c>
      <c r="G32" s="25">
        <f t="shared" si="0"/>
        <v>101.7</v>
      </c>
      <c r="H32" s="26">
        <f t="shared" si="3"/>
        <v>83.902500000000003</v>
      </c>
      <c r="I32" s="22" t="s">
        <v>23</v>
      </c>
      <c r="J32" s="22">
        <v>2</v>
      </c>
      <c r="K32" s="24">
        <f t="shared" si="1"/>
        <v>2405.2049999999999</v>
      </c>
      <c r="M32" s="20"/>
      <c r="N32" s="27"/>
    </row>
    <row r="33" spans="1:14" s="5" customFormat="1" ht="16.5" customHeight="1" x14ac:dyDescent="0.3">
      <c r="A33" s="22" t="s">
        <v>33</v>
      </c>
      <c r="B33" s="23" t="s">
        <v>20</v>
      </c>
      <c r="C33" s="24">
        <v>708</v>
      </c>
      <c r="D33" s="25">
        <v>250</v>
      </c>
      <c r="E33" s="25"/>
      <c r="F33" s="25">
        <v>0</v>
      </c>
      <c r="G33" s="25">
        <f t="shared" si="0"/>
        <v>95.800000000000011</v>
      </c>
      <c r="H33" s="26">
        <f t="shared" ref="H33" si="4">SUM(C33+D33+G33+F33)*7.5%</f>
        <v>79.034999999999997</v>
      </c>
      <c r="I33" s="22" t="s">
        <v>23</v>
      </c>
      <c r="J33" s="22">
        <v>2</v>
      </c>
      <c r="K33" s="24">
        <f t="shared" si="1"/>
        <v>2265.67</v>
      </c>
      <c r="M33" s="20"/>
    </row>
    <row r="34" spans="1:14" s="5" customFormat="1" ht="16.5" customHeight="1" x14ac:dyDescent="0.3">
      <c r="A34" s="22" t="s">
        <v>33</v>
      </c>
      <c r="B34" s="23" t="s">
        <v>42</v>
      </c>
      <c r="C34" s="24">
        <v>11350</v>
      </c>
      <c r="D34" s="25">
        <v>2000</v>
      </c>
      <c r="E34" s="25"/>
      <c r="F34" s="25">
        <v>0</v>
      </c>
      <c r="G34" s="25">
        <f t="shared" si="0"/>
        <v>1335</v>
      </c>
      <c r="H34" s="26">
        <f t="shared" ref="H34" si="5">SUM(C34+D34+G34+F34)*7.5%</f>
        <v>1101.375</v>
      </c>
      <c r="I34" s="22" t="s">
        <v>23</v>
      </c>
      <c r="J34" s="22">
        <v>1</v>
      </c>
      <c r="K34" s="24">
        <f t="shared" si="1"/>
        <v>15786.375</v>
      </c>
      <c r="M34" s="20"/>
      <c r="N34" s="27"/>
    </row>
    <row r="35" spans="1:14" s="5" customFormat="1" ht="30" x14ac:dyDescent="0.3">
      <c r="A35" s="22">
        <v>9</v>
      </c>
      <c r="B35" s="33" t="s">
        <v>30</v>
      </c>
      <c r="C35" s="24">
        <v>21090</v>
      </c>
      <c r="D35" s="25">
        <v>7500</v>
      </c>
      <c r="E35" s="25"/>
      <c r="F35" s="25">
        <v>0</v>
      </c>
      <c r="G35" s="25">
        <f t="shared" si="0"/>
        <v>2859</v>
      </c>
      <c r="H35" s="26">
        <f>SUM(C35+D35+G35)*7.5%</f>
        <v>2358.6749999999997</v>
      </c>
      <c r="I35" s="22" t="s">
        <v>12</v>
      </c>
      <c r="J35" s="22">
        <v>1</v>
      </c>
      <c r="K35" s="24">
        <f t="shared" si="1"/>
        <v>33807.675000000003</v>
      </c>
      <c r="M35" s="20"/>
    </row>
    <row r="36" spans="1:14" s="5" customFormat="1" ht="30" x14ac:dyDescent="0.3">
      <c r="A36" s="22">
        <v>10</v>
      </c>
      <c r="B36" s="23" t="s">
        <v>43</v>
      </c>
      <c r="C36" s="24">
        <v>715</v>
      </c>
      <c r="D36" s="25">
        <v>80</v>
      </c>
      <c r="E36" s="25"/>
      <c r="F36" s="25">
        <v>0</v>
      </c>
      <c r="G36" s="25">
        <f t="shared" si="0"/>
        <v>79.5</v>
      </c>
      <c r="H36" s="26">
        <f>SUM(C36+D36+G36)*7.5%</f>
        <v>65.587499999999991</v>
      </c>
      <c r="I36" s="22" t="s">
        <v>11</v>
      </c>
      <c r="J36" s="22">
        <v>70</v>
      </c>
      <c r="K36" s="24">
        <f t="shared" si="1"/>
        <v>65806.125</v>
      </c>
      <c r="M36" s="20"/>
    </row>
    <row r="37" spans="1:14" s="5" customFormat="1" ht="30" x14ac:dyDescent="0.3">
      <c r="A37" s="22">
        <v>11</v>
      </c>
      <c r="B37" s="23" t="s">
        <v>24</v>
      </c>
      <c r="C37" s="24">
        <v>10000</v>
      </c>
      <c r="D37" s="25">
        <v>5000</v>
      </c>
      <c r="E37" s="25"/>
      <c r="F37" s="25">
        <v>0</v>
      </c>
      <c r="G37" s="25">
        <f t="shared" si="0"/>
        <v>1500</v>
      </c>
      <c r="H37" s="26">
        <f t="shared" ref="H37:H39" si="6">SUM(C37+D37+G37)*7.5%</f>
        <v>1237.5</v>
      </c>
      <c r="I37" s="22" t="s">
        <v>12</v>
      </c>
      <c r="J37" s="22">
        <v>1</v>
      </c>
      <c r="K37" s="24">
        <f t="shared" si="1"/>
        <v>17737.5</v>
      </c>
    </row>
    <row r="38" spans="1:14" s="5" customFormat="1" ht="45" x14ac:dyDescent="0.3">
      <c r="A38" s="22">
        <v>12</v>
      </c>
      <c r="B38" s="23" t="s">
        <v>44</v>
      </c>
      <c r="C38" s="24">
        <v>30000</v>
      </c>
      <c r="D38" s="25">
        <v>10000</v>
      </c>
      <c r="E38" s="25"/>
      <c r="F38" s="25">
        <v>0</v>
      </c>
      <c r="G38" s="25">
        <f t="shared" si="0"/>
        <v>4000</v>
      </c>
      <c r="H38" s="26">
        <f t="shared" si="6"/>
        <v>3300</v>
      </c>
      <c r="I38" s="22" t="s">
        <v>12</v>
      </c>
      <c r="J38" s="22">
        <v>1</v>
      </c>
      <c r="K38" s="24">
        <f t="shared" si="1"/>
        <v>47300</v>
      </c>
    </row>
    <row r="39" spans="1:14" s="5" customFormat="1" ht="30" x14ac:dyDescent="0.3">
      <c r="A39" s="22">
        <v>13</v>
      </c>
      <c r="B39" s="23" t="s">
        <v>25</v>
      </c>
      <c r="C39" s="24">
        <v>0</v>
      </c>
      <c r="D39" s="25">
        <v>15000</v>
      </c>
      <c r="E39" s="25"/>
      <c r="F39" s="25">
        <v>0</v>
      </c>
      <c r="G39" s="25">
        <f t="shared" si="0"/>
        <v>1500</v>
      </c>
      <c r="H39" s="26">
        <f t="shared" si="6"/>
        <v>1237.5</v>
      </c>
      <c r="I39" s="22" t="s">
        <v>12</v>
      </c>
      <c r="J39" s="22">
        <v>1</v>
      </c>
      <c r="K39" s="24">
        <f t="shared" si="1"/>
        <v>17737.5</v>
      </c>
    </row>
    <row r="40" spans="1:14" ht="30" x14ac:dyDescent="0.25">
      <c r="A40" s="22">
        <v>14</v>
      </c>
      <c r="B40" s="23" t="s">
        <v>27</v>
      </c>
      <c r="C40" s="24">
        <v>0</v>
      </c>
      <c r="D40" s="25">
        <v>35000</v>
      </c>
      <c r="E40" s="25"/>
      <c r="F40" s="25">
        <v>0</v>
      </c>
      <c r="G40" s="25">
        <f t="shared" si="0"/>
        <v>3500</v>
      </c>
      <c r="H40" s="26">
        <f>SUM(C40+D40+G40)*7.5%</f>
        <v>2887.5</v>
      </c>
      <c r="I40" s="22" t="s">
        <v>12</v>
      </c>
      <c r="J40" s="22">
        <v>1</v>
      </c>
      <c r="K40" s="24">
        <f t="shared" si="1"/>
        <v>41387.5</v>
      </c>
    </row>
    <row r="41" spans="1:14" ht="23.25" x14ac:dyDescent="0.25">
      <c r="A41" s="32" t="s">
        <v>13</v>
      </c>
      <c r="B41" s="32"/>
      <c r="C41" s="32"/>
      <c r="D41" s="32"/>
      <c r="E41" s="32"/>
      <c r="F41" s="32"/>
      <c r="G41" s="32"/>
      <c r="H41" s="32"/>
      <c r="I41" s="32"/>
      <c r="J41" s="32"/>
      <c r="K41" s="21">
        <f>SUM(K16:K40)</f>
        <v>821031.03499999992</v>
      </c>
    </row>
    <row r="42" spans="1:14" s="5" customFormat="1" ht="18.75" x14ac:dyDescent="0.3">
      <c r="A42" s="13" t="s">
        <v>5</v>
      </c>
      <c r="B42" s="14"/>
      <c r="C42" s="15"/>
      <c r="D42" s="15"/>
      <c r="E42" s="15"/>
      <c r="F42" s="15"/>
      <c r="G42" s="15"/>
      <c r="H42" s="16"/>
      <c r="I42" s="15"/>
      <c r="J42" s="15"/>
      <c r="K42" s="16"/>
    </row>
    <row r="43" spans="1:14" s="5" customFormat="1" ht="0.75" customHeight="1" x14ac:dyDescent="0.3">
      <c r="A43" s="13"/>
      <c r="B43" s="13"/>
      <c r="C43" s="15"/>
      <c r="D43" s="15"/>
      <c r="E43" s="15"/>
      <c r="F43" s="15"/>
      <c r="G43" s="15"/>
      <c r="H43" s="16"/>
      <c r="I43" s="15"/>
      <c r="J43" s="15"/>
      <c r="K43" s="16"/>
      <c r="M43" s="12"/>
    </row>
    <row r="44" spans="1:14" s="5" customFormat="1" ht="18.75" x14ac:dyDescent="0.3">
      <c r="A44" s="17" t="s">
        <v>8</v>
      </c>
      <c r="B44" s="18"/>
      <c r="C44" s="15"/>
      <c r="D44" s="15"/>
      <c r="E44" s="15"/>
      <c r="F44" s="15"/>
      <c r="G44" s="15"/>
      <c r="H44" s="16"/>
      <c r="I44" s="15"/>
      <c r="J44" s="15"/>
      <c r="K44" s="16"/>
      <c r="M44" s="12"/>
    </row>
    <row r="45" spans="1:14" x14ac:dyDescent="0.25">
      <c r="M45" s="1"/>
    </row>
    <row r="46" spans="1:14" x14ac:dyDescent="0.25">
      <c r="M46" s="1"/>
    </row>
    <row r="47" spans="1:14" x14ac:dyDescent="0.25">
      <c r="M47" s="6"/>
    </row>
  </sheetData>
  <mergeCells count="5">
    <mergeCell ref="A8:B8"/>
    <mergeCell ref="A11:K11"/>
    <mergeCell ref="A13:K13"/>
    <mergeCell ref="O13:Q13"/>
    <mergeCell ref="A41:J41"/>
  </mergeCells>
  <printOptions horizontalCentered="1"/>
  <pageMargins left="0" right="0" top="0" bottom="0.75" header="0.3" footer="0.3"/>
  <pageSetup paperSize="9" scale="83" orientation="portrait" r:id="rId1"/>
  <headerFooter alignWithMargins="0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2023-10-28T12:25:05Z</dcterms:modified>
</cp:coreProperties>
</file>