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24226"/>
  <mc:AlternateContent xmlns:mc="http://schemas.openxmlformats.org/markup-compatibility/2006">
    <mc:Choice Requires="x15">
      <x15ac:absPath xmlns:x15ac="http://schemas.microsoft.com/office/spreadsheetml/2010/11/ac" url="H:\Pioneer\Projects 2023\Meezan Bank Head Office\BOQ\"/>
    </mc:Choice>
  </mc:AlternateContent>
  <xr:revisionPtr revIDLastSave="0" documentId="10_ncr:8100000_{2C990491-198D-4D61-8854-C6B8B0245F0F}" xr6:coauthVersionLast="33" xr6:coauthVersionMax="47" xr10:uidLastSave="{00000000-0000-0000-0000-000000000000}"/>
  <bookViews>
    <workbookView xWindow="-120" yWindow="-120" windowWidth="29040" windowHeight="15840" activeTab="1" xr2:uid="{00000000-000D-0000-FFFF-FFFF00000000}"/>
  </bookViews>
  <sheets>
    <sheet name="Table 1" sheetId="1" r:id="rId1"/>
    <sheet name="Finance" sheetId="2" r:id="rId2"/>
  </sheets>
  <externalReferences>
    <externalReference r:id="rId3"/>
  </externalReferences>
  <definedNames>
    <definedName name="_xlnm.Print_Area" localSheetId="0">'Table 1'!$A$1:$I$106</definedName>
    <definedName name="_xlnm.Print_Titles" localSheetId="0">'Table 1'!$1:$6</definedName>
  </definedNames>
  <calcPr calcId="162913"/>
</workbook>
</file>

<file path=xl/calcChain.xml><?xml version="1.0" encoding="utf-8"?>
<calcChain xmlns="http://schemas.openxmlformats.org/spreadsheetml/2006/main">
  <c r="F11" i="2" l="1"/>
  <c r="L10" i="1" l="1"/>
  <c r="N10" i="1" s="1"/>
  <c r="M10" i="1"/>
  <c r="O10" i="1" s="1"/>
  <c r="L11" i="1"/>
  <c r="N11" i="1" s="1"/>
  <c r="M11" i="1"/>
  <c r="O11" i="1" s="1"/>
  <c r="L12" i="1"/>
  <c r="N12" i="1" s="1"/>
  <c r="M12" i="1"/>
  <c r="O12" i="1" s="1"/>
  <c r="L13" i="1"/>
  <c r="N13" i="1" s="1"/>
  <c r="M13" i="1"/>
  <c r="O13" i="1" s="1"/>
  <c r="L14" i="1"/>
  <c r="N14" i="1" s="1"/>
  <c r="M14" i="1"/>
  <c r="O14" i="1" s="1"/>
  <c r="L15" i="1"/>
  <c r="N15" i="1" s="1"/>
  <c r="M15" i="1"/>
  <c r="O15" i="1" s="1"/>
  <c r="L16" i="1"/>
  <c r="N16" i="1" s="1"/>
  <c r="M16" i="1"/>
  <c r="O16" i="1" s="1"/>
  <c r="L17" i="1"/>
  <c r="N17" i="1" s="1"/>
  <c r="M17" i="1"/>
  <c r="O17" i="1" s="1"/>
  <c r="L18" i="1"/>
  <c r="N18" i="1" s="1"/>
  <c r="M18" i="1"/>
  <c r="O18" i="1" s="1"/>
  <c r="L19" i="1"/>
  <c r="N19" i="1" s="1"/>
  <c r="M19" i="1"/>
  <c r="O19" i="1" s="1"/>
  <c r="L20" i="1"/>
  <c r="N20" i="1" s="1"/>
  <c r="M20" i="1"/>
  <c r="O20" i="1" s="1"/>
  <c r="L21" i="1"/>
  <c r="N21" i="1" s="1"/>
  <c r="M21" i="1"/>
  <c r="O21" i="1" s="1"/>
  <c r="L22" i="1"/>
  <c r="N22" i="1" s="1"/>
  <c r="M22" i="1"/>
  <c r="O22" i="1" s="1"/>
  <c r="L23" i="1"/>
  <c r="N23" i="1" s="1"/>
  <c r="M23" i="1"/>
  <c r="O23" i="1" s="1"/>
  <c r="L24" i="1"/>
  <c r="N24" i="1" s="1"/>
  <c r="M24" i="1"/>
  <c r="O24" i="1" s="1"/>
  <c r="L25" i="1"/>
  <c r="N25" i="1" s="1"/>
  <c r="M25" i="1"/>
  <c r="O25" i="1" s="1"/>
  <c r="L26" i="1"/>
  <c r="N26" i="1" s="1"/>
  <c r="M26" i="1"/>
  <c r="O26" i="1" s="1"/>
  <c r="L27" i="1"/>
  <c r="N27" i="1" s="1"/>
  <c r="M27" i="1"/>
  <c r="O27" i="1" s="1"/>
  <c r="L28" i="1"/>
  <c r="N28" i="1" s="1"/>
  <c r="M28" i="1"/>
  <c r="O28" i="1" s="1"/>
  <c r="L29" i="1"/>
  <c r="N29" i="1" s="1"/>
  <c r="M29" i="1"/>
  <c r="O29" i="1" s="1"/>
  <c r="L30" i="1"/>
  <c r="N30" i="1" s="1"/>
  <c r="M30" i="1"/>
  <c r="O30" i="1" s="1"/>
  <c r="L31" i="1"/>
  <c r="N31" i="1" s="1"/>
  <c r="M31" i="1"/>
  <c r="O31" i="1" s="1"/>
  <c r="L32" i="1"/>
  <c r="N32" i="1" s="1"/>
  <c r="M32" i="1"/>
  <c r="O32" i="1" s="1"/>
  <c r="L33" i="1"/>
  <c r="N33" i="1" s="1"/>
  <c r="M33" i="1"/>
  <c r="O33" i="1" s="1"/>
  <c r="L34" i="1"/>
  <c r="N34" i="1" s="1"/>
  <c r="M34" i="1"/>
  <c r="O34" i="1" s="1"/>
  <c r="L35" i="1"/>
  <c r="N35" i="1" s="1"/>
  <c r="M35" i="1"/>
  <c r="O35" i="1" s="1"/>
  <c r="L36" i="1"/>
  <c r="N36" i="1" s="1"/>
  <c r="M36" i="1"/>
  <c r="O36" i="1" s="1"/>
  <c r="L37" i="1"/>
  <c r="N37" i="1" s="1"/>
  <c r="M37" i="1"/>
  <c r="O37" i="1" s="1"/>
  <c r="L38" i="1"/>
  <c r="N38" i="1" s="1"/>
  <c r="M38" i="1"/>
  <c r="O38" i="1" s="1"/>
  <c r="L39" i="1"/>
  <c r="N39" i="1" s="1"/>
  <c r="M39" i="1"/>
  <c r="O39" i="1" s="1"/>
  <c r="L40" i="1"/>
  <c r="N40" i="1" s="1"/>
  <c r="M40" i="1"/>
  <c r="O40" i="1" s="1"/>
  <c r="L41" i="1"/>
  <c r="N41" i="1" s="1"/>
  <c r="M41" i="1"/>
  <c r="O41" i="1" s="1"/>
  <c r="L42" i="1"/>
  <c r="N42" i="1" s="1"/>
  <c r="M42" i="1"/>
  <c r="O42" i="1" s="1"/>
  <c r="L43" i="1"/>
  <c r="N43" i="1" s="1"/>
  <c r="M43" i="1"/>
  <c r="O43" i="1" s="1"/>
  <c r="L44" i="1"/>
  <c r="N44" i="1" s="1"/>
  <c r="M44" i="1"/>
  <c r="O44" i="1" s="1"/>
  <c r="L45" i="1"/>
  <c r="N45" i="1" s="1"/>
  <c r="M45" i="1"/>
  <c r="O45" i="1" s="1"/>
  <c r="L46" i="1"/>
  <c r="N46" i="1" s="1"/>
  <c r="M46" i="1"/>
  <c r="O46" i="1" s="1"/>
  <c r="L47" i="1"/>
  <c r="N47" i="1" s="1"/>
  <c r="M47" i="1"/>
  <c r="O47" i="1" s="1"/>
  <c r="L48" i="1"/>
  <c r="N48" i="1" s="1"/>
  <c r="M48" i="1"/>
  <c r="O48" i="1" s="1"/>
  <c r="L49" i="1"/>
  <c r="N49" i="1" s="1"/>
  <c r="M49" i="1"/>
  <c r="O49" i="1" s="1"/>
  <c r="L50" i="1"/>
  <c r="N50" i="1" s="1"/>
  <c r="M50" i="1"/>
  <c r="O50" i="1" s="1"/>
  <c r="L51" i="1"/>
  <c r="N51" i="1" s="1"/>
  <c r="M51" i="1"/>
  <c r="O51" i="1" s="1"/>
  <c r="L52" i="1"/>
  <c r="N52" i="1" s="1"/>
  <c r="M52" i="1"/>
  <c r="O52" i="1" s="1"/>
  <c r="L53" i="1"/>
  <c r="N53" i="1" s="1"/>
  <c r="M53" i="1"/>
  <c r="O53" i="1" s="1"/>
  <c r="L54" i="1"/>
  <c r="N54" i="1" s="1"/>
  <c r="M54" i="1"/>
  <c r="O54" i="1" s="1"/>
  <c r="L55" i="1"/>
  <c r="N55" i="1" s="1"/>
  <c r="M55" i="1"/>
  <c r="O55" i="1" s="1"/>
  <c r="L56" i="1"/>
  <c r="N56" i="1" s="1"/>
  <c r="M56" i="1"/>
  <c r="O56" i="1" s="1"/>
  <c r="L57" i="1"/>
  <c r="N57" i="1" s="1"/>
  <c r="M57" i="1"/>
  <c r="O57" i="1" s="1"/>
  <c r="L58" i="1"/>
  <c r="N58" i="1" s="1"/>
  <c r="M58" i="1"/>
  <c r="O58" i="1" s="1"/>
  <c r="L59" i="1"/>
  <c r="N59" i="1" s="1"/>
  <c r="M59" i="1"/>
  <c r="O59" i="1" s="1"/>
  <c r="L60" i="1"/>
  <c r="N60" i="1" s="1"/>
  <c r="M60" i="1"/>
  <c r="O60" i="1" s="1"/>
  <c r="L61" i="1"/>
  <c r="N61" i="1" s="1"/>
  <c r="M61" i="1"/>
  <c r="O61" i="1" s="1"/>
  <c r="L62" i="1"/>
  <c r="N62" i="1" s="1"/>
  <c r="M62" i="1"/>
  <c r="O62" i="1" s="1"/>
  <c r="L63" i="1"/>
  <c r="N63" i="1" s="1"/>
  <c r="M63" i="1"/>
  <c r="O63" i="1" s="1"/>
  <c r="L64" i="1"/>
  <c r="N64" i="1" s="1"/>
  <c r="M64" i="1"/>
  <c r="O64" i="1" s="1"/>
  <c r="L65" i="1"/>
  <c r="N65" i="1" s="1"/>
  <c r="M65" i="1"/>
  <c r="O65" i="1" s="1"/>
  <c r="L66" i="1"/>
  <c r="N66" i="1" s="1"/>
  <c r="M66" i="1"/>
  <c r="O66" i="1" s="1"/>
  <c r="L67" i="1"/>
  <c r="N67" i="1" s="1"/>
  <c r="M67" i="1"/>
  <c r="O67" i="1" s="1"/>
  <c r="L68" i="1"/>
  <c r="N68" i="1" s="1"/>
  <c r="M68" i="1"/>
  <c r="O68" i="1" s="1"/>
  <c r="L69" i="1"/>
  <c r="N69" i="1" s="1"/>
  <c r="M69" i="1"/>
  <c r="O69" i="1" s="1"/>
  <c r="L70" i="1"/>
  <c r="N70" i="1" s="1"/>
  <c r="M70" i="1"/>
  <c r="O70" i="1" s="1"/>
  <c r="L71" i="1"/>
  <c r="N71" i="1" s="1"/>
  <c r="M71" i="1"/>
  <c r="O71" i="1" s="1"/>
  <c r="L72" i="1"/>
  <c r="N72" i="1" s="1"/>
  <c r="M72" i="1"/>
  <c r="O72" i="1" s="1"/>
  <c r="L73" i="1"/>
  <c r="N73" i="1" s="1"/>
  <c r="M73" i="1"/>
  <c r="O73" i="1" s="1"/>
  <c r="L74" i="1"/>
  <c r="N74" i="1" s="1"/>
  <c r="M74" i="1"/>
  <c r="O74" i="1" s="1"/>
  <c r="L75" i="1"/>
  <c r="N75" i="1" s="1"/>
  <c r="M75" i="1"/>
  <c r="O75" i="1" s="1"/>
  <c r="L76" i="1"/>
  <c r="N76" i="1" s="1"/>
  <c r="M76" i="1"/>
  <c r="O76" i="1" s="1"/>
  <c r="L77" i="1"/>
  <c r="N77" i="1" s="1"/>
  <c r="M77" i="1"/>
  <c r="O77" i="1" s="1"/>
  <c r="L78" i="1"/>
  <c r="N78" i="1" s="1"/>
  <c r="M78" i="1"/>
  <c r="O78" i="1" s="1"/>
  <c r="L79" i="1"/>
  <c r="N79" i="1" s="1"/>
  <c r="M79" i="1"/>
  <c r="O79" i="1" s="1"/>
  <c r="L80" i="1"/>
  <c r="N80" i="1" s="1"/>
  <c r="M80" i="1"/>
  <c r="O80" i="1" s="1"/>
  <c r="L81" i="1"/>
  <c r="N81" i="1" s="1"/>
  <c r="M81" i="1"/>
  <c r="O81" i="1" s="1"/>
  <c r="L82" i="1"/>
  <c r="N82" i="1" s="1"/>
  <c r="M82" i="1"/>
  <c r="O82" i="1" s="1"/>
  <c r="L83" i="1"/>
  <c r="N83" i="1" s="1"/>
  <c r="M83" i="1"/>
  <c r="O83" i="1" s="1"/>
  <c r="L84" i="1"/>
  <c r="N84" i="1" s="1"/>
  <c r="M84" i="1"/>
  <c r="O84" i="1" s="1"/>
  <c r="L85" i="1"/>
  <c r="N85" i="1" s="1"/>
  <c r="M85" i="1"/>
  <c r="O85" i="1" s="1"/>
  <c r="L86" i="1"/>
  <c r="N86" i="1" s="1"/>
  <c r="M86" i="1"/>
  <c r="O86" i="1" s="1"/>
  <c r="L87" i="1"/>
  <c r="N87" i="1" s="1"/>
  <c r="M87" i="1"/>
  <c r="O87" i="1" s="1"/>
  <c r="L88" i="1"/>
  <c r="N88" i="1" s="1"/>
  <c r="M88" i="1"/>
  <c r="O88" i="1" s="1"/>
  <c r="L89" i="1"/>
  <c r="N89" i="1" s="1"/>
  <c r="M89" i="1"/>
  <c r="O89" i="1" s="1"/>
  <c r="L90" i="1"/>
  <c r="N90" i="1" s="1"/>
  <c r="M90" i="1"/>
  <c r="O90" i="1" s="1"/>
  <c r="L91" i="1"/>
  <c r="N91" i="1" s="1"/>
  <c r="M91" i="1"/>
  <c r="O91" i="1" s="1"/>
  <c r="L92" i="1"/>
  <c r="N92" i="1" s="1"/>
  <c r="M92" i="1"/>
  <c r="O92" i="1" s="1"/>
  <c r="L93" i="1"/>
  <c r="N93" i="1" s="1"/>
  <c r="M93" i="1"/>
  <c r="O93" i="1" s="1"/>
  <c r="L94" i="1"/>
  <c r="N94" i="1" s="1"/>
  <c r="M94" i="1"/>
  <c r="O94" i="1" s="1"/>
  <c r="L95" i="1"/>
  <c r="N95" i="1" s="1"/>
  <c r="M95" i="1"/>
  <c r="O95" i="1" s="1"/>
  <c r="L96" i="1"/>
  <c r="N96" i="1" s="1"/>
  <c r="M96" i="1"/>
  <c r="O96" i="1" s="1"/>
  <c r="L97" i="1"/>
  <c r="N97" i="1" s="1"/>
  <c r="M97" i="1"/>
  <c r="O97" i="1" s="1"/>
  <c r="L98" i="1"/>
  <c r="N98" i="1" s="1"/>
  <c r="M98" i="1"/>
  <c r="O98" i="1" s="1"/>
  <c r="L99" i="1"/>
  <c r="N99" i="1" s="1"/>
  <c r="M99" i="1"/>
  <c r="O99" i="1" s="1"/>
  <c r="L100" i="1"/>
  <c r="N100" i="1" s="1"/>
  <c r="M100" i="1"/>
  <c r="O100" i="1" s="1"/>
  <c r="L101" i="1"/>
  <c r="N101" i="1" s="1"/>
  <c r="M101" i="1"/>
  <c r="O101" i="1" s="1"/>
  <c r="L102" i="1"/>
  <c r="N102" i="1" s="1"/>
  <c r="M102" i="1"/>
  <c r="O102" i="1" s="1"/>
  <c r="L103" i="1"/>
  <c r="N103" i="1" s="1"/>
  <c r="M103" i="1"/>
  <c r="O103" i="1" s="1"/>
  <c r="L104" i="1"/>
  <c r="N104" i="1" s="1"/>
  <c r="M104" i="1"/>
  <c r="O104" i="1" s="1"/>
  <c r="L105" i="1"/>
  <c r="N105" i="1" s="1"/>
  <c r="M105" i="1"/>
  <c r="O105" i="1" s="1"/>
  <c r="M9" i="1"/>
  <c r="O9" i="1" s="1"/>
  <c r="L9" i="1"/>
  <c r="N9" i="1" s="1"/>
  <c r="Q103" i="1"/>
  <c r="Q102" i="1"/>
  <c r="H7" i="2"/>
  <c r="F28" i="2"/>
  <c r="F5" i="2" l="1"/>
  <c r="F6" i="2" s="1"/>
  <c r="F7" i="2" l="1"/>
  <c r="F8" i="2" s="1"/>
  <c r="F10" i="2" s="1"/>
  <c r="F12" i="2" s="1"/>
  <c r="F27" i="2"/>
  <c r="M120" i="1" l="1"/>
  <c r="N132" i="1"/>
  <c r="J129" i="1"/>
  <c r="M108" i="1"/>
  <c r="M109" i="1" s="1"/>
  <c r="N134" i="1" l="1"/>
  <c r="M110" i="1"/>
  <c r="M111" i="1" s="1"/>
  <c r="M113" i="1" s="1"/>
  <c r="M122" i="1" s="1"/>
  <c r="F74" i="1" l="1"/>
  <c r="H74" i="1"/>
  <c r="H22" i="1"/>
  <c r="F22" i="1"/>
  <c r="H105" i="1"/>
  <c r="F105" i="1"/>
  <c r="H104" i="1"/>
  <c r="F104" i="1"/>
  <c r="H103" i="1"/>
  <c r="F103" i="1"/>
  <c r="H102" i="1"/>
  <c r="F102" i="1"/>
  <c r="H101" i="1"/>
  <c r="F101" i="1"/>
  <c r="H100" i="1"/>
  <c r="F100" i="1"/>
  <c r="H99" i="1"/>
  <c r="F99" i="1"/>
  <c r="H98" i="1"/>
  <c r="F98" i="1"/>
  <c r="H96" i="1"/>
  <c r="F96" i="1"/>
  <c r="H95" i="1"/>
  <c r="F95" i="1"/>
  <c r="H94" i="1"/>
  <c r="F94" i="1"/>
  <c r="H92" i="1"/>
  <c r="F92" i="1"/>
  <c r="H91" i="1"/>
  <c r="F91" i="1"/>
  <c r="H90" i="1"/>
  <c r="F90" i="1"/>
  <c r="H89" i="1"/>
  <c r="F89" i="1"/>
  <c r="H88" i="1"/>
  <c r="F88" i="1"/>
  <c r="H87" i="1"/>
  <c r="F87" i="1"/>
  <c r="H86" i="1"/>
  <c r="F86" i="1"/>
  <c r="H84" i="1"/>
  <c r="F84" i="1"/>
  <c r="H82" i="1"/>
  <c r="F82" i="1"/>
  <c r="H80" i="1"/>
  <c r="F80" i="1"/>
  <c r="H78" i="1"/>
  <c r="F78" i="1"/>
  <c r="H76" i="1"/>
  <c r="F76" i="1"/>
  <c r="F75" i="1"/>
  <c r="H73" i="1"/>
  <c r="F73" i="1"/>
  <c r="H72" i="1"/>
  <c r="F72" i="1"/>
  <c r="H71" i="1"/>
  <c r="F71"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2" i="1"/>
  <c r="F52" i="1"/>
  <c r="H51" i="1"/>
  <c r="F51" i="1"/>
  <c r="H49" i="1"/>
  <c r="F49" i="1"/>
  <c r="H47" i="1"/>
  <c r="F47" i="1"/>
  <c r="H44" i="1"/>
  <c r="F44" i="1"/>
  <c r="H43" i="1"/>
  <c r="F43" i="1"/>
  <c r="H42" i="1"/>
  <c r="F42" i="1"/>
  <c r="H40" i="1"/>
  <c r="F40" i="1"/>
  <c r="I38" i="1"/>
  <c r="H37" i="1"/>
  <c r="F37" i="1"/>
  <c r="H36" i="1"/>
  <c r="F36" i="1"/>
  <c r="H35" i="1"/>
  <c r="F35" i="1"/>
  <c r="H33" i="1"/>
  <c r="F33" i="1"/>
  <c r="H32" i="1"/>
  <c r="F32" i="1"/>
  <c r="H31" i="1"/>
  <c r="F31" i="1"/>
  <c r="H30" i="1"/>
  <c r="F30" i="1"/>
  <c r="H29" i="1"/>
  <c r="F29" i="1"/>
  <c r="H28" i="1"/>
  <c r="F28" i="1"/>
  <c r="H26" i="1"/>
  <c r="F26" i="1"/>
  <c r="H25" i="1"/>
  <c r="F25" i="1"/>
  <c r="H24" i="1"/>
  <c r="F24" i="1"/>
  <c r="H23" i="1"/>
  <c r="F23" i="1"/>
  <c r="H20" i="1"/>
  <c r="F20" i="1"/>
  <c r="H19" i="1"/>
  <c r="F19" i="1"/>
  <c r="H18" i="1"/>
  <c r="F18" i="1"/>
  <c r="H16" i="1"/>
  <c r="F16" i="1"/>
  <c r="H15" i="1"/>
  <c r="F15" i="1"/>
  <c r="H14" i="1"/>
  <c r="F14" i="1"/>
  <c r="H11" i="1"/>
  <c r="F11" i="1"/>
  <c r="H10" i="1"/>
  <c r="F10" i="1"/>
  <c r="H9" i="1"/>
  <c r="F9" i="1"/>
  <c r="I47" i="1" l="1"/>
  <c r="I54" i="1"/>
  <c r="I56" i="1"/>
  <c r="I62" i="1"/>
  <c r="I42" i="1"/>
  <c r="F106" i="1"/>
  <c r="I9" i="1"/>
  <c r="I23" i="1"/>
  <c r="I35" i="1"/>
  <c r="I90" i="1"/>
  <c r="I65" i="1"/>
  <c r="I15" i="1"/>
  <c r="I24" i="1"/>
  <c r="I84" i="1"/>
  <c r="I87" i="1"/>
  <c r="I89" i="1"/>
  <c r="I101" i="1"/>
  <c r="I98" i="1"/>
  <c r="H106" i="1"/>
  <c r="I67" i="1"/>
  <c r="I69" i="1"/>
  <c r="I72" i="1"/>
  <c r="I102" i="1"/>
  <c r="I100" i="1"/>
  <c r="I99" i="1"/>
  <c r="I96" i="1"/>
  <c r="I95" i="1"/>
  <c r="I51" i="1"/>
  <c r="I49" i="1"/>
  <c r="I105" i="1"/>
  <c r="I104" i="1"/>
  <c r="I103" i="1"/>
  <c r="I91" i="1"/>
  <c r="I88" i="1"/>
  <c r="I86" i="1"/>
  <c r="I82" i="1"/>
  <c r="I76" i="1"/>
  <c r="I80" i="1"/>
  <c r="I78" i="1"/>
  <c r="I74" i="1"/>
  <c r="I73" i="1"/>
  <c r="I71" i="1"/>
  <c r="I68" i="1"/>
  <c r="I66" i="1"/>
  <c r="I64" i="1"/>
  <c r="I60" i="1"/>
  <c r="I59" i="1"/>
  <c r="I57" i="1"/>
  <c r="I52" i="1"/>
  <c r="I46" i="1"/>
  <c r="I45" i="1"/>
  <c r="I44" i="1"/>
  <c r="I39" i="1"/>
  <c r="I37" i="1"/>
  <c r="I36" i="1"/>
  <c r="I29" i="1"/>
  <c r="I28" i="1"/>
  <c r="I26" i="1"/>
  <c r="I25" i="1"/>
  <c r="I20" i="1"/>
  <c r="I10" i="1"/>
  <c r="I22" i="1"/>
  <c r="I19" i="1"/>
  <c r="I18" i="1"/>
  <c r="I16" i="1"/>
  <c r="I14" i="1"/>
  <c r="I30" i="1"/>
  <c r="I32" i="1"/>
  <c r="I40" i="1"/>
  <c r="I43" i="1"/>
  <c r="I58" i="1"/>
  <c r="I61" i="1"/>
  <c r="I63" i="1"/>
  <c r="I94" i="1"/>
  <c r="I11" i="1"/>
  <c r="I31" i="1"/>
  <c r="I33" i="1"/>
  <c r="I55" i="1"/>
  <c r="I92" i="1"/>
  <c r="I106" i="1" l="1"/>
  <c r="Q104" i="1" s="1"/>
</calcChain>
</file>

<file path=xl/sharedStrings.xml><?xml version="1.0" encoding="utf-8"?>
<sst xmlns="http://schemas.openxmlformats.org/spreadsheetml/2006/main" count="253" uniqueCount="132">
  <si>
    <t>S.NO.</t>
  </si>
  <si>
    <t>DESCRIPTION</t>
  </si>
  <si>
    <t>UNIT</t>
  </si>
  <si>
    <t>QTY</t>
  </si>
  <si>
    <t>MATERIAL</t>
  </si>
  <si>
    <t>LABOUR</t>
  </si>
  <si>
    <t>TOTAL</t>
  </si>
  <si>
    <t>RATE</t>
  </si>
  <si>
    <t>AMOUNT</t>
  </si>
  <si>
    <t>AMOUNT Rs.</t>
  </si>
  <si>
    <t>Bill of Quantities</t>
  </si>
  <si>
    <t>Meezan Bank Head Office</t>
  </si>
  <si>
    <t>Total Cost of ACMV Works Rs.</t>
  </si>
  <si>
    <t>ACMV WORKS</t>
  </si>
  <si>
    <t>Karachi.</t>
  </si>
  <si>
    <t>All   works   shall   be   completed,   tested   and   commissioned   as   per drawings, specifications and as per instruction of Consultant</t>
  </si>
  <si>
    <r>
      <rPr>
        <sz val="12"/>
        <rFont val="Calibri"/>
        <family val="2"/>
        <scheme val="minor"/>
      </rPr>
      <t xml:space="preserve">Unloading,  rigging,  lifting,  installation,  testing  and  commissioning  of </t>
    </r>
    <r>
      <rPr>
        <b/>
        <sz val="12"/>
        <rFont val="Calibri"/>
        <family val="2"/>
        <scheme val="minor"/>
      </rPr>
      <t xml:space="preserve">OWNER  SUPPLIED  </t>
    </r>
    <r>
      <rPr>
        <sz val="12"/>
        <rFont val="Calibri"/>
        <family val="2"/>
        <scheme val="minor"/>
      </rPr>
      <t>Modular  type  Air  Handling  Units  with  VFD  of different  capacities  complete  in  all  respects,  ready  to  operate  with supply  and  fixing  of  all  accessories,   including  hanger   steel  base, vibration  isolators,  including  interconnecting  power  &amp;  control  wiring (terminations)   with   inlet   &amp;   outlet   chilled   water   connections,   drain connection, flexible rubber duct connection etc. complete in all respects ready  to  operate  as  per  schedule,  specification,  drawings  and  as  per instruction of consultant.</t>
    </r>
  </si>
  <si>
    <t>GF-MAHU-01</t>
  </si>
  <si>
    <t>No.</t>
  </si>
  <si>
    <t>FF-MAHU-01</t>
  </si>
  <si>
    <t>TF-MAHU-01</t>
  </si>
  <si>
    <t>Nos.</t>
  </si>
  <si>
    <t>Supply  &amp;  installation  of  valves  &amp;  accessories  for  MAHUs  including supports,  hangers,  flanges,  gas  kits,  nut  &amp;  bolts  etc.  complete  in  all respects  as  per  specifications,  drawings  and  as  per  instructions  of consultant.</t>
  </si>
  <si>
    <t>Butterfly Valve</t>
  </si>
  <si>
    <t>i.</t>
  </si>
  <si>
    <t>2.5" dia (Lever Type)</t>
  </si>
  <si>
    <t>ii.</t>
  </si>
  <si>
    <t>3" dia (Lever Type)</t>
  </si>
  <si>
    <t>iii.</t>
  </si>
  <si>
    <t>4" dia  (Gear Operated)</t>
  </si>
  <si>
    <t>Strainers</t>
  </si>
  <si>
    <t>2.5" dia</t>
  </si>
  <si>
    <t>3" dia</t>
  </si>
  <si>
    <t>4" dia</t>
  </si>
  <si>
    <t>Balancing Valve (with self sealing measuring nipples)</t>
  </si>
  <si>
    <t>Thermometer 6" Height Scale Type (with Thermo well) 0 ºC to 60 ºC</t>
  </si>
  <si>
    <r>
      <rPr>
        <sz val="12"/>
        <rFont val="Calibri"/>
        <family val="2"/>
        <scheme val="minor"/>
      </rPr>
      <t>Pressure  Gauge  with  with  Ball  Valve  &amp;  Siphon,  Liquid  filled  Dial  type
range -ve 5 psi to 100 psi. (4" dial Size)</t>
    </r>
  </si>
  <si>
    <t>2-Way Motorized Valve with Actuator (0-100% modulating)</t>
  </si>
  <si>
    <t>2" dia</t>
  </si>
  <si>
    <r>
      <rPr>
        <sz val="12"/>
        <rFont val="Calibri"/>
        <family val="2"/>
        <scheme val="minor"/>
      </rPr>
      <t>Digital   Decorative   Thermostat   Controller   with   Duct   Sensor   (BMS
Interfacable)</t>
    </r>
  </si>
  <si>
    <t>Fan  Control  Panel  with  incoming  Ckt.  Breaker,  auto  S/D  starter  with protections and safeties</t>
  </si>
  <si>
    <t>Control wiring from controller to sensors, motorized valve and Power wiring from FCP to fan, up to 15' radius</t>
  </si>
  <si>
    <t>Lot</t>
  </si>
  <si>
    <r>
      <rPr>
        <sz val="12"/>
        <rFont val="Calibri"/>
        <family val="2"/>
        <scheme val="minor"/>
      </rPr>
      <t>Supply, Installation, testing and commissioning of SCH-40 M.S.(As per ASME  &amp;  API  standard,  Heavy  Quality  with  standard  SCH  40  wall thickness)  pipes  &amp;  fitting  for  chilled  water  circulation  system  complete with bends, tees, unions, sockets, specials, MS Pipe support, hangers &amp; anchors,  M.S.  angle,  U  channel,  Roller  Support,  bolts,  rods,  clamps, Concrete fasteners etc as required to complete in all respects ready to
operate as per schedule, specification, drawings and as per instruction of Consultant.</t>
    </r>
  </si>
  <si>
    <t>Rft</t>
  </si>
  <si>
    <t>5" dia</t>
  </si>
  <si>
    <t>Rate only</t>
  </si>
  <si>
    <t>6" dia</t>
  </si>
  <si>
    <t>8" dia</t>
  </si>
  <si>
    <t>Supply  &amp;  installation  single  split  air  conditioning  units  decorative  type (inverter)   of   different   capacities,   including   supply   &amp;   installation   of supports,  brackets,  rubber  isolator,  flashing,  power  wiring  upto  15'  + connection, complete in all respects ready to operate as per drawings, specification, instruction of consultant.</t>
  </si>
  <si>
    <t>AC-01 (2 Tr)</t>
  </si>
  <si>
    <r>
      <rPr>
        <sz val="12"/>
        <rFont val="Calibri"/>
        <family val="2"/>
        <scheme val="minor"/>
      </rPr>
      <t>Supply  &amp;  installation  of  18  SWG  G.I.  sheet  metal  tray  for  refrigerant pipes  and  control  wiring  exposed  to  weather  complete  in  all  respects including hangers, supports brackets complete in all respects ready to operate as per specification, drawings and as per instruction, approval
of consultant.</t>
    </r>
  </si>
  <si>
    <t>Sqft</t>
  </si>
  <si>
    <t>Supply,     rigging,     lifting,     placement,     installation,     testing     and commissioning  of   Ventilation  Fans  as  per  mentioned  in  schedule, including supply of vibration isolator, electrical connection, flexible duct connection, support &amp; hangers complete in all respects ready to operate as per drawings, specification, instruction and approval of Consultant.</t>
  </si>
  <si>
    <t>B2-JF-01</t>
  </si>
  <si>
    <t>B2-EAF-01</t>
  </si>
  <si>
    <t>B2-FAF-01</t>
  </si>
  <si>
    <t>B1-JF-01</t>
  </si>
  <si>
    <t>B1-EAF-01</t>
  </si>
  <si>
    <t>GF-EAF-01</t>
  </si>
  <si>
    <t>FF-EAF-01</t>
  </si>
  <si>
    <t>FF-EAF-02</t>
  </si>
  <si>
    <t>TF-EAF-01</t>
  </si>
  <si>
    <t>TF-EAF-02</t>
  </si>
  <si>
    <t>FAF-01</t>
  </si>
  <si>
    <r>
      <rPr>
        <sz val="12"/>
        <rFont val="Calibri"/>
        <family val="2"/>
        <scheme val="minor"/>
      </rPr>
      <t xml:space="preserve">Supply   &amp;   installation   of   3/4"   thick   adhesive   rubber   foam   (XLPE) insulation  with  aluminum  foil  over  fresh  air  duct  only,  complete  in  all respects  ready  to  operate  as  per  specification,  drawings  and  as  per
instruction of consultant.. </t>
    </r>
    <r>
      <rPr>
        <b/>
        <sz val="12"/>
        <rFont val="Calibri"/>
        <family val="2"/>
        <scheme val="minor"/>
      </rPr>
      <t>(for MAHUs Room only)</t>
    </r>
  </si>
  <si>
    <r>
      <rPr>
        <sz val="12"/>
        <rFont val="Calibri"/>
        <family val="2"/>
        <scheme val="minor"/>
      </rPr>
      <t>Supply  and  Installation  of  acoustical  duct  sound  liner  (adhesive  with aluminum facing 19mm thick) in supply air duct complete in all respects ready to operate as per specification, drawings and as per instruction of
Consultant.</t>
    </r>
  </si>
  <si>
    <r>
      <rPr>
        <sz val="12"/>
        <rFont val="Calibri"/>
        <family val="2"/>
        <scheme val="minor"/>
      </rPr>
      <t xml:space="preserve">Supply,   fabrication   and   installation   of   pre-insulated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 Complete in all respects ready to operate   as   per   drawings,   specification   and   as   per   instruction   of
consultant. </t>
    </r>
    <r>
      <rPr>
        <b/>
        <sz val="12"/>
        <rFont val="Calibri"/>
        <family val="2"/>
        <scheme val="minor"/>
      </rPr>
      <t>(for Floor Areas only)</t>
    </r>
  </si>
  <si>
    <r>
      <rPr>
        <sz val="12"/>
        <rFont val="Calibri"/>
        <family val="2"/>
        <scheme val="minor"/>
      </rPr>
      <t>Supply  &amp;  installation  of  aluminum  fabricated  powder  coated  Fresh  &amp; Exhaust  Air  louvers  including  supply  of  wooden  frame,  rain  protection sheet  bird  mesh  etc  complete  in  all  respects  ready  to  operate  as  per
specification, drawings and as per instruction of Consultant.</t>
    </r>
  </si>
  <si>
    <t>Sqin</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</si>
  <si>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</si>
  <si>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Return, Fresh, Exhaust  Air Diffuser with Damper</t>
  </si>
  <si>
    <t>Supply, Return, Fresh &amp; Exhaust Air Grills / Transfer Grills</t>
  </si>
  <si>
    <t>Supply, Return, Fresh &amp; Exhaust Air Registers</t>
  </si>
  <si>
    <t>S.S. Wire Mesh with G.I Frame</t>
  </si>
  <si>
    <t>Swirl Diffuser with Damper</t>
  </si>
  <si>
    <t>12" dia</t>
  </si>
  <si>
    <t>Supply &amp; Return Air Linear Slot 6000 Series</t>
  </si>
  <si>
    <t>2 Slot of 1"</t>
  </si>
  <si>
    <t>Supply &amp; Return Air Linear Bar Grill 4000 Series</t>
  </si>
  <si>
    <t>10" width</t>
  </si>
  <si>
    <t>Disc Valves</t>
  </si>
  <si>
    <t>6" Dia</t>
  </si>
  <si>
    <t>Supply  &amp;  installation  of  flexible  duct  including  hangers,  jubilee  clamp complete   in   all   respects   as   per   specification,   drawings  &amp;   as  per instruction of consultant.</t>
  </si>
  <si>
    <t>Supply &amp; installation of butterfly damper for above flexible duct with gas kits,  nut  bolts,   complete  in  all  respects,  ready  to  operate  as  per specification, drawings &amp; as per instruction of Consultant.</t>
  </si>
  <si>
    <t>Supply &amp; installation of Volume Control Damper in 16 SWG G.I sheet metal with gas kits, nut bolts,  complete in all respects, ready to operate as per specification, drawings &amp; as per instruction of Consultant.</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</si>
  <si>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</si>
  <si>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</si>
  <si>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r>
      <rPr>
        <sz val="12"/>
        <rFont val="Calibri"/>
        <family val="2"/>
        <scheme val="minor"/>
      </rPr>
      <t>Supply  &amp;  installation  of  fire  stop  material  (for  passive  fire  fighting  / smoke barrier) in all MEP openings and penetrations, either in slab or wall,   complete  in  all  respects,  ready  to  operate  as  per  fire  stopper
recommended material, and as per instruction of Consultant.</t>
    </r>
  </si>
  <si>
    <t>Supply,  Installation,  Testing  and  Commissioning  of  allied  electrical works   for  ACMV  Systems    including  Motor  Control  Centre,  MCCs complete  in  all  respects  including  weather  proof  sheet  metal  cabinet, bus  bars,  internal  wiring,  earth  strip,  connector  strip,  MCB,  MCCB, Control  fuses,  magnetic  connector,  Overload  relay,  indication  lights, voltmeter,  ammeter,  under  voltage,  phase   reversible,  phase  failure device, selector switch, related civil works etc. complete in all respects as per schedule, specifications, drawings &amp; as per instructions of</t>
  </si>
  <si>
    <t>Job.</t>
  </si>
  <si>
    <t>MCC-01 (basement ventilation fans)</t>
  </si>
  <si>
    <r>
      <rPr>
        <sz val="12"/>
        <rFont val="Calibri"/>
        <family val="2"/>
        <scheme val="minor"/>
      </rPr>
      <t>Supply, installation, testing and commissioning of perforated cable trays made  with  1.63mm  SWG  (16  Guage)  painted  G.I  Sheet,  including hanger,  bracket,  proper  bends,  cover  of  trays  shall  be  made  with 1.22mm  SWG (18 guage) painted G.I sheet, complete in all respects, ready  to  operate  as  per  schedule,  specification,  drawings  and  as  per
instruction of Consultant.</t>
    </r>
  </si>
  <si>
    <t>Supply, Installation, testing and commissioning of uPVC (Sch 40.) drain pipe  insulated  with  3/8"  thick  rubber  foam  insulation  including  clamps, bends,  tees,  drain  plugs,  sockets,  protection  treatment,  PVC  tape wrapping,  hanger  &amp;  supports  etc,  complete  in  all  respects  as  per specifications, drawings &amp; as per instructions of Consultant.</t>
  </si>
  <si>
    <t>1" dia</t>
  </si>
  <si>
    <t>1.25" dia</t>
  </si>
  <si>
    <t>1.5" dia</t>
  </si>
  <si>
    <t>Making   of   As   Built   drawings   on   Auto   CAD   latest   version   with Documentation  Technical  /  Operational  Manual  &amp;  LOG  Book  for  each equipment as per instruction of Consultant.</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</si>
  <si>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</si>
  <si>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Making  of  Shop  drawings  on  Auto  CAD  latest  version  with  section details   and   equipment   foundation   details,   as   per   instruction   of Consultant.</t>
  </si>
  <si>
    <t>Painting &amp; Identification work on chilled, cooling water pipes &amp; exhaust duct,  supports,  hangers  etc.  complete  in  all  respects  with  one  coat  of ICI make Red lead oxide primer &amp; two coats of ICI make enamel paint as per instruction of Consultant.</t>
  </si>
  <si>
    <t>Supply,   installation,   testing   and   commissioning   of   interconnecting wiring,  control  wiring,  power  wiring  from  MCC,  DB,  panel  to  HVAC equipment  with  isolation  switches  near  the  equipment,  including  civil works related to complete wiring works etc. complete in all respects as per   schedule,   specifications,   drawings   &amp;   as   per   instructions   of Consultant</t>
  </si>
  <si>
    <t>Supply,  Installation   of  Motorized   Damper   with   gas  kits,   nut  bolts, including  pressure  transmeter,  controller  &amp;  control  wiring,  complete  in all  respects,  ready  to  operate  as  per  specification,  drawings  &amp;  as  per instruction of Consultant.</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</si>
  <si>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</si>
  <si>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r>
      <t>Supply,  fabrication  and  installation  of  machine  made  G.I  sheet  metal duct  different   sections  supply,  return,  fresh  &amp;  exhaust  air  including plenums,   splitter   dampers,   guide   vanes,   flexible   duct   connector   / connection,  access  door,  transformation,  plenums  chambers,  wooden frame,  anchors  supports  &amp;  hangers  complete  in  all  respects  ready  to operate  as  per  drawings,  specification,  instruction  of  Consultant. 
(</t>
    </r>
    <r>
      <rPr>
        <b/>
        <sz val="12"/>
        <rFont val="Calibri"/>
        <family val="2"/>
        <scheme val="minor"/>
      </rPr>
      <t>for basement, MAHUs Room &amp; Roof Area only)</t>
    </r>
  </si>
  <si>
    <t>Supply  &amp;  installation  of  refrigerant  pipes  (liquid  +  gas)  with  1/2"  thick expended rubber foam insulation, PVC tape wrapping + control wiring in G.I.  for  external  /  PVC  for  internal  from  outdoor  unit  to  indoor  unit, including  gas  charging  if  required  complete  in  all  respects  ready  to operate   as   per   specification,   drawings   and   as   per   instruction   of consultant.</t>
  </si>
  <si>
    <r>
      <rPr>
        <sz val="12"/>
        <rFont val="Calibri"/>
        <family val="2"/>
        <scheme val="minor"/>
      </rPr>
      <t>Supply, Installation of Pre Formed Polystyrene (Thermopore)  insulation (32  kg/m</t>
    </r>
    <r>
      <rPr>
        <vertAlign val="superscript"/>
        <sz val="12"/>
        <rFont val="Calibri"/>
        <family val="2"/>
        <scheme val="minor"/>
      </rPr>
      <t>3</t>
    </r>
    <r>
      <rPr>
        <sz val="12"/>
        <rFont val="Calibri"/>
        <family val="2"/>
        <scheme val="minor"/>
      </rPr>
      <t xml:space="preserve">  density)  for  Internal  chilled  water  pipes  (GF  to  5F),  bends, tees,  unions,  sockets,  valves  and  on  specials  protected  with  Kraft paper, wrapped with 8oz Canvas cloth than paint with Anti fungus paint complete in all respects ready to operate as per schedule, specification, drawings and as per instruction of Consultant.</t>
    </r>
  </si>
  <si>
    <t>7% tx</t>
  </si>
  <si>
    <t>8% SRB</t>
  </si>
  <si>
    <t>mohsin traders chq</t>
  </si>
  <si>
    <t>cash chq</t>
  </si>
  <si>
    <t>30% Mob</t>
  </si>
  <si>
    <t>Rec</t>
  </si>
  <si>
    <t>Tot rec</t>
  </si>
  <si>
    <t>rem</t>
  </si>
  <si>
    <t>Contract Value</t>
  </si>
  <si>
    <t>Receiving date</t>
  </si>
  <si>
    <t>Chq amount</t>
  </si>
  <si>
    <t>Total receiving till todate</t>
  </si>
  <si>
    <t>Net Receivable amount</t>
  </si>
  <si>
    <t>Less 8% SRB</t>
  </si>
  <si>
    <t>Less 7% WHT</t>
  </si>
  <si>
    <t>Net deal</t>
  </si>
  <si>
    <t>Financial Summary for the project Meezan Bank</t>
  </si>
  <si>
    <t>Adv received</t>
  </si>
  <si>
    <t>Advance remaining</t>
  </si>
  <si>
    <t>Mob adv 30%</t>
  </si>
  <si>
    <t>BILLING SUMMARY</t>
  </si>
  <si>
    <t>BILL #</t>
  </si>
  <si>
    <t>Date</t>
  </si>
  <si>
    <t>Bill Submitted</t>
  </si>
  <si>
    <t>Verified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</si>
</sst>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0"/>
    <numFmt numFmtId="166" formatCode="_(* #,##0_);_(* \(#,##0\);_(* &quot;-&quot;??_);_(@_)"/>
    <numFmt numFmtId="167" formatCode="_(* #,##0.0_);_(* \(#,##0.0\);_(* &quot;-&quot;?_);_(@_)"/>
    <numFmt numFmtId="168" formatCode="0.0%"/>
  </numFmts>
  <fonts count="18" x14ac:knownFonts="1">
    <font>
      <sz val="10"/>
      <color rgb="FF000000"/>
      <name val="Times New Roman"/>
      <charset val="204"/>
    </font>
    <font>
      <sz val="11"/>
      <color theme="1"/>
      <name val="Calibri"/>
      <family val="2"/>
      <scheme val="minor"/>
    </font>
    <font>
      <sz val="10"/>
      <color rgb="FF000000"/>
      <name val="Times New Roman"/>
      <family val="1"/>
    </font>
    <font>
      <b/>
      <sz val="12"/>
      <name val="Calibri"/>
      <family val="2"/>
      <scheme val="minor"/>
    </font>
    <font>
      <sz val="12"/>
      <color rgb="FF000000"/>
      <name val="Calibri"/>
      <family val="2"/>
      <scheme val="minor"/>
    </font>
    <font>
      <sz val="12"/>
      <name val="Calibri"/>
      <family val="2"/>
      <scheme val="minor"/>
    </font>
    <font>
      <vertAlign val="superscript"/>
      <sz val="12"/>
      <name val="Calibri"/>
      <family val="2"/>
      <scheme val="minor"/>
    </font>
    <font>
      <b/>
      <sz val="14"/>
      <name val="Calibri"/>
      <family val="2"/>
      <scheme val="minor"/>
    </font>
    <font>
      <sz val="14"/>
      <color rgb="FF000000"/>
      <name val="Calibri"/>
      <family val="2"/>
      <scheme val="minor"/>
    </font>
    <font>
      <b/>
      <sz val="14"/>
      <color rgb="FF000000"/>
      <name val="Calibri"/>
      <family val="2"/>
      <scheme val="minor"/>
    </font>
    <font>
      <b/>
      <sz val="16"/>
      <name val="Calibri"/>
      <family val="2"/>
      <scheme val="minor"/>
    </font>
    <font>
      <sz val="16"/>
      <color rgb="FF000000"/>
      <name val="Calibri"/>
      <family val="2"/>
      <scheme val="minor"/>
    </font>
    <font>
      <sz val="16"/>
      <name val="Calibri"/>
      <family val="2"/>
      <scheme val="minor"/>
    </font>
    <font>
      <b/>
      <sz val="11"/>
      <color theme="1"/>
      <name val="Calibri"/>
      <family val="2"/>
      <scheme val="minor"/>
    </font>
    <font>
      <b/>
      <sz val="18"/>
      <color theme="1"/>
      <name val="Calibri"/>
      <family val="2"/>
      <scheme val="minor"/>
    </font>
    <font>
      <b/>
      <sz val="12"/>
      <color theme="1"/>
      <name val="Calibri"/>
      <family val="2"/>
      <scheme val="minor"/>
    </font>
    <font>
      <sz val="11"/>
      <name val="Calibri"/>
      <family val="2"/>
      <scheme val="minor"/>
    </font>
    <font>
      <sz val="10"/>
      <color rgb="FF000000"/>
      <name val="Times New Roman"/>
      <charset val="204"/>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3">
    <xf numFmtId="0" fontId="0" fillId="0" borderId="0"/>
    <xf numFmtId="164" fontId="2" fillId="0" borderId="0" applyFont="0" applyFill="0" applyBorder="0" applyAlignment="0" applyProtection="0"/>
    <xf numFmtId="9" fontId="17" fillId="0" borderId="0" applyFont="0" applyFill="0" applyBorder="0" applyAlignment="0" applyProtection="0"/>
  </cellStyleXfs>
  <cellXfs count="67">
    <xf numFmtId="0" fontId="0" fillId="0" borderId="0" xfId="0" applyAlignment="1">
      <alignment horizontal="left" vertical="top"/>
    </xf>
    <xf numFmtId="0" fontId="4" fillId="0" borderId="0" xfId="0" applyFont="1" applyAlignment="1">
      <alignment horizontal="left" vertical="top"/>
    </xf>
    <xf numFmtId="0" fontId="5" fillId="0" borderId="1" xfId="0" applyFont="1" applyBorder="1" applyAlignment="1">
      <alignment horizontal="center" vertical="center" wrapText="1"/>
    </xf>
    <xf numFmtId="1" fontId="4" fillId="0" borderId="1" xfId="0" applyNumberFormat="1" applyFont="1" applyBorder="1" applyAlignment="1">
      <alignment horizontal="center" vertical="center" shrinkToFit="1"/>
    </xf>
    <xf numFmtId="0" fontId="4" fillId="0" borderId="0" xfId="0" applyFont="1" applyAlignment="1">
      <alignment horizontal="center" vertical="center"/>
    </xf>
    <xf numFmtId="0" fontId="7" fillId="0" borderId="1" xfId="0" applyFont="1" applyBorder="1" applyAlignment="1">
      <alignment horizontal="center" vertical="center" wrapText="1"/>
    </xf>
    <xf numFmtId="0" fontId="8" fillId="0" borderId="0" xfId="0" applyFont="1" applyAlignment="1">
      <alignment horizontal="left" vertical="top"/>
    </xf>
    <xf numFmtId="166" fontId="4" fillId="0" borderId="1" xfId="1" applyNumberFormat="1" applyFont="1" applyBorder="1" applyAlignment="1">
      <alignment horizontal="right" vertical="center" wrapText="1"/>
    </xf>
    <xf numFmtId="166" fontId="4" fillId="0" borderId="1" xfId="1" applyNumberFormat="1" applyFont="1" applyBorder="1" applyAlignment="1">
      <alignment vertical="center" wrapText="1"/>
    </xf>
    <xf numFmtId="0" fontId="4" fillId="0" borderId="1" xfId="0" applyFont="1" applyBorder="1" applyAlignment="1">
      <alignment vertical="center" wrapText="1"/>
    </xf>
    <xf numFmtId="3" fontId="4" fillId="0" borderId="1" xfId="0" applyNumberFormat="1" applyFont="1" applyBorder="1" applyAlignment="1">
      <alignment horizontal="center" vertical="center" shrinkToFit="1"/>
    </xf>
    <xf numFmtId="166" fontId="9" fillId="0" borderId="1" xfId="1" applyNumberFormat="1" applyFont="1" applyBorder="1" applyAlignment="1">
      <alignment horizontal="right" vertical="center" wrapText="1"/>
    </xf>
    <xf numFmtId="0" fontId="4" fillId="0" borderId="1" xfId="0" applyFont="1" applyBorder="1" applyAlignment="1">
      <alignment horizontal="center" vertical="center" wrapText="1"/>
    </xf>
    <xf numFmtId="0" fontId="4" fillId="0" borderId="0" xfId="0" applyFont="1" applyAlignment="1">
      <alignment horizontal="center" vertical="top"/>
    </xf>
    <xf numFmtId="0" fontId="5" fillId="0" borderId="1" xfId="0" applyFont="1" applyBorder="1" applyAlignment="1">
      <alignment horizontal="left" vertical="center" wrapText="1"/>
    </xf>
    <xf numFmtId="0" fontId="4" fillId="0" borderId="0" xfId="0" applyFont="1" applyAlignment="1">
      <alignment horizontal="left" vertical="center"/>
    </xf>
    <xf numFmtId="0" fontId="4" fillId="0" borderId="1" xfId="0" applyFont="1" applyBorder="1" applyAlignment="1">
      <alignment horizontal="left" vertical="center" wrapText="1"/>
    </xf>
    <xf numFmtId="165" fontId="4" fillId="0" borderId="1" xfId="0" applyNumberFormat="1" applyFont="1" applyBorder="1" applyAlignment="1">
      <alignment horizontal="center" vertical="center" shrinkToFit="1"/>
    </xf>
    <xf numFmtId="2" fontId="4" fillId="0" borderId="1" xfId="0" applyNumberFormat="1" applyFont="1" applyBorder="1" applyAlignment="1">
      <alignment horizontal="center" vertical="center" shrinkToFit="1"/>
    </xf>
    <xf numFmtId="0" fontId="11" fillId="0" borderId="0" xfId="0" applyFont="1" applyAlignment="1">
      <alignment horizontal="left" vertical="top"/>
    </xf>
    <xf numFmtId="0" fontId="11" fillId="0" borderId="0" xfId="0" applyFont="1" applyAlignment="1">
      <alignment horizontal="center" vertical="center" wrapText="1"/>
    </xf>
    <xf numFmtId="0" fontId="11" fillId="0" borderId="0" xfId="0" applyFont="1" applyAlignment="1">
      <alignment horizontal="left" vertical="center" wrapText="1"/>
    </xf>
    <xf numFmtId="0" fontId="12" fillId="0" borderId="0" xfId="0" applyFont="1" applyAlignment="1">
      <alignment horizontal="right" vertical="top" wrapText="1"/>
    </xf>
    <xf numFmtId="0" fontId="7" fillId="0" borderId="1" xfId="0" applyFont="1" applyBorder="1" applyAlignment="1">
      <alignment vertical="center" wrapText="1"/>
    </xf>
    <xf numFmtId="166" fontId="4" fillId="0" borderId="0" xfId="0" applyNumberFormat="1" applyFont="1" applyAlignment="1">
      <alignment horizontal="left" vertical="top"/>
    </xf>
    <xf numFmtId="15" fontId="12" fillId="0" borderId="0" xfId="0" applyNumberFormat="1" applyFont="1" applyAlignment="1">
      <alignment horizontal="right" vertical="top" wrapText="1"/>
    </xf>
    <xf numFmtId="166" fontId="4" fillId="0" borderId="0" xfId="0" applyNumberFormat="1" applyFont="1" applyAlignment="1">
      <alignment horizontal="left" vertical="center"/>
    </xf>
    <xf numFmtId="166" fontId="8" fillId="0" borderId="0" xfId="1" applyNumberFormat="1" applyFont="1" applyAlignment="1">
      <alignment horizontal="left"/>
    </xf>
    <xf numFmtId="164" fontId="4" fillId="0" borderId="0" xfId="0" applyNumberFormat="1" applyFont="1" applyAlignment="1">
      <alignment horizontal="left" vertical="top"/>
    </xf>
    <xf numFmtId="166" fontId="4" fillId="0" borderId="0" xfId="1" applyNumberFormat="1" applyFont="1" applyAlignment="1">
      <alignment horizontal="left" vertical="top"/>
    </xf>
    <xf numFmtId="9" fontId="4" fillId="0" borderId="0" xfId="0" applyNumberFormat="1" applyFont="1" applyAlignment="1">
      <alignment horizontal="left" vertical="top"/>
    </xf>
    <xf numFmtId="166" fontId="0" fillId="0" borderId="0" xfId="1" applyNumberFormat="1" applyFont="1"/>
    <xf numFmtId="0" fontId="0" fillId="0" borderId="0" xfId="0"/>
    <xf numFmtId="166" fontId="13" fillId="0" borderId="5" xfId="1" applyNumberFormat="1" applyFont="1" applyBorder="1" applyAlignment="1"/>
    <xf numFmtId="166" fontId="13" fillId="0" borderId="6" xfId="1" applyNumberFormat="1" applyFont="1" applyBorder="1"/>
    <xf numFmtId="166" fontId="13" fillId="0" borderId="3" xfId="1" applyNumberFormat="1" applyFont="1" applyBorder="1" applyAlignment="1"/>
    <xf numFmtId="166" fontId="13" fillId="0" borderId="1" xfId="1" applyNumberFormat="1" applyFont="1" applyBorder="1"/>
    <xf numFmtId="166" fontId="0" fillId="0" borderId="0" xfId="0" applyNumberFormat="1"/>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15" fontId="16" fillId="0" borderId="1" xfId="0" applyNumberFormat="1" applyFont="1" applyBorder="1" applyAlignment="1">
      <alignment vertical="center"/>
    </xf>
    <xf numFmtId="166" fontId="0" fillId="0" borderId="1" xfId="1" applyNumberFormat="1" applyFont="1" applyBorder="1" applyAlignment="1">
      <alignment vertical="center"/>
    </xf>
    <xf numFmtId="0" fontId="0" fillId="0" borderId="1" xfId="0" applyBorder="1"/>
    <xf numFmtId="166" fontId="0" fillId="0" borderId="1" xfId="1" applyNumberFormat="1" applyFont="1" applyBorder="1"/>
    <xf numFmtId="0" fontId="15" fillId="0" borderId="1" xfId="0" applyFont="1" applyBorder="1"/>
    <xf numFmtId="166" fontId="15" fillId="0" borderId="1" xfId="0" applyNumberFormat="1" applyFont="1" applyBorder="1"/>
    <xf numFmtId="166" fontId="15" fillId="0" borderId="1" xfId="1" applyNumberFormat="1" applyFont="1" applyBorder="1"/>
    <xf numFmtId="167" fontId="0" fillId="0" borderId="0" xfId="0" applyNumberFormat="1"/>
    <xf numFmtId="166" fontId="1" fillId="0" borderId="8" xfId="1" applyNumberFormat="1" applyFont="1" applyBorder="1" applyAlignment="1">
      <alignment vertical="center"/>
    </xf>
    <xf numFmtId="166" fontId="0" fillId="0" borderId="1" xfId="1" applyNumberFormat="1" applyFont="1" applyFill="1" applyBorder="1" applyAlignment="1">
      <alignment horizontal="right" vertical="center"/>
    </xf>
    <xf numFmtId="166" fontId="0" fillId="0" borderId="1" xfId="1" applyNumberFormat="1" applyFont="1" applyFill="1" applyBorder="1" applyAlignment="1">
      <alignment vertical="center"/>
    </xf>
    <xf numFmtId="9" fontId="4" fillId="0" borderId="0" xfId="2" applyFont="1" applyAlignment="1">
      <alignment horizontal="left" vertical="center"/>
    </xf>
    <xf numFmtId="164" fontId="4" fillId="0" borderId="0" xfId="0" applyNumberFormat="1" applyFont="1" applyAlignment="1">
      <alignment horizontal="left" vertical="center"/>
    </xf>
    <xf numFmtId="164" fontId="8" fillId="0" borderId="0" xfId="0" applyNumberFormat="1" applyFont="1" applyAlignment="1">
      <alignment horizontal="left" vertical="top"/>
    </xf>
    <xf numFmtId="10" fontId="4" fillId="0" borderId="0" xfId="2" applyNumberFormat="1" applyFont="1" applyAlignment="1">
      <alignment horizontal="left" vertical="center"/>
    </xf>
    <xf numFmtId="10" fontId="8" fillId="0" borderId="0" xfId="2" applyNumberFormat="1" applyFont="1" applyAlignment="1">
      <alignment horizontal="left" vertical="top"/>
    </xf>
    <xf numFmtId="166" fontId="4" fillId="0" borderId="0" xfId="1" applyNumberFormat="1" applyFont="1" applyAlignment="1">
      <alignment horizontal="left" vertical="center"/>
    </xf>
    <xf numFmtId="168" fontId="8" fillId="0" borderId="0" xfId="0" applyNumberFormat="1" applyFont="1" applyAlignment="1">
      <alignment horizontal="left" vertical="top"/>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10" fillId="0" borderId="0" xfId="0" applyFont="1" applyAlignment="1">
      <alignment horizontal="left" vertical="top" wrapText="1"/>
    </xf>
    <xf numFmtId="0" fontId="12" fillId="0" borderId="0" xfId="0" applyFont="1" applyAlignment="1">
      <alignment horizontal="left" vertical="top" wrapText="1"/>
    </xf>
    <xf numFmtId="0" fontId="7" fillId="0" borderId="1" xfId="0" applyFont="1" applyBorder="1" applyAlignment="1">
      <alignment horizontal="center" vertical="center" wrapText="1"/>
    </xf>
    <xf numFmtId="0" fontId="12" fillId="0" borderId="2" xfId="0" applyFont="1" applyBorder="1" applyAlignment="1">
      <alignment horizontal="left" vertical="top" wrapText="1"/>
    </xf>
    <xf numFmtId="0" fontId="14" fillId="0" borderId="1" xfId="0" applyFont="1" applyBorder="1" applyAlignment="1">
      <alignment horizontal="center"/>
    </xf>
    <xf numFmtId="0" fontId="14" fillId="0" borderId="3" xfId="0" applyFont="1" applyBorder="1" applyAlignment="1">
      <alignment horizontal="center"/>
    </xf>
    <xf numFmtId="0" fontId="14" fillId="0" borderId="7" xfId="0" applyFont="1" applyBorder="1" applyAlignment="1">
      <alignment horizontal="center"/>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590550</xdr:colOff>
      <xdr:row>96</xdr:row>
      <xdr:rowOff>333375</xdr:rowOff>
    </xdr:from>
    <xdr:to>
      <xdr:col>23</xdr:col>
      <xdr:colOff>114300</xdr:colOff>
      <xdr:row>108</xdr:row>
      <xdr:rowOff>229118</xdr:rowOff>
    </xdr:to>
    <xdr:pic>
      <xdr:nvPicPr>
        <xdr:cNvPr id="2" name="Picture 1">
          <a:extLst>
            <a:ext uri="{FF2B5EF4-FFF2-40B4-BE49-F238E27FC236}">
              <a16:creationId xmlns:a16="http://schemas.microsoft.com/office/drawing/2014/main" id="{CAEB1562-56B2-27C4-7C8F-BDCF492D7E72}"/>
            </a:ext>
          </a:extLst>
        </xdr:cNvPr>
        <xdr:cNvPicPr>
          <a:picLocks noChangeAspect="1"/>
        </xdr:cNvPicPr>
      </xdr:nvPicPr>
      <xdr:blipFill>
        <a:blip xmlns:r="http://schemas.openxmlformats.org/officeDocument/2006/relationships" r:embed="rId1"/>
        <a:stretch>
          <a:fillRect/>
        </a:stretch>
      </xdr:blipFill>
      <xdr:spPr>
        <a:xfrm>
          <a:off x="17916525" y="46796325"/>
          <a:ext cx="4467225" cy="56678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osting"/>
      <sheetName val="Pro Summ"/>
      <sheetName val="Projects"/>
      <sheetName val="Supplier"/>
      <sheetName val="Glo"/>
      <sheetName val="Sup summ"/>
      <sheetName val="Sub Cont"/>
      <sheetName val="s"/>
      <sheetName val="Project wise Supplier balance"/>
      <sheetName val="Main Summary"/>
      <sheetName val="Profit Summary"/>
      <sheetName val="Sheet1"/>
      <sheetName val="Receiving"/>
      <sheetName val="old Profit Sharing"/>
      <sheetName val="old Sharing details"/>
    </sheetNames>
    <sheetDataSet>
      <sheetData sheetId="0"/>
      <sheetData sheetId="1"/>
      <sheetData sheetId="2"/>
      <sheetData sheetId="3">
        <row r="8">
          <cell r="H8">
            <v>19830000</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34"/>
  <sheetViews>
    <sheetView topLeftCell="A100" zoomScaleNormal="100" workbookViewId="0">
      <selection activeCell="J110" sqref="J110"/>
    </sheetView>
  </sheetViews>
  <sheetFormatPr defaultRowHeight="15.75" x14ac:dyDescent="0.2"/>
  <cols>
    <col min="1" max="1" width="9.83203125" style="13" bestFit="1" customWidth="1"/>
    <col min="2" max="2" width="79.5" style="1" customWidth="1"/>
    <col min="3" max="3" width="8.5" style="4" customWidth="1"/>
    <col min="4" max="4" width="8.5" style="4" bestFit="1" customWidth="1"/>
    <col min="5" max="5" width="12.83203125" style="1" customWidth="1"/>
    <col min="6" max="6" width="17.5" style="1" customWidth="1"/>
    <col min="7" max="7" width="12.83203125" style="1" customWidth="1"/>
    <col min="8" max="8" width="16.83203125" style="1" customWidth="1"/>
    <col min="9" max="9" width="22" style="1" customWidth="1"/>
    <col min="10" max="10" width="17.1640625" style="1" bestFit="1" customWidth="1"/>
    <col min="11" max="12" width="13.6640625" style="1" bestFit="1" customWidth="1"/>
    <col min="13" max="13" width="21.83203125" style="1" customWidth="1"/>
    <col min="14" max="14" width="15.5" style="1" customWidth="1"/>
    <col min="15" max="15" width="13.6640625" style="1" bestFit="1" customWidth="1"/>
    <col min="16" max="16" width="19.33203125" style="1" bestFit="1" customWidth="1"/>
    <col min="17" max="17" width="24.83203125" style="1" bestFit="1" customWidth="1"/>
    <col min="18" max="19" width="9.33203125" style="1"/>
    <col min="20" max="20" width="15" style="1" bestFit="1" customWidth="1"/>
    <col min="21" max="16384" width="9.33203125" style="1"/>
  </cols>
  <sheetData>
    <row r="1" spans="1:15" s="19" customFormat="1" ht="21" x14ac:dyDescent="0.2">
      <c r="A1" s="60" t="s">
        <v>10</v>
      </c>
      <c r="B1" s="60"/>
      <c r="C1" s="60"/>
      <c r="D1" s="60"/>
      <c r="E1" s="60"/>
      <c r="F1" s="60"/>
      <c r="G1" s="60"/>
      <c r="H1" s="60"/>
      <c r="I1" s="60"/>
    </row>
    <row r="2" spans="1:15" s="19" customFormat="1" ht="21" x14ac:dyDescent="0.2">
      <c r="A2" s="61" t="s">
        <v>13</v>
      </c>
      <c r="B2" s="61"/>
      <c r="C2" s="61"/>
      <c r="D2" s="61"/>
      <c r="E2" s="61"/>
      <c r="F2" s="61"/>
      <c r="G2" s="61"/>
      <c r="H2" s="61"/>
      <c r="I2" s="61"/>
    </row>
    <row r="3" spans="1:15" s="19" customFormat="1" ht="21" x14ac:dyDescent="0.2">
      <c r="A3" s="60" t="s">
        <v>11</v>
      </c>
      <c r="B3" s="60"/>
      <c r="C3" s="20"/>
      <c r="D3" s="20"/>
      <c r="E3" s="21"/>
      <c r="F3" s="21"/>
      <c r="G3" s="21"/>
      <c r="H3" s="21"/>
      <c r="I3" s="25">
        <v>44999</v>
      </c>
    </row>
    <row r="4" spans="1:15" s="19" customFormat="1" ht="21" x14ac:dyDescent="0.2">
      <c r="A4" s="63" t="s">
        <v>14</v>
      </c>
      <c r="B4" s="63"/>
      <c r="C4" s="20"/>
      <c r="D4" s="20"/>
      <c r="E4" s="21"/>
      <c r="F4" s="21"/>
      <c r="G4" s="21"/>
      <c r="H4" s="21"/>
      <c r="I4" s="22"/>
    </row>
    <row r="5" spans="1:15" s="6" customFormat="1" ht="17.25" customHeight="1" x14ac:dyDescent="0.2">
      <c r="A5" s="62" t="s">
        <v>0</v>
      </c>
      <c r="B5" s="62" t="s">
        <v>1</v>
      </c>
      <c r="C5" s="62" t="s">
        <v>2</v>
      </c>
      <c r="D5" s="62" t="s">
        <v>3</v>
      </c>
      <c r="E5" s="62" t="s">
        <v>4</v>
      </c>
      <c r="F5" s="62"/>
      <c r="G5" s="62" t="s">
        <v>5</v>
      </c>
      <c r="H5" s="62"/>
      <c r="I5" s="5" t="s">
        <v>6</v>
      </c>
      <c r="L5" s="55">
        <v>7.2876572075916369E-3</v>
      </c>
    </row>
    <row r="6" spans="1:15" s="6" customFormat="1" ht="17.25" customHeight="1" x14ac:dyDescent="0.2">
      <c r="A6" s="62"/>
      <c r="B6" s="62"/>
      <c r="C6" s="62"/>
      <c r="D6" s="62"/>
      <c r="E6" s="5" t="s">
        <v>7</v>
      </c>
      <c r="F6" s="5" t="s">
        <v>8</v>
      </c>
      <c r="G6" s="5" t="s">
        <v>7</v>
      </c>
      <c r="H6" s="5" t="s">
        <v>8</v>
      </c>
      <c r="I6" s="5" t="s">
        <v>9</v>
      </c>
      <c r="L6" s="57">
        <v>7.0000000000000007E-2</v>
      </c>
    </row>
    <row r="7" spans="1:15" s="15" customFormat="1" ht="31.5" x14ac:dyDescent="0.2">
      <c r="A7" s="12"/>
      <c r="B7" s="14" t="s">
        <v>15</v>
      </c>
      <c r="C7" s="2"/>
      <c r="D7" s="3"/>
      <c r="E7" s="9"/>
      <c r="F7" s="9"/>
      <c r="G7" s="9"/>
      <c r="H7" s="9"/>
      <c r="I7" s="9"/>
    </row>
    <row r="8" spans="1:15" s="15" customFormat="1" ht="141.75" x14ac:dyDescent="0.2">
      <c r="A8" s="3">
        <v>1</v>
      </c>
      <c r="B8" s="16" t="s">
        <v>16</v>
      </c>
      <c r="C8" s="2"/>
      <c r="D8" s="3"/>
      <c r="E8" s="9"/>
      <c r="F8" s="9"/>
      <c r="G8" s="9"/>
      <c r="H8" s="9"/>
      <c r="I8" s="9"/>
    </row>
    <row r="9" spans="1:15" s="15" customFormat="1" x14ac:dyDescent="0.2">
      <c r="A9" s="17">
        <v>1.1000000000000001</v>
      </c>
      <c r="B9" s="14" t="s">
        <v>17</v>
      </c>
      <c r="C9" s="2" t="s">
        <v>18</v>
      </c>
      <c r="D9" s="3">
        <v>1</v>
      </c>
      <c r="E9" s="7">
        <v>47400.942572874847</v>
      </c>
      <c r="F9" s="7">
        <f>E9*D9</f>
        <v>47400.942572874847</v>
      </c>
      <c r="G9" s="7">
        <v>34473.412780272614</v>
      </c>
      <c r="H9" s="7">
        <f>G9*D9</f>
        <v>34473.412780272614</v>
      </c>
      <c r="I9" s="7">
        <f>H9+F9</f>
        <v>81874.355353147461</v>
      </c>
      <c r="J9" s="56">
        <v>50968.755454704136</v>
      </c>
      <c r="K9" s="56">
        <v>37068.185785239373</v>
      </c>
      <c r="L9" s="52">
        <f>J9*$L$6</f>
        <v>3567.8128818292898</v>
      </c>
      <c r="M9" s="52">
        <f>K9*$L$6</f>
        <v>2594.7730049667562</v>
      </c>
      <c r="N9" s="56">
        <f>J9-L9</f>
        <v>47400.942572874847</v>
      </c>
      <c r="O9" s="56">
        <f>K9-M9</f>
        <v>34473.412780272614</v>
      </c>
    </row>
    <row r="10" spans="1:15" s="15" customFormat="1" x14ac:dyDescent="0.2">
      <c r="A10" s="17">
        <v>1.2</v>
      </c>
      <c r="B10" s="14" t="s">
        <v>19</v>
      </c>
      <c r="C10" s="2" t="s">
        <v>18</v>
      </c>
      <c r="D10" s="3">
        <v>1</v>
      </c>
      <c r="E10" s="7">
        <v>51710.119170408921</v>
      </c>
      <c r="F10" s="7">
        <f t="shared" ref="F10:F11" si="0">E10*D10</f>
        <v>51710.119170408921</v>
      </c>
      <c r="G10" s="7">
        <v>38782.589377806689</v>
      </c>
      <c r="H10" s="7">
        <f t="shared" ref="H10:H11" si="1">G10*D10</f>
        <v>38782.589377806689</v>
      </c>
      <c r="I10" s="7">
        <f t="shared" ref="I10:I11" si="2">H10+F10</f>
        <v>90492.708548215611</v>
      </c>
      <c r="J10" s="56">
        <v>55602.278677859053</v>
      </c>
      <c r="K10" s="56">
        <v>41701.709008394289</v>
      </c>
      <c r="L10" s="52">
        <f t="shared" ref="L10:L73" si="3">J10*$L$6</f>
        <v>3892.1595074501342</v>
      </c>
      <c r="M10" s="52">
        <f t="shared" ref="M10:M73" si="4">K10*$L$6</f>
        <v>2919.1196305876006</v>
      </c>
      <c r="N10" s="56">
        <f t="shared" ref="N10:N73" si="5">J10-L10</f>
        <v>51710.119170408921</v>
      </c>
      <c r="O10" s="56">
        <f t="shared" ref="O10:O73" si="6">K10-M10</f>
        <v>38782.589377806689</v>
      </c>
    </row>
    <row r="11" spans="1:15" s="15" customFormat="1" x14ac:dyDescent="0.2">
      <c r="A11" s="17">
        <v>1.3</v>
      </c>
      <c r="B11" s="14" t="s">
        <v>20</v>
      </c>
      <c r="C11" s="2" t="s">
        <v>21</v>
      </c>
      <c r="D11" s="3">
        <v>5</v>
      </c>
      <c r="E11" s="7">
        <v>56019.295767943004</v>
      </c>
      <c r="F11" s="7">
        <f t="shared" si="0"/>
        <v>280096.47883971501</v>
      </c>
      <c r="G11" s="7">
        <v>43091.765975340772</v>
      </c>
      <c r="H11" s="7">
        <f t="shared" si="1"/>
        <v>215458.82987670385</v>
      </c>
      <c r="I11" s="7">
        <f t="shared" si="2"/>
        <v>495555.30871641886</v>
      </c>
      <c r="J11" s="56">
        <v>60235.801901013983</v>
      </c>
      <c r="K11" s="56">
        <v>46335.23223154922</v>
      </c>
      <c r="L11" s="52">
        <f t="shared" si="3"/>
        <v>4216.5061330709796</v>
      </c>
      <c r="M11" s="52">
        <f t="shared" si="4"/>
        <v>3243.4662562084459</v>
      </c>
      <c r="N11" s="56">
        <f t="shared" si="5"/>
        <v>56019.295767943004</v>
      </c>
      <c r="O11" s="56">
        <f t="shared" si="6"/>
        <v>43091.765975340772</v>
      </c>
    </row>
    <row r="12" spans="1:15" s="15" customFormat="1" ht="63" x14ac:dyDescent="0.2">
      <c r="A12" s="3">
        <v>2</v>
      </c>
      <c r="B12" s="14" t="s">
        <v>22</v>
      </c>
      <c r="C12" s="2"/>
      <c r="D12" s="3"/>
      <c r="E12" s="9">
        <v>0</v>
      </c>
      <c r="F12" s="9"/>
      <c r="G12" s="9">
        <v>0</v>
      </c>
      <c r="H12" s="9"/>
      <c r="I12" s="9"/>
      <c r="J12" s="56">
        <v>0</v>
      </c>
      <c r="K12" s="56">
        <v>0</v>
      </c>
      <c r="L12" s="52">
        <f t="shared" si="3"/>
        <v>0</v>
      </c>
      <c r="M12" s="52">
        <f t="shared" si="4"/>
        <v>0</v>
      </c>
      <c r="N12" s="56">
        <f t="shared" si="5"/>
        <v>0</v>
      </c>
      <c r="O12" s="56">
        <f t="shared" si="6"/>
        <v>0</v>
      </c>
    </row>
    <row r="13" spans="1:15" s="15" customFormat="1" x14ac:dyDescent="0.2">
      <c r="A13" s="17">
        <v>2.1</v>
      </c>
      <c r="B13" s="14" t="s">
        <v>23</v>
      </c>
      <c r="C13" s="2"/>
      <c r="D13" s="3"/>
      <c r="E13" s="9">
        <v>0</v>
      </c>
      <c r="F13" s="9"/>
      <c r="G13" s="9">
        <v>0</v>
      </c>
      <c r="H13" s="9"/>
      <c r="I13" s="9"/>
      <c r="J13" s="56">
        <v>0</v>
      </c>
      <c r="K13" s="56">
        <v>0</v>
      </c>
      <c r="L13" s="52">
        <f t="shared" si="3"/>
        <v>0</v>
      </c>
      <c r="M13" s="52">
        <f t="shared" si="4"/>
        <v>0</v>
      </c>
      <c r="N13" s="56">
        <f t="shared" si="5"/>
        <v>0</v>
      </c>
      <c r="O13" s="56">
        <f t="shared" si="6"/>
        <v>0</v>
      </c>
    </row>
    <row r="14" spans="1:15" s="15" customFormat="1" x14ac:dyDescent="0.2">
      <c r="A14" s="2" t="s">
        <v>24</v>
      </c>
      <c r="B14" s="14" t="s">
        <v>25</v>
      </c>
      <c r="C14" s="2" t="s">
        <v>21</v>
      </c>
      <c r="D14" s="3">
        <v>4</v>
      </c>
      <c r="E14" s="7">
        <v>13315.355686380297</v>
      </c>
      <c r="F14" s="7">
        <f t="shared" ref="F14:F16" si="7">E14*D14</f>
        <v>53261.422745521188</v>
      </c>
      <c r="G14" s="7">
        <v>3447.341278027262</v>
      </c>
      <c r="H14" s="7">
        <f t="shared" ref="H14:H16" si="8">G14*D14</f>
        <v>13789.365112109048</v>
      </c>
      <c r="I14" s="7">
        <f t="shared" ref="I14:I16" si="9">H14+F14</f>
        <v>67050.787857630232</v>
      </c>
      <c r="J14" s="56">
        <v>14317.586759548707</v>
      </c>
      <c r="K14" s="56">
        <v>3706.8185785239375</v>
      </c>
      <c r="L14" s="52">
        <f t="shared" si="3"/>
        <v>1002.2310731684096</v>
      </c>
      <c r="M14" s="52">
        <f t="shared" si="4"/>
        <v>259.47730049667564</v>
      </c>
      <c r="N14" s="56">
        <f t="shared" si="5"/>
        <v>13315.355686380297</v>
      </c>
      <c r="O14" s="56">
        <f t="shared" si="6"/>
        <v>3447.341278027262</v>
      </c>
    </row>
    <row r="15" spans="1:15" s="15" customFormat="1" x14ac:dyDescent="0.2">
      <c r="A15" s="2" t="s">
        <v>26</v>
      </c>
      <c r="B15" s="14" t="s">
        <v>27</v>
      </c>
      <c r="C15" s="2" t="s">
        <v>21</v>
      </c>
      <c r="D15" s="3">
        <v>4</v>
      </c>
      <c r="E15" s="7">
        <v>15836.223995937731</v>
      </c>
      <c r="F15" s="7">
        <f t="shared" si="7"/>
        <v>63344.895983750925</v>
      </c>
      <c r="G15" s="7">
        <v>3447.341278027262</v>
      </c>
      <c r="H15" s="7">
        <f t="shared" si="8"/>
        <v>13789.365112109048</v>
      </c>
      <c r="I15" s="7">
        <f t="shared" si="9"/>
        <v>77134.261095859969</v>
      </c>
      <c r="J15" s="56">
        <v>17028.197845094335</v>
      </c>
      <c r="K15" s="56">
        <v>3706.8185785239375</v>
      </c>
      <c r="L15" s="52">
        <f t="shared" si="3"/>
        <v>1191.9738491566036</v>
      </c>
      <c r="M15" s="52">
        <f t="shared" si="4"/>
        <v>259.47730049667564</v>
      </c>
      <c r="N15" s="56">
        <f t="shared" si="5"/>
        <v>15836.223995937731</v>
      </c>
      <c r="O15" s="56">
        <f t="shared" si="6"/>
        <v>3447.341278027262</v>
      </c>
    </row>
    <row r="16" spans="1:15" s="15" customFormat="1" x14ac:dyDescent="0.2">
      <c r="A16" s="2" t="s">
        <v>28</v>
      </c>
      <c r="B16" s="14" t="s">
        <v>29</v>
      </c>
      <c r="C16" s="2" t="s">
        <v>21</v>
      </c>
      <c r="D16" s="3">
        <v>20</v>
      </c>
      <c r="E16" s="7">
        <v>28009.647883971502</v>
      </c>
      <c r="F16" s="7">
        <f t="shared" si="7"/>
        <v>560192.95767943002</v>
      </c>
      <c r="G16" s="7">
        <v>4309.1765975340768</v>
      </c>
      <c r="H16" s="7">
        <f t="shared" si="8"/>
        <v>86183.531950681529</v>
      </c>
      <c r="I16" s="7">
        <f t="shared" si="9"/>
        <v>646376.48963011149</v>
      </c>
      <c r="J16" s="56">
        <v>30117.900950506992</v>
      </c>
      <c r="K16" s="56">
        <v>4633.5232231549217</v>
      </c>
      <c r="L16" s="52">
        <f t="shared" si="3"/>
        <v>2108.2530665354898</v>
      </c>
      <c r="M16" s="52">
        <f t="shared" si="4"/>
        <v>324.34662562084452</v>
      </c>
      <c r="N16" s="56">
        <f t="shared" si="5"/>
        <v>28009.647883971502</v>
      </c>
      <c r="O16" s="56">
        <f t="shared" si="6"/>
        <v>4309.1765975340768</v>
      </c>
    </row>
    <row r="17" spans="1:15" s="15" customFormat="1" x14ac:dyDescent="0.2">
      <c r="A17" s="17">
        <v>2.2000000000000002</v>
      </c>
      <c r="B17" s="14" t="s">
        <v>30</v>
      </c>
      <c r="C17" s="2"/>
      <c r="D17" s="3"/>
      <c r="E17" s="9">
        <v>0</v>
      </c>
      <c r="F17" s="9"/>
      <c r="G17" s="9">
        <v>0</v>
      </c>
      <c r="H17" s="9"/>
      <c r="I17" s="9"/>
      <c r="J17" s="56">
        <v>0</v>
      </c>
      <c r="K17" s="56">
        <v>0</v>
      </c>
      <c r="L17" s="52">
        <f t="shared" si="3"/>
        <v>0</v>
      </c>
      <c r="M17" s="52">
        <f t="shared" si="4"/>
        <v>0</v>
      </c>
      <c r="N17" s="56">
        <f t="shared" si="5"/>
        <v>0</v>
      </c>
      <c r="O17" s="56">
        <f t="shared" si="6"/>
        <v>0</v>
      </c>
    </row>
    <row r="18" spans="1:15" s="15" customFormat="1" x14ac:dyDescent="0.2">
      <c r="A18" s="2" t="s">
        <v>24</v>
      </c>
      <c r="B18" s="14" t="s">
        <v>31</v>
      </c>
      <c r="C18" s="2" t="s">
        <v>18</v>
      </c>
      <c r="D18" s="3">
        <v>1</v>
      </c>
      <c r="E18" s="7">
        <v>26217.030419397328</v>
      </c>
      <c r="F18" s="7">
        <f t="shared" ref="F18:F20" si="10">E18*D18</f>
        <v>26217.030419397328</v>
      </c>
      <c r="G18" s="7">
        <v>3447.341278027262</v>
      </c>
      <c r="H18" s="7">
        <f t="shared" ref="H18:H20" si="11">G18*D18</f>
        <v>3447.341278027262</v>
      </c>
      <c r="I18" s="7">
        <f t="shared" ref="I18:I20" si="12">H18+F18</f>
        <v>29664.371697424591</v>
      </c>
      <c r="J18" s="56">
        <v>28190.355289674546</v>
      </c>
      <c r="K18" s="56">
        <v>3706.8185785239375</v>
      </c>
      <c r="L18" s="52">
        <f t="shared" si="3"/>
        <v>1973.3248702772185</v>
      </c>
      <c r="M18" s="52">
        <f t="shared" si="4"/>
        <v>259.47730049667564</v>
      </c>
      <c r="N18" s="56">
        <f t="shared" si="5"/>
        <v>26217.030419397328</v>
      </c>
      <c r="O18" s="56">
        <f t="shared" si="6"/>
        <v>3447.341278027262</v>
      </c>
    </row>
    <row r="19" spans="1:15" s="15" customFormat="1" x14ac:dyDescent="0.2">
      <c r="A19" s="2" t="s">
        <v>26</v>
      </c>
      <c r="B19" s="14" t="s">
        <v>32</v>
      </c>
      <c r="C19" s="2" t="s">
        <v>18</v>
      </c>
      <c r="D19" s="3">
        <v>1</v>
      </c>
      <c r="E19" s="7">
        <v>35292.156333804094</v>
      </c>
      <c r="F19" s="7">
        <f t="shared" si="10"/>
        <v>35292.156333804094</v>
      </c>
      <c r="G19" s="7">
        <v>3447.341278027262</v>
      </c>
      <c r="H19" s="7">
        <f t="shared" si="11"/>
        <v>3447.341278027262</v>
      </c>
      <c r="I19" s="7">
        <f t="shared" si="12"/>
        <v>38739.497611831357</v>
      </c>
      <c r="J19" s="56">
        <v>37948.555197638809</v>
      </c>
      <c r="K19" s="56">
        <v>3706.8185785239375</v>
      </c>
      <c r="L19" s="52">
        <f t="shared" si="3"/>
        <v>2656.3988638347168</v>
      </c>
      <c r="M19" s="52">
        <f t="shared" si="4"/>
        <v>259.47730049667564</v>
      </c>
      <c r="N19" s="56">
        <f t="shared" si="5"/>
        <v>35292.156333804094</v>
      </c>
      <c r="O19" s="56">
        <f t="shared" si="6"/>
        <v>3447.341278027262</v>
      </c>
    </row>
    <row r="20" spans="1:15" s="15" customFormat="1" x14ac:dyDescent="0.2">
      <c r="A20" s="2" t="s">
        <v>28</v>
      </c>
      <c r="B20" s="14" t="s">
        <v>33</v>
      </c>
      <c r="C20" s="2" t="s">
        <v>21</v>
      </c>
      <c r="D20" s="3">
        <v>5</v>
      </c>
      <c r="E20" s="7">
        <v>50417.3661911487</v>
      </c>
      <c r="F20" s="7">
        <f t="shared" si="10"/>
        <v>252086.8309557435</v>
      </c>
      <c r="G20" s="7">
        <v>4309.1765975340768</v>
      </c>
      <c r="H20" s="7">
        <f t="shared" si="11"/>
        <v>21545.882987670382</v>
      </c>
      <c r="I20" s="7">
        <f t="shared" si="12"/>
        <v>273632.71394341387</v>
      </c>
      <c r="J20" s="56">
        <v>54212.221710912578</v>
      </c>
      <c r="K20" s="56">
        <v>4633.5232231549217</v>
      </c>
      <c r="L20" s="52">
        <f t="shared" si="3"/>
        <v>3794.8555197638807</v>
      </c>
      <c r="M20" s="52">
        <f t="shared" si="4"/>
        <v>324.34662562084452</v>
      </c>
      <c r="N20" s="56">
        <f t="shared" si="5"/>
        <v>50417.3661911487</v>
      </c>
      <c r="O20" s="56">
        <f t="shared" si="6"/>
        <v>4309.1765975340768</v>
      </c>
    </row>
    <row r="21" spans="1:15" s="15" customFormat="1" x14ac:dyDescent="0.2">
      <c r="A21" s="17">
        <v>2.2999999999999998</v>
      </c>
      <c r="B21" s="14" t="s">
        <v>34</v>
      </c>
      <c r="C21" s="2"/>
      <c r="D21" s="3"/>
      <c r="E21" s="9">
        <v>0</v>
      </c>
      <c r="F21" s="9"/>
      <c r="G21" s="9">
        <v>0</v>
      </c>
      <c r="H21" s="9"/>
      <c r="I21" s="9"/>
      <c r="J21" s="56">
        <v>0</v>
      </c>
      <c r="K21" s="56">
        <v>0</v>
      </c>
      <c r="L21" s="52">
        <f t="shared" si="3"/>
        <v>0</v>
      </c>
      <c r="M21" s="52">
        <f t="shared" si="4"/>
        <v>0</v>
      </c>
      <c r="N21" s="56">
        <f t="shared" si="5"/>
        <v>0</v>
      </c>
      <c r="O21" s="56">
        <f t="shared" si="6"/>
        <v>0</v>
      </c>
    </row>
    <row r="22" spans="1:15" s="15" customFormat="1" x14ac:dyDescent="0.2">
      <c r="A22" s="2" t="s">
        <v>24</v>
      </c>
      <c r="B22" s="14" t="s">
        <v>31</v>
      </c>
      <c r="C22" s="2" t="s">
        <v>18</v>
      </c>
      <c r="D22" s="3">
        <v>1</v>
      </c>
      <c r="E22" s="7">
        <v>69291.559688347959</v>
      </c>
      <c r="F22" s="7">
        <f t="shared" ref="F22" si="13">E22*D22</f>
        <v>69291.559688347959</v>
      </c>
      <c r="G22" s="7">
        <v>3447.341278027262</v>
      </c>
      <c r="H22" s="7">
        <f t="shared" ref="H22" si="14">G22*D22</f>
        <v>3447.341278027262</v>
      </c>
      <c r="I22" s="7">
        <f t="shared" ref="I22" si="15">H22+F22</f>
        <v>72738.900966375222</v>
      </c>
      <c r="J22" s="56">
        <v>74507.053428331143</v>
      </c>
      <c r="K22" s="56">
        <v>3706.8185785239375</v>
      </c>
      <c r="L22" s="52">
        <f t="shared" si="3"/>
        <v>5215.4937399831806</v>
      </c>
      <c r="M22" s="52">
        <f t="shared" si="4"/>
        <v>259.47730049667564</v>
      </c>
      <c r="N22" s="56">
        <f t="shared" si="5"/>
        <v>69291.559688347959</v>
      </c>
      <c r="O22" s="56">
        <f t="shared" si="6"/>
        <v>3447.341278027262</v>
      </c>
    </row>
    <row r="23" spans="1:15" s="15" customFormat="1" x14ac:dyDescent="0.2">
      <c r="A23" s="2" t="s">
        <v>26</v>
      </c>
      <c r="B23" s="14" t="s">
        <v>32</v>
      </c>
      <c r="C23" s="2" t="s">
        <v>18</v>
      </c>
      <c r="D23" s="3">
        <v>1</v>
      </c>
      <c r="E23" s="7">
        <v>94370.967485996283</v>
      </c>
      <c r="F23" s="7">
        <f t="shared" ref="F23:F24" si="16">E23*D23</f>
        <v>94370.967485996283</v>
      </c>
      <c r="G23" s="7">
        <v>3447.341278027262</v>
      </c>
      <c r="H23" s="7">
        <f t="shared" ref="H23:H24" si="17">G23*D23</f>
        <v>3447.341278027262</v>
      </c>
      <c r="I23" s="7">
        <f t="shared" ref="I23:I24" si="18">H23+F23</f>
        <v>97818.308764023546</v>
      </c>
      <c r="J23" s="56">
        <v>101474.15858709278</v>
      </c>
      <c r="K23" s="56">
        <v>3706.8185785239375</v>
      </c>
      <c r="L23" s="52">
        <f t="shared" si="3"/>
        <v>7103.191101096495</v>
      </c>
      <c r="M23" s="52">
        <f t="shared" si="4"/>
        <v>259.47730049667564</v>
      </c>
      <c r="N23" s="56">
        <f t="shared" si="5"/>
        <v>94370.967485996283</v>
      </c>
      <c r="O23" s="56">
        <f t="shared" si="6"/>
        <v>3447.341278027262</v>
      </c>
    </row>
    <row r="24" spans="1:15" s="15" customFormat="1" x14ac:dyDescent="0.2">
      <c r="A24" s="2" t="s">
        <v>28</v>
      </c>
      <c r="B24" s="14" t="s">
        <v>33</v>
      </c>
      <c r="C24" s="2" t="s">
        <v>21</v>
      </c>
      <c r="D24" s="3">
        <v>5</v>
      </c>
      <c r="E24" s="7">
        <v>112900.42685539283</v>
      </c>
      <c r="F24" s="7">
        <f t="shared" si="16"/>
        <v>564502.13427696412</v>
      </c>
      <c r="G24" s="7">
        <v>4309.1765975340768</v>
      </c>
      <c r="H24" s="7">
        <f t="shared" si="17"/>
        <v>21545.882987670382</v>
      </c>
      <c r="I24" s="7">
        <f t="shared" si="18"/>
        <v>586048.01726463449</v>
      </c>
      <c r="J24" s="56">
        <v>121398.30844665895</v>
      </c>
      <c r="K24" s="56">
        <v>4633.5232231549217</v>
      </c>
      <c r="L24" s="52">
        <f t="shared" si="3"/>
        <v>8497.8815912661266</v>
      </c>
      <c r="M24" s="52">
        <f t="shared" si="4"/>
        <v>324.34662562084452</v>
      </c>
      <c r="N24" s="56">
        <f t="shared" si="5"/>
        <v>112900.42685539283</v>
      </c>
      <c r="O24" s="56">
        <f t="shared" si="6"/>
        <v>4309.1765975340768</v>
      </c>
    </row>
    <row r="25" spans="1:15" s="15" customFormat="1" x14ac:dyDescent="0.2">
      <c r="A25" s="17">
        <v>2.4</v>
      </c>
      <c r="B25" s="14" t="s">
        <v>35</v>
      </c>
      <c r="C25" s="2" t="s">
        <v>21</v>
      </c>
      <c r="D25" s="3">
        <v>14</v>
      </c>
      <c r="E25" s="7">
        <v>10342.023834081785</v>
      </c>
      <c r="F25" s="7">
        <f>E25*D25</f>
        <v>144788.33367714498</v>
      </c>
      <c r="G25" s="7">
        <v>861.83531950681549</v>
      </c>
      <c r="H25" s="7">
        <f>G25*D25</f>
        <v>12065.694473095416</v>
      </c>
      <c r="I25" s="7">
        <f>H25+F25</f>
        <v>156854.0281502404</v>
      </c>
      <c r="J25" s="56">
        <v>11120.455735571812</v>
      </c>
      <c r="K25" s="56">
        <v>926.70464463098438</v>
      </c>
      <c r="L25" s="52">
        <f t="shared" si="3"/>
        <v>778.43190149002692</v>
      </c>
      <c r="M25" s="52">
        <f t="shared" si="4"/>
        <v>64.86932512416891</v>
      </c>
      <c r="N25" s="56">
        <f t="shared" si="5"/>
        <v>10342.023834081785</v>
      </c>
      <c r="O25" s="56">
        <f t="shared" si="6"/>
        <v>861.83531950681549</v>
      </c>
    </row>
    <row r="26" spans="1:15" s="15" customFormat="1" ht="47.25" x14ac:dyDescent="0.2">
      <c r="A26" s="17">
        <v>2.5</v>
      </c>
      <c r="B26" s="16" t="s">
        <v>36</v>
      </c>
      <c r="C26" s="2" t="s">
        <v>21</v>
      </c>
      <c r="D26" s="3">
        <v>14</v>
      </c>
      <c r="E26" s="7">
        <v>9480.1885145749693</v>
      </c>
      <c r="F26" s="7">
        <f>E26*D26</f>
        <v>132722.63920404957</v>
      </c>
      <c r="G26" s="7">
        <v>861.83531950681549</v>
      </c>
      <c r="H26" s="7">
        <f>G26*D26</f>
        <v>12065.694473095416</v>
      </c>
      <c r="I26" s="7">
        <f>H26+F26</f>
        <v>144788.33367714498</v>
      </c>
      <c r="J26" s="56">
        <v>10193.751090940827</v>
      </c>
      <c r="K26" s="56">
        <v>926.70464463098438</v>
      </c>
      <c r="L26" s="52">
        <f t="shared" si="3"/>
        <v>713.56257636585792</v>
      </c>
      <c r="M26" s="52">
        <f t="shared" si="4"/>
        <v>64.86932512416891</v>
      </c>
      <c r="N26" s="56">
        <f t="shared" si="5"/>
        <v>9480.1885145749693</v>
      </c>
      <c r="O26" s="56">
        <f t="shared" si="6"/>
        <v>861.83531950681549</v>
      </c>
    </row>
    <row r="27" spans="1:15" s="15" customFormat="1" x14ac:dyDescent="0.2">
      <c r="A27" s="17">
        <v>2.6</v>
      </c>
      <c r="B27" s="14" t="s">
        <v>37</v>
      </c>
      <c r="C27" s="2"/>
      <c r="D27" s="3"/>
      <c r="E27" s="9">
        <v>0</v>
      </c>
      <c r="F27" s="9"/>
      <c r="G27" s="9">
        <v>0</v>
      </c>
      <c r="H27" s="9"/>
      <c r="I27" s="9"/>
      <c r="J27" s="56">
        <v>0</v>
      </c>
      <c r="K27" s="56">
        <v>0</v>
      </c>
      <c r="L27" s="52">
        <f t="shared" si="3"/>
        <v>0</v>
      </c>
      <c r="M27" s="52">
        <f t="shared" si="4"/>
        <v>0</v>
      </c>
      <c r="N27" s="56">
        <f t="shared" si="5"/>
        <v>0</v>
      </c>
      <c r="O27" s="56">
        <f t="shared" si="6"/>
        <v>0</v>
      </c>
    </row>
    <row r="28" spans="1:15" s="15" customFormat="1" x14ac:dyDescent="0.2">
      <c r="A28" s="2" t="s">
        <v>24</v>
      </c>
      <c r="B28" s="14" t="s">
        <v>38</v>
      </c>
      <c r="C28" s="2" t="s">
        <v>18</v>
      </c>
      <c r="D28" s="3">
        <v>1</v>
      </c>
      <c r="E28" s="7">
        <v>74979.672797092935</v>
      </c>
      <c r="F28" s="7">
        <f t="shared" ref="F28:F30" si="19">E28*D28</f>
        <v>74979.672797092935</v>
      </c>
      <c r="G28" s="7">
        <v>2585.5059585204463</v>
      </c>
      <c r="H28" s="7">
        <f t="shared" ref="H28:H30" si="20">G28*D28</f>
        <v>2585.5059585204463</v>
      </c>
      <c r="I28" s="7">
        <f t="shared" ref="I28:I30" si="21">H28+F28</f>
        <v>77565.178755613379</v>
      </c>
      <c r="J28" s="56">
        <v>80623.304082895629</v>
      </c>
      <c r="K28" s="56">
        <v>2780.1139338929529</v>
      </c>
      <c r="L28" s="52">
        <f t="shared" si="3"/>
        <v>5643.6312858026949</v>
      </c>
      <c r="M28" s="52">
        <f t="shared" si="4"/>
        <v>194.60797537250673</v>
      </c>
      <c r="N28" s="56">
        <f t="shared" si="5"/>
        <v>74979.672797092935</v>
      </c>
      <c r="O28" s="56">
        <f t="shared" si="6"/>
        <v>2585.5059585204463</v>
      </c>
    </row>
    <row r="29" spans="1:15" s="15" customFormat="1" x14ac:dyDescent="0.2">
      <c r="A29" s="2" t="s">
        <v>26</v>
      </c>
      <c r="B29" s="14" t="s">
        <v>31</v>
      </c>
      <c r="C29" s="2" t="s">
        <v>18</v>
      </c>
      <c r="D29" s="3">
        <v>1</v>
      </c>
      <c r="E29" s="7">
        <v>142202.82771862455</v>
      </c>
      <c r="F29" s="7">
        <f t="shared" si="19"/>
        <v>142202.82771862455</v>
      </c>
      <c r="G29" s="7">
        <v>3447.341278027262</v>
      </c>
      <c r="H29" s="7">
        <f t="shared" si="20"/>
        <v>3447.341278027262</v>
      </c>
      <c r="I29" s="7">
        <f t="shared" si="21"/>
        <v>145650.1689966518</v>
      </c>
      <c r="J29" s="56">
        <v>152906.26636411241</v>
      </c>
      <c r="K29" s="56">
        <v>3706.8185785239375</v>
      </c>
      <c r="L29" s="52">
        <f t="shared" si="3"/>
        <v>10703.43864548787</v>
      </c>
      <c r="M29" s="52">
        <f t="shared" si="4"/>
        <v>259.47730049667564</v>
      </c>
      <c r="N29" s="56">
        <f t="shared" si="5"/>
        <v>142202.82771862455</v>
      </c>
      <c r="O29" s="56">
        <f t="shared" si="6"/>
        <v>3447.341278027262</v>
      </c>
    </row>
    <row r="30" spans="1:15" s="15" customFormat="1" x14ac:dyDescent="0.2">
      <c r="A30" s="2" t="s">
        <v>28</v>
      </c>
      <c r="B30" s="14" t="s">
        <v>32</v>
      </c>
      <c r="C30" s="2" t="s">
        <v>21</v>
      </c>
      <c r="D30" s="3">
        <v>5</v>
      </c>
      <c r="E30" s="7">
        <v>0</v>
      </c>
      <c r="F30" s="7">
        <f t="shared" si="19"/>
        <v>0</v>
      </c>
      <c r="G30" s="7">
        <v>4309.1765975340768</v>
      </c>
      <c r="H30" s="7">
        <f t="shared" si="20"/>
        <v>21545.882987670382</v>
      </c>
      <c r="I30" s="7">
        <f t="shared" si="21"/>
        <v>21545.882987670382</v>
      </c>
      <c r="J30" s="56">
        <v>0</v>
      </c>
      <c r="K30" s="56">
        <v>4633.5232231549217</v>
      </c>
      <c r="L30" s="52">
        <f t="shared" si="3"/>
        <v>0</v>
      </c>
      <c r="M30" s="52">
        <f t="shared" si="4"/>
        <v>324.34662562084452</v>
      </c>
      <c r="N30" s="56">
        <f t="shared" si="5"/>
        <v>0</v>
      </c>
      <c r="O30" s="56">
        <f t="shared" si="6"/>
        <v>4309.1765975340768</v>
      </c>
    </row>
    <row r="31" spans="1:15" s="15" customFormat="1" ht="47.25" x14ac:dyDescent="0.2">
      <c r="A31" s="17">
        <v>2.7</v>
      </c>
      <c r="B31" s="16" t="s">
        <v>39</v>
      </c>
      <c r="C31" s="2" t="s">
        <v>21</v>
      </c>
      <c r="D31" s="3">
        <v>7</v>
      </c>
      <c r="E31" s="7">
        <v>38782.589377806689</v>
      </c>
      <c r="F31" s="7">
        <f>E31*D31</f>
        <v>271478.12564464682</v>
      </c>
      <c r="G31" s="7">
        <v>4309.1765975340768</v>
      </c>
      <c r="H31" s="7">
        <f>G31*D31</f>
        <v>30164.236182738539</v>
      </c>
      <c r="I31" s="7">
        <f>H31+F31</f>
        <v>301642.36182738538</v>
      </c>
      <c r="J31" s="56">
        <v>41701.709008394289</v>
      </c>
      <c r="K31" s="56">
        <v>4633.5232231549217</v>
      </c>
      <c r="L31" s="52">
        <f t="shared" si="3"/>
        <v>2919.1196305876006</v>
      </c>
      <c r="M31" s="52">
        <f t="shared" si="4"/>
        <v>324.34662562084452</v>
      </c>
      <c r="N31" s="56">
        <f t="shared" si="5"/>
        <v>38782.589377806689</v>
      </c>
      <c r="O31" s="56">
        <f t="shared" si="6"/>
        <v>4309.1765975340768</v>
      </c>
    </row>
    <row r="32" spans="1:15" s="15" customFormat="1" ht="31.5" x14ac:dyDescent="0.2">
      <c r="A32" s="17">
        <v>2.8</v>
      </c>
      <c r="B32" s="14" t="s">
        <v>40</v>
      </c>
      <c r="C32" s="2" t="s">
        <v>21</v>
      </c>
      <c r="D32" s="3">
        <v>7</v>
      </c>
      <c r="E32" s="7">
        <v>47400.942572874847</v>
      </c>
      <c r="F32" s="7">
        <f>E32*D32</f>
        <v>331806.59801012394</v>
      </c>
      <c r="G32" s="7">
        <v>4309.1765975340768</v>
      </c>
      <c r="H32" s="7">
        <f>G32*D32</f>
        <v>30164.236182738539</v>
      </c>
      <c r="I32" s="7">
        <f>H32+F32</f>
        <v>361970.8341928625</v>
      </c>
      <c r="J32" s="56">
        <v>50968.755454704136</v>
      </c>
      <c r="K32" s="56">
        <v>4633.5232231549217</v>
      </c>
      <c r="L32" s="52">
        <f t="shared" si="3"/>
        <v>3567.8128818292898</v>
      </c>
      <c r="M32" s="52">
        <f t="shared" si="4"/>
        <v>324.34662562084452</v>
      </c>
      <c r="N32" s="56">
        <f t="shared" si="5"/>
        <v>47400.942572874847</v>
      </c>
      <c r="O32" s="56">
        <f t="shared" si="6"/>
        <v>4309.1765975340768</v>
      </c>
    </row>
    <row r="33" spans="1:15" s="15" customFormat="1" ht="31.5" x14ac:dyDescent="0.2">
      <c r="A33" s="17">
        <v>2.9</v>
      </c>
      <c r="B33" s="14" t="s">
        <v>41</v>
      </c>
      <c r="C33" s="2" t="s">
        <v>42</v>
      </c>
      <c r="D33" s="3">
        <v>7</v>
      </c>
      <c r="E33" s="7">
        <v>17236.706390136307</v>
      </c>
      <c r="F33" s="7">
        <f>E33*D33</f>
        <v>120656.94473095416</v>
      </c>
      <c r="G33" s="7">
        <v>4309.1765975340768</v>
      </c>
      <c r="H33" s="7">
        <f>G33*D33</f>
        <v>30164.236182738539</v>
      </c>
      <c r="I33" s="7">
        <f>H33+F33</f>
        <v>150821.18091369269</v>
      </c>
      <c r="J33" s="56">
        <v>18534.092892619687</v>
      </c>
      <c r="K33" s="56">
        <v>4633.5232231549217</v>
      </c>
      <c r="L33" s="52">
        <f t="shared" si="3"/>
        <v>1297.3865024833781</v>
      </c>
      <c r="M33" s="52">
        <f t="shared" si="4"/>
        <v>324.34662562084452</v>
      </c>
      <c r="N33" s="56">
        <f t="shared" si="5"/>
        <v>17236.706390136307</v>
      </c>
      <c r="O33" s="56">
        <f t="shared" si="6"/>
        <v>4309.1765975340768</v>
      </c>
    </row>
    <row r="34" spans="1:15" s="15" customFormat="1" ht="141.75" x14ac:dyDescent="0.2">
      <c r="A34" s="3">
        <v>3</v>
      </c>
      <c r="B34" s="16" t="s">
        <v>43</v>
      </c>
      <c r="C34" s="2"/>
      <c r="D34" s="3"/>
      <c r="E34" s="9">
        <v>0</v>
      </c>
      <c r="F34" s="9"/>
      <c r="G34" s="9">
        <v>0</v>
      </c>
      <c r="H34" s="9"/>
      <c r="I34" s="9"/>
      <c r="J34" s="56">
        <v>0</v>
      </c>
      <c r="K34" s="56">
        <v>0</v>
      </c>
      <c r="L34" s="52">
        <f t="shared" si="3"/>
        <v>0</v>
      </c>
      <c r="M34" s="52">
        <f t="shared" si="4"/>
        <v>0</v>
      </c>
      <c r="N34" s="56">
        <f t="shared" si="5"/>
        <v>0</v>
      </c>
      <c r="O34" s="56">
        <f t="shared" si="6"/>
        <v>0</v>
      </c>
    </row>
    <row r="35" spans="1:15" s="15" customFormat="1" x14ac:dyDescent="0.2">
      <c r="A35" s="17">
        <v>3.1</v>
      </c>
      <c r="B35" s="14" t="s">
        <v>31</v>
      </c>
      <c r="C35" s="2" t="s">
        <v>44</v>
      </c>
      <c r="D35" s="3">
        <v>55</v>
      </c>
      <c r="E35" s="7">
        <v>2456.2306605944241</v>
      </c>
      <c r="F35" s="7">
        <f t="shared" ref="F35:F40" si="22">E35*D35</f>
        <v>135092.68633269332</v>
      </c>
      <c r="G35" s="7">
        <v>344.73412780272622</v>
      </c>
      <c r="H35" s="7">
        <f t="shared" ref="H35:H40" si="23">G35*D35</f>
        <v>18960.377029149942</v>
      </c>
      <c r="I35" s="7">
        <f t="shared" ref="I35:I40" si="24">H35+F35</f>
        <v>154053.06336184326</v>
      </c>
      <c r="J35" s="56">
        <v>2641.1082371983052</v>
      </c>
      <c r="K35" s="56">
        <v>370.68185785239376</v>
      </c>
      <c r="L35" s="52">
        <f t="shared" si="3"/>
        <v>184.87757660388138</v>
      </c>
      <c r="M35" s="52">
        <f t="shared" si="4"/>
        <v>25.947730049667566</v>
      </c>
      <c r="N35" s="56">
        <f t="shared" si="5"/>
        <v>2456.2306605944241</v>
      </c>
      <c r="O35" s="56">
        <f t="shared" si="6"/>
        <v>344.73412780272622</v>
      </c>
    </row>
    <row r="36" spans="1:15" s="15" customFormat="1" x14ac:dyDescent="0.2">
      <c r="A36" s="17">
        <v>3.2</v>
      </c>
      <c r="B36" s="14" t="s">
        <v>32</v>
      </c>
      <c r="C36" s="2" t="s">
        <v>44</v>
      </c>
      <c r="D36" s="3">
        <v>110</v>
      </c>
      <c r="E36" s="7">
        <v>2908.6942033355022</v>
      </c>
      <c r="F36" s="7">
        <f t="shared" si="22"/>
        <v>319956.36236690526</v>
      </c>
      <c r="G36" s="7">
        <v>387.82589377806693</v>
      </c>
      <c r="H36" s="7">
        <f t="shared" si="23"/>
        <v>42660.848315587362</v>
      </c>
      <c r="I36" s="7">
        <f t="shared" si="24"/>
        <v>362617.21068249264</v>
      </c>
      <c r="J36" s="56">
        <v>3127.6281756295721</v>
      </c>
      <c r="K36" s="56">
        <v>417.01709008394295</v>
      </c>
      <c r="L36" s="52">
        <f t="shared" si="3"/>
        <v>218.93397229407006</v>
      </c>
      <c r="M36" s="52">
        <f t="shared" si="4"/>
        <v>29.191196305876009</v>
      </c>
      <c r="N36" s="56">
        <f t="shared" si="5"/>
        <v>2908.6942033355022</v>
      </c>
      <c r="O36" s="56">
        <f t="shared" si="6"/>
        <v>387.82589377806693</v>
      </c>
    </row>
    <row r="37" spans="1:15" s="15" customFormat="1" x14ac:dyDescent="0.2">
      <c r="A37" s="17">
        <v>3.3</v>
      </c>
      <c r="B37" s="14" t="s">
        <v>33</v>
      </c>
      <c r="C37" s="2" t="s">
        <v>44</v>
      </c>
      <c r="D37" s="3">
        <v>275</v>
      </c>
      <c r="E37" s="7">
        <v>3835.167171805329</v>
      </c>
      <c r="F37" s="7">
        <f t="shared" si="22"/>
        <v>1054670.9722464655</v>
      </c>
      <c r="G37" s="7">
        <v>430.91765975340775</v>
      </c>
      <c r="H37" s="7">
        <f t="shared" si="23"/>
        <v>118502.35643218712</v>
      </c>
      <c r="I37" s="7">
        <f t="shared" si="24"/>
        <v>1173173.3286786526</v>
      </c>
      <c r="J37" s="56">
        <v>4123.8356686078805</v>
      </c>
      <c r="K37" s="56">
        <v>463.35232231549219</v>
      </c>
      <c r="L37" s="52">
        <f t="shared" si="3"/>
        <v>288.66849680255166</v>
      </c>
      <c r="M37" s="52">
        <f t="shared" si="4"/>
        <v>32.434662562084455</v>
      </c>
      <c r="N37" s="56">
        <f t="shared" si="5"/>
        <v>3835.167171805329</v>
      </c>
      <c r="O37" s="56">
        <f t="shared" si="6"/>
        <v>430.91765975340775</v>
      </c>
    </row>
    <row r="38" spans="1:15" s="15" customFormat="1" ht="31.5" x14ac:dyDescent="0.2">
      <c r="A38" s="17">
        <v>3.4</v>
      </c>
      <c r="B38" s="14" t="s">
        <v>45</v>
      </c>
      <c r="C38" s="2" t="s">
        <v>44</v>
      </c>
      <c r="D38" s="2" t="s">
        <v>46</v>
      </c>
      <c r="E38" s="7">
        <v>5558.837810818959</v>
      </c>
      <c r="F38" s="7">
        <v>0</v>
      </c>
      <c r="G38" s="7">
        <v>517.10119170408916</v>
      </c>
      <c r="H38" s="7">
        <v>0</v>
      </c>
      <c r="I38" s="7">
        <f t="shared" si="24"/>
        <v>0</v>
      </c>
      <c r="J38" s="56">
        <v>5977.2449578698488</v>
      </c>
      <c r="K38" s="56">
        <v>556.02278677859056</v>
      </c>
      <c r="L38" s="52">
        <f t="shared" si="3"/>
        <v>418.40714705088948</v>
      </c>
      <c r="M38" s="52">
        <f t="shared" si="4"/>
        <v>38.92159507450134</v>
      </c>
      <c r="N38" s="56">
        <f t="shared" si="5"/>
        <v>5558.837810818959</v>
      </c>
      <c r="O38" s="56">
        <f t="shared" si="6"/>
        <v>517.10119170408916</v>
      </c>
    </row>
    <row r="39" spans="1:15" s="15" customFormat="1" ht="31.5" x14ac:dyDescent="0.2">
      <c r="A39" s="17">
        <v>3.5</v>
      </c>
      <c r="B39" s="14" t="s">
        <v>47</v>
      </c>
      <c r="C39" s="2" t="s">
        <v>44</v>
      </c>
      <c r="D39" s="2" t="s">
        <v>46</v>
      </c>
      <c r="E39" s="7">
        <v>7928.8849394627023</v>
      </c>
      <c r="F39" s="7">
        <v>0</v>
      </c>
      <c r="G39" s="7">
        <v>775.65178755613385</v>
      </c>
      <c r="H39" s="7">
        <v>0</v>
      </c>
      <c r="I39" s="7">
        <f t="shared" si="24"/>
        <v>0</v>
      </c>
      <c r="J39" s="56">
        <v>8525.6827306050563</v>
      </c>
      <c r="K39" s="56">
        <v>834.03418016788589</v>
      </c>
      <c r="L39" s="52">
        <f t="shared" si="3"/>
        <v>596.79779114235396</v>
      </c>
      <c r="M39" s="52">
        <f t="shared" si="4"/>
        <v>58.382392611752017</v>
      </c>
      <c r="N39" s="56">
        <f t="shared" si="5"/>
        <v>7928.8849394627023</v>
      </c>
      <c r="O39" s="56">
        <f t="shared" si="6"/>
        <v>775.65178755613385</v>
      </c>
    </row>
    <row r="40" spans="1:15" s="15" customFormat="1" x14ac:dyDescent="0.2">
      <c r="A40" s="17">
        <v>3.6</v>
      </c>
      <c r="B40" s="14" t="s">
        <v>48</v>
      </c>
      <c r="C40" s="2" t="s">
        <v>44</v>
      </c>
      <c r="D40" s="3">
        <v>200</v>
      </c>
      <c r="E40" s="7">
        <v>11178.004094003396</v>
      </c>
      <c r="F40" s="7">
        <f t="shared" si="22"/>
        <v>2235600.8188006794</v>
      </c>
      <c r="G40" s="7">
        <v>1034.2023834081783</v>
      </c>
      <c r="H40" s="7">
        <f t="shared" si="23"/>
        <v>206840.47668163566</v>
      </c>
      <c r="I40" s="7">
        <f t="shared" si="24"/>
        <v>2442441.2954823151</v>
      </c>
      <c r="J40" s="56">
        <v>12019.359240863867</v>
      </c>
      <c r="K40" s="56">
        <v>1112.0455735571811</v>
      </c>
      <c r="L40" s="52">
        <f t="shared" si="3"/>
        <v>841.35514686047077</v>
      </c>
      <c r="M40" s="52">
        <f t="shared" si="4"/>
        <v>77.84319014900268</v>
      </c>
      <c r="N40" s="56">
        <f t="shared" si="5"/>
        <v>11178.004094003396</v>
      </c>
      <c r="O40" s="56">
        <f t="shared" si="6"/>
        <v>1034.2023834081783</v>
      </c>
    </row>
    <row r="41" spans="1:15" s="15" customFormat="1" ht="112.5" x14ac:dyDescent="0.2">
      <c r="A41" s="3">
        <v>4</v>
      </c>
      <c r="B41" s="14" t="s">
        <v>106</v>
      </c>
      <c r="C41" s="2"/>
      <c r="D41" s="3"/>
      <c r="E41" s="9">
        <v>0</v>
      </c>
      <c r="F41" s="9"/>
      <c r="G41" s="9">
        <v>0</v>
      </c>
      <c r="H41" s="9"/>
      <c r="I41" s="9"/>
      <c r="J41" s="56">
        <v>0</v>
      </c>
      <c r="K41" s="56">
        <v>0</v>
      </c>
      <c r="L41" s="52">
        <f t="shared" si="3"/>
        <v>0</v>
      </c>
      <c r="M41" s="52">
        <f t="shared" si="4"/>
        <v>0</v>
      </c>
      <c r="N41" s="56">
        <f t="shared" si="5"/>
        <v>0</v>
      </c>
      <c r="O41" s="56">
        <f t="shared" si="6"/>
        <v>0</v>
      </c>
    </row>
    <row r="42" spans="1:15" s="15" customFormat="1" x14ac:dyDescent="0.2">
      <c r="A42" s="17">
        <v>4.0999999999999996</v>
      </c>
      <c r="B42" s="14" t="s">
        <v>31</v>
      </c>
      <c r="C42" s="2" t="s">
        <v>44</v>
      </c>
      <c r="D42" s="3">
        <v>55</v>
      </c>
      <c r="E42" s="7">
        <v>439.5360129484759</v>
      </c>
      <c r="F42" s="7">
        <f t="shared" ref="F42:F47" si="25">E42*D42</f>
        <v>24174.480712166176</v>
      </c>
      <c r="G42" s="7">
        <v>51.71011917040893</v>
      </c>
      <c r="H42" s="7">
        <f t="shared" ref="H42:H47" si="26">G42*D42</f>
        <v>2844.0565543724911</v>
      </c>
      <c r="I42" s="7">
        <f t="shared" ref="I42:I47" si="27">H42+F42</f>
        <v>27018.537266538668</v>
      </c>
      <c r="J42" s="56">
        <v>472.61936876180204</v>
      </c>
      <c r="K42" s="56">
        <v>55.602278677859061</v>
      </c>
      <c r="L42" s="52">
        <f t="shared" si="3"/>
        <v>33.083355813326143</v>
      </c>
      <c r="M42" s="52">
        <f t="shared" si="4"/>
        <v>3.8921595074501347</v>
      </c>
      <c r="N42" s="56">
        <f t="shared" si="5"/>
        <v>439.5360129484759</v>
      </c>
      <c r="O42" s="56">
        <f t="shared" si="6"/>
        <v>51.71011917040893</v>
      </c>
    </row>
    <row r="43" spans="1:15" s="15" customFormat="1" x14ac:dyDescent="0.2">
      <c r="A43" s="17">
        <v>4.2</v>
      </c>
      <c r="B43" s="14" t="s">
        <v>32</v>
      </c>
      <c r="C43" s="2" t="s">
        <v>44</v>
      </c>
      <c r="D43" s="3">
        <v>110</v>
      </c>
      <c r="E43" s="7">
        <v>676.54072581285004</v>
      </c>
      <c r="F43" s="7">
        <f t="shared" si="25"/>
        <v>74419.4798394135</v>
      </c>
      <c r="G43" s="7">
        <v>60.328472365477083</v>
      </c>
      <c r="H43" s="7">
        <f t="shared" si="26"/>
        <v>6636.1319602024787</v>
      </c>
      <c r="I43" s="7">
        <f t="shared" si="27"/>
        <v>81055.611799615974</v>
      </c>
      <c r="J43" s="56">
        <v>727.46314603532267</v>
      </c>
      <c r="K43" s="56">
        <v>64.86932512416891</v>
      </c>
      <c r="L43" s="52">
        <f t="shared" si="3"/>
        <v>50.922420222472589</v>
      </c>
      <c r="M43" s="52">
        <f t="shared" si="4"/>
        <v>4.5408527586918241</v>
      </c>
      <c r="N43" s="56">
        <f t="shared" si="5"/>
        <v>676.54072581285004</v>
      </c>
      <c r="O43" s="56">
        <f t="shared" si="6"/>
        <v>60.328472365477083</v>
      </c>
    </row>
    <row r="44" spans="1:15" s="15" customFormat="1" x14ac:dyDescent="0.2">
      <c r="A44" s="17">
        <v>4.3</v>
      </c>
      <c r="B44" s="14" t="s">
        <v>33</v>
      </c>
      <c r="C44" s="2" t="s">
        <v>44</v>
      </c>
      <c r="D44" s="3">
        <v>275</v>
      </c>
      <c r="E44" s="7">
        <v>767.0334343610657</v>
      </c>
      <c r="F44" s="7">
        <f t="shared" si="25"/>
        <v>210934.19444929308</v>
      </c>
      <c r="G44" s="7">
        <v>68.946825560545236</v>
      </c>
      <c r="H44" s="7">
        <f t="shared" si="26"/>
        <v>18960.377029149939</v>
      </c>
      <c r="I44" s="7">
        <f t="shared" si="27"/>
        <v>229894.57147844302</v>
      </c>
      <c r="J44" s="56">
        <v>824.76713372157599</v>
      </c>
      <c r="K44" s="56">
        <v>74.136371570478744</v>
      </c>
      <c r="L44" s="52">
        <f t="shared" si="3"/>
        <v>57.733699360510322</v>
      </c>
      <c r="M44" s="52">
        <f t="shared" si="4"/>
        <v>5.1895460099335127</v>
      </c>
      <c r="N44" s="56">
        <f t="shared" si="5"/>
        <v>767.0334343610657</v>
      </c>
      <c r="O44" s="56">
        <f t="shared" si="6"/>
        <v>68.946825560545236</v>
      </c>
    </row>
    <row r="45" spans="1:15" s="15" customFormat="1" ht="31.5" x14ac:dyDescent="0.2">
      <c r="A45" s="17">
        <v>4.4000000000000004</v>
      </c>
      <c r="B45" s="14" t="s">
        <v>45</v>
      </c>
      <c r="C45" s="2" t="s">
        <v>44</v>
      </c>
      <c r="D45" s="2" t="s">
        <v>46</v>
      </c>
      <c r="E45" s="7">
        <v>870.45367270188353</v>
      </c>
      <c r="F45" s="7">
        <v>0</v>
      </c>
      <c r="G45" s="7">
        <v>86.183531950681555</v>
      </c>
      <c r="H45" s="7">
        <v>0</v>
      </c>
      <c r="I45" s="7">
        <f t="shared" si="27"/>
        <v>0</v>
      </c>
      <c r="J45" s="56">
        <v>935.97169107729417</v>
      </c>
      <c r="K45" s="56">
        <v>92.67046446309844</v>
      </c>
      <c r="L45" s="52">
        <f t="shared" si="3"/>
        <v>65.518018375410591</v>
      </c>
      <c r="M45" s="52">
        <f t="shared" si="4"/>
        <v>6.4869325124168915</v>
      </c>
      <c r="N45" s="56">
        <f t="shared" si="5"/>
        <v>870.45367270188353</v>
      </c>
      <c r="O45" s="56">
        <f t="shared" si="6"/>
        <v>86.183531950681555</v>
      </c>
    </row>
    <row r="46" spans="1:15" s="15" customFormat="1" ht="31.5" x14ac:dyDescent="0.2">
      <c r="A46" s="17">
        <v>4.5</v>
      </c>
      <c r="B46" s="14" t="s">
        <v>47</v>
      </c>
      <c r="C46" s="2" t="s">
        <v>44</v>
      </c>
      <c r="D46" s="2" t="s">
        <v>46</v>
      </c>
      <c r="E46" s="7">
        <v>982.49226423776963</v>
      </c>
      <c r="F46" s="7">
        <v>0</v>
      </c>
      <c r="G46" s="7">
        <v>107.72941493835194</v>
      </c>
      <c r="H46" s="7">
        <v>0</v>
      </c>
      <c r="I46" s="7">
        <f t="shared" si="27"/>
        <v>0</v>
      </c>
      <c r="J46" s="56">
        <v>1056.4432948793221</v>
      </c>
      <c r="K46" s="56">
        <v>115.83808057887305</v>
      </c>
      <c r="L46" s="52">
        <f t="shared" si="3"/>
        <v>73.951030641552563</v>
      </c>
      <c r="M46" s="52">
        <f t="shared" si="4"/>
        <v>8.1086656405211137</v>
      </c>
      <c r="N46" s="56">
        <f t="shared" si="5"/>
        <v>982.49226423776963</v>
      </c>
      <c r="O46" s="56">
        <f t="shared" si="6"/>
        <v>107.72941493835194</v>
      </c>
    </row>
    <row r="47" spans="1:15" s="15" customFormat="1" x14ac:dyDescent="0.2">
      <c r="A47" s="17">
        <v>4.5999999999999996</v>
      </c>
      <c r="B47" s="14" t="s">
        <v>48</v>
      </c>
      <c r="C47" s="2" t="s">
        <v>44</v>
      </c>
      <c r="D47" s="3">
        <v>200</v>
      </c>
      <c r="E47" s="7">
        <v>1197.9510941144733</v>
      </c>
      <c r="F47" s="7">
        <f t="shared" si="25"/>
        <v>239590.21882289468</v>
      </c>
      <c r="G47" s="7">
        <v>129.27529792602229</v>
      </c>
      <c r="H47" s="7">
        <f t="shared" si="26"/>
        <v>25855.059585204457</v>
      </c>
      <c r="I47" s="7">
        <f t="shared" si="27"/>
        <v>265445.27840809914</v>
      </c>
      <c r="J47" s="56">
        <v>1288.1194560370682</v>
      </c>
      <c r="K47" s="56">
        <v>139.00569669464764</v>
      </c>
      <c r="L47" s="52">
        <f t="shared" si="3"/>
        <v>90.168361922594784</v>
      </c>
      <c r="M47" s="52">
        <f t="shared" si="4"/>
        <v>9.730398768625335</v>
      </c>
      <c r="N47" s="56">
        <f t="shared" si="5"/>
        <v>1197.9510941144733</v>
      </c>
      <c r="O47" s="56">
        <f t="shared" si="6"/>
        <v>129.27529792602229</v>
      </c>
    </row>
    <row r="48" spans="1:15" s="15" customFormat="1" ht="78.75" x14ac:dyDescent="0.2">
      <c r="A48" s="3">
        <v>5</v>
      </c>
      <c r="B48" s="14" t="s">
        <v>49</v>
      </c>
      <c r="C48" s="2"/>
      <c r="D48" s="3"/>
      <c r="E48" s="9">
        <v>0</v>
      </c>
      <c r="F48" s="9"/>
      <c r="G48" s="9">
        <v>0</v>
      </c>
      <c r="H48" s="9"/>
      <c r="I48" s="9"/>
      <c r="J48" s="56">
        <v>0</v>
      </c>
      <c r="K48" s="56">
        <v>0</v>
      </c>
      <c r="L48" s="52">
        <f t="shared" si="3"/>
        <v>0</v>
      </c>
      <c r="M48" s="52">
        <f t="shared" si="4"/>
        <v>0</v>
      </c>
      <c r="N48" s="56">
        <f t="shared" si="5"/>
        <v>0</v>
      </c>
      <c r="O48" s="56">
        <f t="shared" si="6"/>
        <v>0</v>
      </c>
    </row>
    <row r="49" spans="1:15" s="15" customFormat="1" x14ac:dyDescent="0.2">
      <c r="A49" s="17">
        <v>5.0999999999999996</v>
      </c>
      <c r="B49" s="14" t="s">
        <v>50</v>
      </c>
      <c r="C49" s="2" t="s">
        <v>21</v>
      </c>
      <c r="D49" s="3">
        <v>7</v>
      </c>
      <c r="E49" s="7">
        <v>228386.35966930608</v>
      </c>
      <c r="F49" s="7">
        <f>E49*D49</f>
        <v>1598704.5176851426</v>
      </c>
      <c r="G49" s="7">
        <v>4309.1765975340768</v>
      </c>
      <c r="H49" s="7">
        <f>G49*D49</f>
        <v>30164.236182738539</v>
      </c>
      <c r="I49" s="7">
        <f>H49+F49</f>
        <v>1628868.7538678811</v>
      </c>
      <c r="J49" s="56">
        <v>245576.73082721085</v>
      </c>
      <c r="K49" s="56">
        <v>4633.5232231549217</v>
      </c>
      <c r="L49" s="52">
        <f t="shared" si="3"/>
        <v>17190.371157904759</v>
      </c>
      <c r="M49" s="52">
        <f t="shared" si="4"/>
        <v>324.34662562084452</v>
      </c>
      <c r="N49" s="56">
        <f t="shared" si="5"/>
        <v>228386.35966930608</v>
      </c>
      <c r="O49" s="56">
        <f t="shared" si="6"/>
        <v>4309.1765975340768</v>
      </c>
    </row>
    <row r="50" spans="1:15" s="15" customFormat="1" ht="116.25" customHeight="1" x14ac:dyDescent="0.2">
      <c r="A50" s="3">
        <v>6</v>
      </c>
      <c r="B50" s="14" t="s">
        <v>105</v>
      </c>
      <c r="C50" s="2"/>
      <c r="D50" s="3"/>
      <c r="E50" s="9">
        <v>0</v>
      </c>
      <c r="F50" s="9"/>
      <c r="G50" s="9">
        <v>0</v>
      </c>
      <c r="H50" s="9"/>
      <c r="I50" s="9"/>
      <c r="J50" s="56">
        <v>0</v>
      </c>
      <c r="K50" s="56">
        <v>0</v>
      </c>
      <c r="L50" s="52">
        <f t="shared" si="3"/>
        <v>0</v>
      </c>
      <c r="M50" s="52">
        <f t="shared" si="4"/>
        <v>0</v>
      </c>
      <c r="N50" s="56">
        <f t="shared" si="5"/>
        <v>0</v>
      </c>
      <c r="O50" s="56">
        <f t="shared" si="6"/>
        <v>0</v>
      </c>
    </row>
    <row r="51" spans="1:15" s="15" customFormat="1" x14ac:dyDescent="0.2">
      <c r="A51" s="17">
        <v>6.1</v>
      </c>
      <c r="B51" s="14" t="s">
        <v>50</v>
      </c>
      <c r="C51" s="2" t="s">
        <v>44</v>
      </c>
      <c r="D51" s="3">
        <v>182</v>
      </c>
      <c r="E51" s="7">
        <v>1249.6612132848823</v>
      </c>
      <c r="F51" s="7">
        <f>E51*D51</f>
        <v>227438.34081784857</v>
      </c>
      <c r="G51" s="7">
        <v>215.45882987670387</v>
      </c>
      <c r="H51" s="7">
        <f>G51*D51</f>
        <v>39213.507037560106</v>
      </c>
      <c r="I51" s="7">
        <f>H51+F51</f>
        <v>266651.84785540868</v>
      </c>
      <c r="J51" s="56">
        <v>1343.7217347149272</v>
      </c>
      <c r="K51" s="56">
        <v>231.67616115774609</v>
      </c>
      <c r="L51" s="52">
        <f t="shared" si="3"/>
        <v>94.060521430044915</v>
      </c>
      <c r="M51" s="52">
        <f t="shared" si="4"/>
        <v>16.217331281042227</v>
      </c>
      <c r="N51" s="56">
        <f t="shared" si="5"/>
        <v>1249.6612132848823</v>
      </c>
      <c r="O51" s="56">
        <f t="shared" si="6"/>
        <v>215.45882987670387</v>
      </c>
    </row>
    <row r="52" spans="1:15" s="15" customFormat="1" ht="94.5" x14ac:dyDescent="0.2">
      <c r="A52" s="3">
        <v>7</v>
      </c>
      <c r="B52" s="16" t="s">
        <v>51</v>
      </c>
      <c r="C52" s="2" t="s">
        <v>52</v>
      </c>
      <c r="D52" s="3">
        <v>150</v>
      </c>
      <c r="E52" s="7">
        <v>732.56002158079309</v>
      </c>
      <c r="F52" s="7">
        <f>E52*D52</f>
        <v>109884.00323711896</v>
      </c>
      <c r="G52" s="7">
        <v>129.27529792602229</v>
      </c>
      <c r="H52" s="7">
        <f>G52*D52</f>
        <v>19391.294688903345</v>
      </c>
      <c r="I52" s="7">
        <f>H52+F52</f>
        <v>129275.29792602231</v>
      </c>
      <c r="J52" s="56">
        <v>787.69894793633671</v>
      </c>
      <c r="K52" s="56">
        <v>139.00569669464764</v>
      </c>
      <c r="L52" s="52">
        <f t="shared" si="3"/>
        <v>55.138926355543575</v>
      </c>
      <c r="M52" s="52">
        <f t="shared" si="4"/>
        <v>9.730398768625335</v>
      </c>
      <c r="N52" s="56">
        <f t="shared" si="5"/>
        <v>732.56002158079309</v>
      </c>
      <c r="O52" s="56">
        <f t="shared" si="6"/>
        <v>129.27529792602229</v>
      </c>
    </row>
    <row r="53" spans="1:15" s="15" customFormat="1" ht="94.5" x14ac:dyDescent="0.2">
      <c r="A53" s="3">
        <v>8</v>
      </c>
      <c r="B53" s="14" t="s">
        <v>53</v>
      </c>
      <c r="C53" s="2"/>
      <c r="D53" s="3"/>
      <c r="E53" s="9">
        <v>0</v>
      </c>
      <c r="F53" s="9"/>
      <c r="G53" s="9">
        <v>0</v>
      </c>
      <c r="H53" s="9"/>
      <c r="I53" s="9"/>
      <c r="J53" s="56">
        <v>0</v>
      </c>
      <c r="K53" s="56">
        <v>0</v>
      </c>
      <c r="L53" s="52">
        <f t="shared" si="3"/>
        <v>0</v>
      </c>
      <c r="M53" s="52">
        <f t="shared" si="4"/>
        <v>0</v>
      </c>
      <c r="N53" s="56">
        <f t="shared" si="5"/>
        <v>0</v>
      </c>
      <c r="O53" s="56">
        <f t="shared" si="6"/>
        <v>0</v>
      </c>
    </row>
    <row r="54" spans="1:15" s="15" customFormat="1" x14ac:dyDescent="0.2">
      <c r="A54" s="17">
        <v>8.1</v>
      </c>
      <c r="B54" s="14" t="s">
        <v>54</v>
      </c>
      <c r="C54" s="2" t="s">
        <v>21</v>
      </c>
      <c r="D54" s="3">
        <v>2</v>
      </c>
      <c r="E54" s="7">
        <v>481765.94360430975</v>
      </c>
      <c r="F54" s="7">
        <f t="shared" ref="F54:F65" si="28">E54*D54</f>
        <v>963531.8872086195</v>
      </c>
      <c r="G54" s="7">
        <v>6894.682556054524</v>
      </c>
      <c r="H54" s="7">
        <f t="shared" ref="H54:H65" si="29">G54*D54</f>
        <v>13789.365112109048</v>
      </c>
      <c r="I54" s="7">
        <f t="shared" ref="I54:I65" si="30">H54+F54</f>
        <v>977321.2523207285</v>
      </c>
      <c r="J54" s="56">
        <v>518027.89634872018</v>
      </c>
      <c r="K54" s="56">
        <v>7413.637157047875</v>
      </c>
      <c r="L54" s="52">
        <f t="shared" si="3"/>
        <v>36261.952744410417</v>
      </c>
      <c r="M54" s="52">
        <f t="shared" si="4"/>
        <v>518.95460099335128</v>
      </c>
      <c r="N54" s="56">
        <f t="shared" si="5"/>
        <v>481765.94360430975</v>
      </c>
      <c r="O54" s="56">
        <f t="shared" si="6"/>
        <v>6894.682556054524</v>
      </c>
    </row>
    <row r="55" spans="1:15" s="15" customFormat="1" x14ac:dyDescent="0.2">
      <c r="A55" s="17">
        <v>8.1999999999999993</v>
      </c>
      <c r="B55" s="14" t="s">
        <v>55</v>
      </c>
      <c r="C55" s="2" t="s">
        <v>21</v>
      </c>
      <c r="D55" s="3">
        <v>2</v>
      </c>
      <c r="E55" s="7">
        <v>602422.88833526406</v>
      </c>
      <c r="F55" s="7">
        <f t="shared" si="28"/>
        <v>1204845.7766705281</v>
      </c>
      <c r="G55" s="7">
        <v>9480.1885145749693</v>
      </c>
      <c r="H55" s="7">
        <f t="shared" si="29"/>
        <v>18960.377029149939</v>
      </c>
      <c r="I55" s="7">
        <f t="shared" si="30"/>
        <v>1223806.1536996781</v>
      </c>
      <c r="J55" s="56">
        <v>647766.54659705807</v>
      </c>
      <c r="K55" s="56">
        <v>10193.751090940827</v>
      </c>
      <c r="L55" s="52">
        <f t="shared" si="3"/>
        <v>45343.658261794066</v>
      </c>
      <c r="M55" s="52">
        <f t="shared" si="4"/>
        <v>713.56257636585792</v>
      </c>
      <c r="N55" s="56">
        <f t="shared" si="5"/>
        <v>602422.88833526406</v>
      </c>
      <c r="O55" s="56">
        <f t="shared" si="6"/>
        <v>9480.1885145749693</v>
      </c>
    </row>
    <row r="56" spans="1:15" s="15" customFormat="1" x14ac:dyDescent="0.2">
      <c r="A56" s="17">
        <v>8.3000000000000007</v>
      </c>
      <c r="B56" s="14" t="s">
        <v>56</v>
      </c>
      <c r="C56" s="2" t="s">
        <v>18</v>
      </c>
      <c r="D56" s="3">
        <v>1</v>
      </c>
      <c r="E56" s="7">
        <v>788579.31734873611</v>
      </c>
      <c r="F56" s="7">
        <f t="shared" si="28"/>
        <v>788579.31734873611</v>
      </c>
      <c r="G56" s="7">
        <v>12927.52979260223</v>
      </c>
      <c r="H56" s="7">
        <f t="shared" si="29"/>
        <v>12927.52979260223</v>
      </c>
      <c r="I56" s="7">
        <f t="shared" si="30"/>
        <v>801506.84714133828</v>
      </c>
      <c r="J56" s="56">
        <v>847934.74983735068</v>
      </c>
      <c r="K56" s="56">
        <v>13900.569669464763</v>
      </c>
      <c r="L56" s="52">
        <f t="shared" si="3"/>
        <v>59355.432488614555</v>
      </c>
      <c r="M56" s="52">
        <f t="shared" si="4"/>
        <v>973.03987686253356</v>
      </c>
      <c r="N56" s="56">
        <f t="shared" si="5"/>
        <v>788579.31734873611</v>
      </c>
      <c r="O56" s="56">
        <f t="shared" si="6"/>
        <v>12927.52979260223</v>
      </c>
    </row>
    <row r="57" spans="1:15" s="15" customFormat="1" x14ac:dyDescent="0.2">
      <c r="A57" s="17">
        <v>8.4</v>
      </c>
      <c r="B57" s="14" t="s">
        <v>57</v>
      </c>
      <c r="C57" s="2" t="s">
        <v>21</v>
      </c>
      <c r="D57" s="3">
        <v>2</v>
      </c>
      <c r="E57" s="7">
        <v>461081.8959361462</v>
      </c>
      <c r="F57" s="7">
        <f t="shared" si="28"/>
        <v>922163.79187229241</v>
      </c>
      <c r="G57" s="7">
        <v>6032.8472365477073</v>
      </c>
      <c r="H57" s="7">
        <f t="shared" si="29"/>
        <v>12065.694473095415</v>
      </c>
      <c r="I57" s="7">
        <f t="shared" si="30"/>
        <v>934229.48634538788</v>
      </c>
      <c r="J57" s="56">
        <v>495786.98487757659</v>
      </c>
      <c r="K57" s="56">
        <v>6486.9325124168899</v>
      </c>
      <c r="L57" s="52">
        <f t="shared" si="3"/>
        <v>34705.088941430367</v>
      </c>
      <c r="M57" s="52">
        <f t="shared" si="4"/>
        <v>454.08527586918234</v>
      </c>
      <c r="N57" s="56">
        <f t="shared" si="5"/>
        <v>461081.8959361462</v>
      </c>
      <c r="O57" s="56">
        <f t="shared" si="6"/>
        <v>6032.8472365477073</v>
      </c>
    </row>
    <row r="58" spans="1:15" s="15" customFormat="1" x14ac:dyDescent="0.2">
      <c r="A58" s="17">
        <v>8.5</v>
      </c>
      <c r="B58" s="14" t="s">
        <v>58</v>
      </c>
      <c r="C58" s="2" t="s">
        <v>21</v>
      </c>
      <c r="D58" s="3">
        <v>2</v>
      </c>
      <c r="E58" s="7">
        <v>748934.89265142265</v>
      </c>
      <c r="F58" s="7">
        <f t="shared" si="28"/>
        <v>1497869.7853028453</v>
      </c>
      <c r="G58" s="7">
        <v>17236.706390136307</v>
      </c>
      <c r="H58" s="7">
        <f t="shared" si="29"/>
        <v>34473.412780272614</v>
      </c>
      <c r="I58" s="7">
        <f t="shared" si="30"/>
        <v>1532343.1980831178</v>
      </c>
      <c r="J58" s="56">
        <v>805306.3361843254</v>
      </c>
      <c r="K58" s="56">
        <v>18534.092892619687</v>
      </c>
      <c r="L58" s="52">
        <f t="shared" si="3"/>
        <v>56371.443532902784</v>
      </c>
      <c r="M58" s="52">
        <f t="shared" si="4"/>
        <v>1297.3865024833781</v>
      </c>
      <c r="N58" s="56">
        <f t="shared" si="5"/>
        <v>748934.89265142265</v>
      </c>
      <c r="O58" s="56">
        <f t="shared" si="6"/>
        <v>17236.706390136307</v>
      </c>
    </row>
    <row r="59" spans="1:15" s="15" customFormat="1" x14ac:dyDescent="0.2">
      <c r="A59" s="17">
        <v>8.6</v>
      </c>
      <c r="B59" s="14" t="s">
        <v>59</v>
      </c>
      <c r="C59" s="2" t="s">
        <v>18</v>
      </c>
      <c r="D59" s="3">
        <v>1</v>
      </c>
      <c r="E59" s="7">
        <v>23269.553626684017</v>
      </c>
      <c r="F59" s="7">
        <f t="shared" si="28"/>
        <v>23269.553626684017</v>
      </c>
      <c r="G59" s="7">
        <v>1723.670639013631</v>
      </c>
      <c r="H59" s="7">
        <f t="shared" si="29"/>
        <v>1723.670639013631</v>
      </c>
      <c r="I59" s="7">
        <f t="shared" si="30"/>
        <v>24993.224265697649</v>
      </c>
      <c r="J59" s="56">
        <v>25021.025405036577</v>
      </c>
      <c r="K59" s="56">
        <v>1853.4092892619688</v>
      </c>
      <c r="L59" s="52">
        <f t="shared" si="3"/>
        <v>1751.4717783525605</v>
      </c>
      <c r="M59" s="52">
        <f t="shared" si="4"/>
        <v>129.73865024833782</v>
      </c>
      <c r="N59" s="56">
        <f t="shared" si="5"/>
        <v>23269.553626684017</v>
      </c>
      <c r="O59" s="56">
        <f t="shared" si="6"/>
        <v>1723.670639013631</v>
      </c>
    </row>
    <row r="60" spans="1:15" s="15" customFormat="1" x14ac:dyDescent="0.2">
      <c r="A60" s="17">
        <v>8.6999999999999993</v>
      </c>
      <c r="B60" s="14" t="s">
        <v>60</v>
      </c>
      <c r="C60" s="2" t="s">
        <v>18</v>
      </c>
      <c r="D60" s="3">
        <v>1</v>
      </c>
      <c r="E60" s="7">
        <v>23269.553626684017</v>
      </c>
      <c r="F60" s="7">
        <f t="shared" si="28"/>
        <v>23269.553626684017</v>
      </c>
      <c r="G60" s="7">
        <v>1723.670639013631</v>
      </c>
      <c r="H60" s="7">
        <f t="shared" si="29"/>
        <v>1723.670639013631</v>
      </c>
      <c r="I60" s="7">
        <f t="shared" si="30"/>
        <v>24993.224265697649</v>
      </c>
      <c r="J60" s="56">
        <v>25021.025405036577</v>
      </c>
      <c r="K60" s="56">
        <v>1853.4092892619688</v>
      </c>
      <c r="L60" s="52">
        <f t="shared" si="3"/>
        <v>1751.4717783525605</v>
      </c>
      <c r="M60" s="52">
        <f t="shared" si="4"/>
        <v>129.73865024833782</v>
      </c>
      <c r="N60" s="56">
        <f t="shared" si="5"/>
        <v>23269.553626684017</v>
      </c>
      <c r="O60" s="56">
        <f t="shared" si="6"/>
        <v>1723.670639013631</v>
      </c>
    </row>
    <row r="61" spans="1:15" s="15" customFormat="1" x14ac:dyDescent="0.2">
      <c r="A61" s="17">
        <v>8.8000000000000007</v>
      </c>
      <c r="B61" s="14" t="s">
        <v>61</v>
      </c>
      <c r="C61" s="2" t="s">
        <v>18</v>
      </c>
      <c r="D61" s="3">
        <v>1</v>
      </c>
      <c r="E61" s="7">
        <v>45677.271933861215</v>
      </c>
      <c r="F61" s="7">
        <f t="shared" si="28"/>
        <v>45677.271933861215</v>
      </c>
      <c r="G61" s="7">
        <v>2585.5059585204463</v>
      </c>
      <c r="H61" s="7">
        <f t="shared" si="29"/>
        <v>2585.5059585204463</v>
      </c>
      <c r="I61" s="7">
        <f t="shared" si="30"/>
        <v>48262.777892381659</v>
      </c>
      <c r="J61" s="56">
        <v>49115.34616544217</v>
      </c>
      <c r="K61" s="56">
        <v>2780.1139338929529</v>
      </c>
      <c r="L61" s="52">
        <f t="shared" si="3"/>
        <v>3438.0742315809521</v>
      </c>
      <c r="M61" s="52">
        <f t="shared" si="4"/>
        <v>194.60797537250673</v>
      </c>
      <c r="N61" s="56">
        <f t="shared" si="5"/>
        <v>45677.271933861215</v>
      </c>
      <c r="O61" s="56">
        <f t="shared" si="6"/>
        <v>2585.5059585204463</v>
      </c>
    </row>
    <row r="62" spans="1:15" s="15" customFormat="1" x14ac:dyDescent="0.2">
      <c r="A62" s="17">
        <v>8.9</v>
      </c>
      <c r="B62" s="14" t="s">
        <v>62</v>
      </c>
      <c r="C62" s="2" t="s">
        <v>21</v>
      </c>
      <c r="D62" s="3">
        <v>5</v>
      </c>
      <c r="E62" s="7">
        <v>23269.553626684017</v>
      </c>
      <c r="F62" s="7">
        <f t="shared" si="28"/>
        <v>116347.76813342009</v>
      </c>
      <c r="G62" s="7">
        <v>2585.5059585204463</v>
      </c>
      <c r="H62" s="7">
        <f t="shared" si="29"/>
        <v>12927.529792602232</v>
      </c>
      <c r="I62" s="7">
        <f t="shared" si="30"/>
        <v>129275.29792602232</v>
      </c>
      <c r="J62" s="56">
        <v>25021.025405036577</v>
      </c>
      <c r="K62" s="56">
        <v>2780.1139338929529</v>
      </c>
      <c r="L62" s="52">
        <f t="shared" si="3"/>
        <v>1751.4717783525605</v>
      </c>
      <c r="M62" s="52">
        <f t="shared" si="4"/>
        <v>194.60797537250673</v>
      </c>
      <c r="N62" s="56">
        <f t="shared" si="5"/>
        <v>23269.553626684017</v>
      </c>
      <c r="O62" s="56">
        <f t="shared" si="6"/>
        <v>2585.5059585204463</v>
      </c>
    </row>
    <row r="63" spans="1:15" s="15" customFormat="1" x14ac:dyDescent="0.2">
      <c r="A63" s="18">
        <v>8.1</v>
      </c>
      <c r="B63" s="14" t="s">
        <v>63</v>
      </c>
      <c r="C63" s="2" t="s">
        <v>21</v>
      </c>
      <c r="D63" s="3">
        <v>5</v>
      </c>
      <c r="E63" s="7">
        <v>45677.271933861215</v>
      </c>
      <c r="F63" s="7">
        <f t="shared" si="28"/>
        <v>228386.35966930608</v>
      </c>
      <c r="G63" s="7">
        <v>2585.5059585204463</v>
      </c>
      <c r="H63" s="7">
        <f t="shared" si="29"/>
        <v>12927.529792602232</v>
      </c>
      <c r="I63" s="7">
        <f t="shared" si="30"/>
        <v>241313.88946190831</v>
      </c>
      <c r="J63" s="56">
        <v>49115.34616544217</v>
      </c>
      <c r="K63" s="56">
        <v>2780.1139338929529</v>
      </c>
      <c r="L63" s="52">
        <f t="shared" si="3"/>
        <v>3438.0742315809521</v>
      </c>
      <c r="M63" s="52">
        <f t="shared" si="4"/>
        <v>194.60797537250673</v>
      </c>
      <c r="N63" s="56">
        <f t="shared" si="5"/>
        <v>45677.271933861215</v>
      </c>
      <c r="O63" s="56">
        <f t="shared" si="6"/>
        <v>2585.5059585204463</v>
      </c>
    </row>
    <row r="64" spans="1:15" s="15" customFormat="1" x14ac:dyDescent="0.2">
      <c r="A64" s="18">
        <v>8.11</v>
      </c>
      <c r="B64" s="14" t="s">
        <v>64</v>
      </c>
      <c r="C64" s="2" t="s">
        <v>18</v>
      </c>
      <c r="D64" s="3">
        <v>1</v>
      </c>
      <c r="E64" s="7">
        <v>926472.96846982662</v>
      </c>
      <c r="F64" s="7">
        <f t="shared" si="28"/>
        <v>926472.96846982662</v>
      </c>
      <c r="G64" s="7">
        <v>10342.023834081785</v>
      </c>
      <c r="H64" s="7">
        <f t="shared" si="29"/>
        <v>10342.023834081785</v>
      </c>
      <c r="I64" s="7">
        <f t="shared" si="30"/>
        <v>936814.99230390845</v>
      </c>
      <c r="J64" s="56">
        <v>996207.49297830823</v>
      </c>
      <c r="K64" s="56">
        <v>11120.455735571812</v>
      </c>
      <c r="L64" s="52">
        <f t="shared" si="3"/>
        <v>69734.524508481583</v>
      </c>
      <c r="M64" s="52">
        <f t="shared" si="4"/>
        <v>778.43190149002692</v>
      </c>
      <c r="N64" s="56">
        <f t="shared" si="5"/>
        <v>926472.96846982662</v>
      </c>
      <c r="O64" s="56">
        <f t="shared" si="6"/>
        <v>10342.023834081785</v>
      </c>
    </row>
    <row r="65" spans="1:15" s="15" customFormat="1" ht="126" x14ac:dyDescent="0.2">
      <c r="A65" s="3">
        <v>9</v>
      </c>
      <c r="B65" s="14" t="s">
        <v>104</v>
      </c>
      <c r="C65" s="2" t="s">
        <v>52</v>
      </c>
      <c r="D65" s="10">
        <v>7450</v>
      </c>
      <c r="E65" s="7">
        <v>323.18824481505578</v>
      </c>
      <c r="F65" s="7">
        <f t="shared" si="28"/>
        <v>2407752.4238721654</v>
      </c>
      <c r="G65" s="7">
        <v>60.328472365477083</v>
      </c>
      <c r="H65" s="7">
        <f t="shared" si="29"/>
        <v>449447.11912280426</v>
      </c>
      <c r="I65" s="7">
        <f t="shared" si="30"/>
        <v>2857199.5429949695</v>
      </c>
      <c r="J65" s="56">
        <v>347.51424173661911</v>
      </c>
      <c r="K65" s="56">
        <v>64.86932512416891</v>
      </c>
      <c r="L65" s="52">
        <f t="shared" si="3"/>
        <v>24.325996921563341</v>
      </c>
      <c r="M65" s="52">
        <f t="shared" si="4"/>
        <v>4.5408527586918241</v>
      </c>
      <c r="N65" s="56">
        <f t="shared" si="5"/>
        <v>323.18824481505578</v>
      </c>
      <c r="O65" s="56">
        <f t="shared" si="6"/>
        <v>60.328472365477083</v>
      </c>
    </row>
    <row r="66" spans="1:15" s="15" customFormat="1" ht="78.75" x14ac:dyDescent="0.2">
      <c r="A66" s="3">
        <v>10</v>
      </c>
      <c r="B66" s="16" t="s">
        <v>65</v>
      </c>
      <c r="C66" s="2" t="s">
        <v>52</v>
      </c>
      <c r="D66" s="10">
        <v>6166</v>
      </c>
      <c r="E66" s="7">
        <v>413.68095336327144</v>
      </c>
      <c r="F66" s="7">
        <f>E66*D66</f>
        <v>2550756.7584379315</v>
      </c>
      <c r="G66" s="7">
        <v>34.473412780272618</v>
      </c>
      <c r="H66" s="7">
        <f>G66*D66</f>
        <v>212563.06320316097</v>
      </c>
      <c r="I66" s="7">
        <f>H66+F66</f>
        <v>2763319.8216410927</v>
      </c>
      <c r="J66" s="56">
        <v>444.81822942287249</v>
      </c>
      <c r="K66" s="56">
        <v>37.068185785239372</v>
      </c>
      <c r="L66" s="52">
        <f t="shared" si="3"/>
        <v>31.137276059601078</v>
      </c>
      <c r="M66" s="52">
        <f t="shared" si="4"/>
        <v>2.5947730049667563</v>
      </c>
      <c r="N66" s="56">
        <f t="shared" si="5"/>
        <v>413.68095336327144</v>
      </c>
      <c r="O66" s="56">
        <f t="shared" si="6"/>
        <v>34.473412780272618</v>
      </c>
    </row>
    <row r="67" spans="1:15" s="15" customFormat="1" ht="78.75" x14ac:dyDescent="0.2">
      <c r="A67" s="3">
        <v>11</v>
      </c>
      <c r="B67" s="16" t="s">
        <v>66</v>
      </c>
      <c r="C67" s="2" t="s">
        <v>52</v>
      </c>
      <c r="D67" s="10">
        <v>5900</v>
      </c>
      <c r="E67" s="7">
        <v>417.99012996080546</v>
      </c>
      <c r="F67" s="7">
        <f t="shared" ref="F67:F68" si="31">E67*D67</f>
        <v>2466141.7667687521</v>
      </c>
      <c r="G67" s="7">
        <v>34.473412780272618</v>
      </c>
      <c r="H67" s="7">
        <f t="shared" ref="H67:H68" si="32">G67*D67</f>
        <v>203393.13540360844</v>
      </c>
      <c r="I67" s="7">
        <f t="shared" ref="I67:I68" si="33">H67+F67</f>
        <v>2669534.9021723606</v>
      </c>
      <c r="J67" s="56">
        <v>449.45175264602739</v>
      </c>
      <c r="K67" s="56">
        <v>37.068185785239372</v>
      </c>
      <c r="L67" s="52">
        <f t="shared" si="3"/>
        <v>31.461622685221919</v>
      </c>
      <c r="M67" s="52">
        <f t="shared" si="4"/>
        <v>2.5947730049667563</v>
      </c>
      <c r="N67" s="56">
        <f t="shared" si="5"/>
        <v>417.99012996080546</v>
      </c>
      <c r="O67" s="56">
        <f t="shared" si="6"/>
        <v>34.473412780272618</v>
      </c>
    </row>
    <row r="68" spans="1:15" s="15" customFormat="1" ht="141.75" x14ac:dyDescent="0.2">
      <c r="A68" s="3">
        <v>12</v>
      </c>
      <c r="B68" s="16" t="s">
        <v>67</v>
      </c>
      <c r="C68" s="2" t="s">
        <v>52</v>
      </c>
      <c r="D68" s="10">
        <v>49811</v>
      </c>
      <c r="E68" s="7">
        <v>357.66165759532839</v>
      </c>
      <c r="F68" s="7">
        <f t="shared" si="31"/>
        <v>17815484.826480903</v>
      </c>
      <c r="G68" s="7">
        <v>60.328472365477083</v>
      </c>
      <c r="H68" s="7">
        <f t="shared" si="32"/>
        <v>3005021.536996779</v>
      </c>
      <c r="I68" s="7">
        <f t="shared" si="33"/>
        <v>20820506.363477681</v>
      </c>
      <c r="J68" s="56">
        <v>384.58242752185851</v>
      </c>
      <c r="K68" s="56">
        <v>64.86932512416891</v>
      </c>
      <c r="L68" s="52">
        <f t="shared" si="3"/>
        <v>26.920769926530099</v>
      </c>
      <c r="M68" s="52">
        <f t="shared" si="4"/>
        <v>4.5408527586918241</v>
      </c>
      <c r="N68" s="56">
        <f t="shared" si="5"/>
        <v>357.66165759532839</v>
      </c>
      <c r="O68" s="56">
        <f t="shared" si="6"/>
        <v>60.328472365477083</v>
      </c>
    </row>
    <row r="69" spans="1:15" s="15" customFormat="1" ht="78.75" x14ac:dyDescent="0.2">
      <c r="A69" s="3">
        <v>13</v>
      </c>
      <c r="B69" s="16" t="s">
        <v>68</v>
      </c>
      <c r="C69" s="2" t="s">
        <v>69</v>
      </c>
      <c r="D69" s="10">
        <v>21732</v>
      </c>
      <c r="E69" s="7">
        <v>30.164236182738541</v>
      </c>
      <c r="F69" s="7">
        <f t="shared" ref="F69" si="34">E69*D69</f>
        <v>655529.18072327401</v>
      </c>
      <c r="G69" s="7">
        <v>4.3091765975340772</v>
      </c>
      <c r="H69" s="7">
        <f t="shared" ref="H69" si="35">G69*D69</f>
        <v>93647.025817610571</v>
      </c>
      <c r="I69" s="7">
        <f t="shared" ref="I69" si="36">H69+F69</f>
        <v>749176.20654088457</v>
      </c>
      <c r="J69" s="56">
        <v>32.434662562084455</v>
      </c>
      <c r="K69" s="56">
        <v>4.6335232231549215</v>
      </c>
      <c r="L69" s="52">
        <f t="shared" si="3"/>
        <v>2.2704263793459121</v>
      </c>
      <c r="M69" s="52">
        <f t="shared" si="4"/>
        <v>0.32434662562084454</v>
      </c>
      <c r="N69" s="56">
        <f t="shared" si="5"/>
        <v>30.164236182738541</v>
      </c>
      <c r="O69" s="56">
        <f t="shared" si="6"/>
        <v>4.3091765975340772</v>
      </c>
    </row>
    <row r="70" spans="1:15" s="15" customFormat="1" ht="94.5" x14ac:dyDescent="0.2">
      <c r="A70" s="3">
        <v>14</v>
      </c>
      <c r="B70" s="14" t="s">
        <v>70</v>
      </c>
      <c r="C70" s="2"/>
      <c r="D70" s="10"/>
      <c r="E70" s="9">
        <v>0</v>
      </c>
      <c r="F70" s="9"/>
      <c r="G70" s="9">
        <v>0</v>
      </c>
      <c r="H70" s="9"/>
      <c r="I70" s="9"/>
      <c r="J70" s="56">
        <v>0</v>
      </c>
      <c r="K70" s="56">
        <v>0</v>
      </c>
      <c r="L70" s="52">
        <f t="shared" si="3"/>
        <v>0</v>
      </c>
      <c r="M70" s="52">
        <f t="shared" si="4"/>
        <v>0</v>
      </c>
      <c r="N70" s="56">
        <f t="shared" si="5"/>
        <v>0</v>
      </c>
      <c r="O70" s="56">
        <f t="shared" si="6"/>
        <v>0</v>
      </c>
    </row>
    <row r="71" spans="1:15" s="15" customFormat="1" x14ac:dyDescent="0.2">
      <c r="A71" s="17">
        <v>14.1</v>
      </c>
      <c r="B71" s="14" t="s">
        <v>71</v>
      </c>
      <c r="C71" s="2" t="s">
        <v>69</v>
      </c>
      <c r="D71" s="10">
        <v>54905</v>
      </c>
      <c r="E71" s="7">
        <v>30.164236182738541</v>
      </c>
      <c r="F71" s="7">
        <f t="shared" ref="F71:F76" si="37">E71*D71</f>
        <v>1656167.3876132597</v>
      </c>
      <c r="G71" s="7">
        <v>4.3091765975340772</v>
      </c>
      <c r="H71" s="7">
        <f t="shared" ref="H71:H76" si="38">G71*D71</f>
        <v>236595.34108760851</v>
      </c>
      <c r="I71" s="7">
        <f t="shared" ref="I71:I76" si="39">H71+F71</f>
        <v>1892762.7287008683</v>
      </c>
      <c r="J71" s="56">
        <v>32.434662562084455</v>
      </c>
      <c r="K71" s="56">
        <v>4.6335232231549215</v>
      </c>
      <c r="L71" s="52">
        <f t="shared" si="3"/>
        <v>2.2704263793459121</v>
      </c>
      <c r="M71" s="52">
        <f t="shared" si="4"/>
        <v>0.32434662562084454</v>
      </c>
      <c r="N71" s="56">
        <f t="shared" si="5"/>
        <v>30.164236182738541</v>
      </c>
      <c r="O71" s="56">
        <f t="shared" si="6"/>
        <v>4.3091765975340772</v>
      </c>
    </row>
    <row r="72" spans="1:15" s="15" customFormat="1" x14ac:dyDescent="0.2">
      <c r="A72" s="17">
        <v>14.2</v>
      </c>
      <c r="B72" s="14" t="s">
        <v>72</v>
      </c>
      <c r="C72" s="2" t="s">
        <v>69</v>
      </c>
      <c r="D72" s="10">
        <v>88163</v>
      </c>
      <c r="E72" s="7">
        <v>30.164236182738541</v>
      </c>
      <c r="F72" s="7">
        <f t="shared" si="37"/>
        <v>2659369.5545787779</v>
      </c>
      <c r="G72" s="7">
        <v>4.3091765975340772</v>
      </c>
      <c r="H72" s="7">
        <f t="shared" si="38"/>
        <v>379909.93636839685</v>
      </c>
      <c r="I72" s="7">
        <f t="shared" si="39"/>
        <v>3039279.4909471748</v>
      </c>
      <c r="J72" s="56">
        <v>32.434662562084455</v>
      </c>
      <c r="K72" s="56">
        <v>4.6335232231549215</v>
      </c>
      <c r="L72" s="52">
        <f t="shared" si="3"/>
        <v>2.2704263793459121</v>
      </c>
      <c r="M72" s="52">
        <f t="shared" si="4"/>
        <v>0.32434662562084454</v>
      </c>
      <c r="N72" s="56">
        <f t="shared" si="5"/>
        <v>30.164236182738541</v>
      </c>
      <c r="O72" s="56">
        <f t="shared" si="6"/>
        <v>4.3091765975340772</v>
      </c>
    </row>
    <row r="73" spans="1:15" s="15" customFormat="1" x14ac:dyDescent="0.2">
      <c r="A73" s="17">
        <v>14.3</v>
      </c>
      <c r="B73" s="14" t="s">
        <v>73</v>
      </c>
      <c r="C73" s="2" t="s">
        <v>69</v>
      </c>
      <c r="D73" s="3">
        <v>550</v>
      </c>
      <c r="E73" s="7">
        <v>30.164236182738541</v>
      </c>
      <c r="F73" s="7">
        <f t="shared" si="37"/>
        <v>16590.329900506196</v>
      </c>
      <c r="G73" s="7">
        <v>4.3091765975340772</v>
      </c>
      <c r="H73" s="7">
        <f t="shared" si="38"/>
        <v>2370.0471286437423</v>
      </c>
      <c r="I73" s="7">
        <f t="shared" si="39"/>
        <v>18960.377029149939</v>
      </c>
      <c r="J73" s="56">
        <v>32.434662562084455</v>
      </c>
      <c r="K73" s="56">
        <v>4.6335232231549215</v>
      </c>
      <c r="L73" s="52">
        <f t="shared" si="3"/>
        <v>2.2704263793459121</v>
      </c>
      <c r="M73" s="52">
        <f t="shared" si="4"/>
        <v>0.32434662562084454</v>
      </c>
      <c r="N73" s="56">
        <f t="shared" si="5"/>
        <v>30.164236182738541</v>
      </c>
      <c r="O73" s="56">
        <f t="shared" si="6"/>
        <v>4.3091765975340772</v>
      </c>
    </row>
    <row r="74" spans="1:15" s="15" customFormat="1" x14ac:dyDescent="0.2">
      <c r="A74" s="17">
        <v>14.4</v>
      </c>
      <c r="B74" s="14" t="s">
        <v>74</v>
      </c>
      <c r="C74" s="2" t="s">
        <v>69</v>
      </c>
      <c r="D74" s="10">
        <v>70356</v>
      </c>
      <c r="E74" s="7">
        <v>8.6183531950681544</v>
      </c>
      <c r="F74" s="7">
        <f t="shared" si="37"/>
        <v>606352.85739221505</v>
      </c>
      <c r="G74" s="7">
        <v>1.7236706390136309</v>
      </c>
      <c r="H74" s="7">
        <f t="shared" si="38"/>
        <v>121270.57147844302</v>
      </c>
      <c r="I74" s="7">
        <f t="shared" si="39"/>
        <v>727623.42887065804</v>
      </c>
      <c r="J74" s="56">
        <v>9.267046446309843</v>
      </c>
      <c r="K74" s="56">
        <v>1.8534092892619687</v>
      </c>
      <c r="L74" s="52">
        <f t="shared" ref="L74:L105" si="40">J74*$L$6</f>
        <v>0.64869325124168908</v>
      </c>
      <c r="M74" s="52">
        <f t="shared" ref="M74:M105" si="41">K74*$L$6</f>
        <v>0.12973865024833783</v>
      </c>
      <c r="N74" s="56">
        <f t="shared" ref="N74:N105" si="42">J74-L74</f>
        <v>8.6183531950681544</v>
      </c>
      <c r="O74" s="56">
        <f t="shared" ref="O74:O105" si="43">K74-M74</f>
        <v>1.7236706390136309</v>
      </c>
    </row>
    <row r="75" spans="1:15" s="15" customFormat="1" x14ac:dyDescent="0.2">
      <c r="A75" s="17">
        <v>14.5</v>
      </c>
      <c r="B75" s="14" t="s">
        <v>75</v>
      </c>
      <c r="C75" s="2"/>
      <c r="D75" s="3"/>
      <c r="E75" s="7">
        <v>0</v>
      </c>
      <c r="F75" s="7">
        <f t="shared" si="37"/>
        <v>0</v>
      </c>
      <c r="G75" s="7">
        <v>0</v>
      </c>
      <c r="H75" s="7"/>
      <c r="I75" s="7"/>
      <c r="J75" s="56">
        <v>0</v>
      </c>
      <c r="K75" s="56">
        <v>0</v>
      </c>
      <c r="L75" s="52">
        <f t="shared" si="40"/>
        <v>0</v>
      </c>
      <c r="M75" s="52">
        <f t="shared" si="41"/>
        <v>0</v>
      </c>
      <c r="N75" s="56">
        <f t="shared" si="42"/>
        <v>0</v>
      </c>
      <c r="O75" s="56">
        <f t="shared" si="43"/>
        <v>0</v>
      </c>
    </row>
    <row r="76" spans="1:15" s="15" customFormat="1" x14ac:dyDescent="0.2">
      <c r="A76" s="2" t="s">
        <v>24</v>
      </c>
      <c r="B76" s="14" t="s">
        <v>76</v>
      </c>
      <c r="C76" s="2" t="s">
        <v>21</v>
      </c>
      <c r="D76" s="3">
        <v>650</v>
      </c>
      <c r="E76" s="7">
        <v>10772.941493835193</v>
      </c>
      <c r="F76" s="7">
        <f t="shared" si="37"/>
        <v>7002411.9709928753</v>
      </c>
      <c r="G76" s="7">
        <v>430.91765975340775</v>
      </c>
      <c r="H76" s="7">
        <f t="shared" si="38"/>
        <v>280096.47883971501</v>
      </c>
      <c r="I76" s="7">
        <f t="shared" si="39"/>
        <v>7282508.4498325903</v>
      </c>
      <c r="J76" s="56">
        <v>11583.808057887305</v>
      </c>
      <c r="K76" s="56">
        <v>463.35232231549219</v>
      </c>
      <c r="L76" s="52">
        <f t="shared" si="40"/>
        <v>810.86656405211147</v>
      </c>
      <c r="M76" s="52">
        <f t="shared" si="41"/>
        <v>32.434662562084455</v>
      </c>
      <c r="N76" s="56">
        <f t="shared" si="42"/>
        <v>10772.941493835193</v>
      </c>
      <c r="O76" s="56">
        <f t="shared" si="43"/>
        <v>430.91765975340775</v>
      </c>
    </row>
    <row r="77" spans="1:15" s="15" customFormat="1" x14ac:dyDescent="0.2">
      <c r="A77" s="17">
        <v>14.5</v>
      </c>
      <c r="B77" s="14" t="s">
        <v>77</v>
      </c>
      <c r="C77" s="2"/>
      <c r="D77" s="3"/>
      <c r="E77" s="9">
        <v>0</v>
      </c>
      <c r="F77" s="9"/>
      <c r="G77" s="9">
        <v>0</v>
      </c>
      <c r="H77" s="9"/>
      <c r="I77" s="9"/>
      <c r="J77" s="56">
        <v>0</v>
      </c>
      <c r="K77" s="56">
        <v>0</v>
      </c>
      <c r="L77" s="52">
        <f t="shared" si="40"/>
        <v>0</v>
      </c>
      <c r="M77" s="52">
        <f t="shared" si="41"/>
        <v>0</v>
      </c>
      <c r="N77" s="56">
        <f t="shared" si="42"/>
        <v>0</v>
      </c>
      <c r="O77" s="56">
        <f t="shared" si="43"/>
        <v>0</v>
      </c>
    </row>
    <row r="78" spans="1:15" s="15" customFormat="1" x14ac:dyDescent="0.2">
      <c r="A78" s="2" t="s">
        <v>24</v>
      </c>
      <c r="B78" s="14" t="s">
        <v>78</v>
      </c>
      <c r="C78" s="2" t="s">
        <v>44</v>
      </c>
      <c r="D78" s="3">
        <v>292</v>
      </c>
      <c r="E78" s="7">
        <v>4093.7177676573733</v>
      </c>
      <c r="F78" s="7">
        <f t="shared" ref="F78" si="44">E78*D78</f>
        <v>1195365.588155953</v>
      </c>
      <c r="G78" s="7">
        <v>258.55059585204458</v>
      </c>
      <c r="H78" s="7">
        <f t="shared" ref="H78" si="45">G78*D78</f>
        <v>75496.773988797024</v>
      </c>
      <c r="I78" s="7">
        <f t="shared" ref="I78" si="46">H78+F78</f>
        <v>1270862.3621447501</v>
      </c>
      <c r="J78" s="56">
        <v>4401.8470619971758</v>
      </c>
      <c r="K78" s="56">
        <v>278.01139338929528</v>
      </c>
      <c r="L78" s="52">
        <f t="shared" si="40"/>
        <v>308.12929433980236</v>
      </c>
      <c r="M78" s="52">
        <f t="shared" si="41"/>
        <v>19.46079753725067</v>
      </c>
      <c r="N78" s="56">
        <f t="shared" si="42"/>
        <v>4093.7177676573733</v>
      </c>
      <c r="O78" s="56">
        <f t="shared" si="43"/>
        <v>258.55059585204458</v>
      </c>
    </row>
    <row r="79" spans="1:15" s="15" customFormat="1" x14ac:dyDescent="0.2">
      <c r="A79" s="17">
        <v>14.6</v>
      </c>
      <c r="B79" s="14" t="s">
        <v>79</v>
      </c>
      <c r="C79" s="2"/>
      <c r="D79" s="3"/>
      <c r="E79" s="9">
        <v>0</v>
      </c>
      <c r="F79" s="9"/>
      <c r="G79" s="9">
        <v>0</v>
      </c>
      <c r="H79" s="9"/>
      <c r="I79" s="9"/>
      <c r="J79" s="56">
        <v>0</v>
      </c>
      <c r="K79" s="56">
        <v>0</v>
      </c>
      <c r="L79" s="52">
        <f t="shared" si="40"/>
        <v>0</v>
      </c>
      <c r="M79" s="52">
        <f t="shared" si="41"/>
        <v>0</v>
      </c>
      <c r="N79" s="56">
        <f t="shared" si="42"/>
        <v>0</v>
      </c>
      <c r="O79" s="56">
        <f t="shared" si="43"/>
        <v>0</v>
      </c>
    </row>
    <row r="80" spans="1:15" s="15" customFormat="1" x14ac:dyDescent="0.2">
      <c r="A80" s="2" t="s">
        <v>24</v>
      </c>
      <c r="B80" s="14" t="s">
        <v>80</v>
      </c>
      <c r="C80" s="2" t="s">
        <v>44</v>
      </c>
      <c r="D80" s="3">
        <v>20</v>
      </c>
      <c r="E80" s="7">
        <v>4093.7177676573733</v>
      </c>
      <c r="F80" s="7">
        <f t="shared" ref="F80" si="47">E80*D80</f>
        <v>81874.355353147461</v>
      </c>
      <c r="G80" s="7">
        <v>344.73412780272622</v>
      </c>
      <c r="H80" s="7">
        <f t="shared" ref="H80" si="48">G80*D80</f>
        <v>6894.682556054524</v>
      </c>
      <c r="I80" s="7">
        <f t="shared" ref="I80" si="49">H80+F80</f>
        <v>88769.037909201987</v>
      </c>
      <c r="J80" s="56">
        <v>4401.8470619971758</v>
      </c>
      <c r="K80" s="56">
        <v>370.68185785239376</v>
      </c>
      <c r="L80" s="52">
        <f t="shared" si="40"/>
        <v>308.12929433980236</v>
      </c>
      <c r="M80" s="52">
        <f t="shared" si="41"/>
        <v>25.947730049667566</v>
      </c>
      <c r="N80" s="56">
        <f t="shared" si="42"/>
        <v>4093.7177676573733</v>
      </c>
      <c r="O80" s="56">
        <f t="shared" si="43"/>
        <v>344.73412780272622</v>
      </c>
    </row>
    <row r="81" spans="1:15" s="15" customFormat="1" x14ac:dyDescent="0.2">
      <c r="A81" s="17">
        <v>14.7</v>
      </c>
      <c r="B81" s="14" t="s">
        <v>81</v>
      </c>
      <c r="C81" s="2"/>
      <c r="D81" s="3"/>
      <c r="E81" s="9">
        <v>0</v>
      </c>
      <c r="F81" s="9"/>
      <c r="G81" s="9">
        <v>0</v>
      </c>
      <c r="H81" s="9"/>
      <c r="I81" s="9"/>
      <c r="J81" s="56">
        <v>0</v>
      </c>
      <c r="K81" s="56">
        <v>0</v>
      </c>
      <c r="L81" s="52">
        <f t="shared" si="40"/>
        <v>0</v>
      </c>
      <c r="M81" s="52">
        <f t="shared" si="41"/>
        <v>0</v>
      </c>
      <c r="N81" s="56">
        <f t="shared" si="42"/>
        <v>0</v>
      </c>
      <c r="O81" s="56">
        <f t="shared" si="43"/>
        <v>0</v>
      </c>
    </row>
    <row r="82" spans="1:15" s="15" customFormat="1" x14ac:dyDescent="0.2">
      <c r="A82" s="2" t="s">
        <v>24</v>
      </c>
      <c r="B82" s="14" t="s">
        <v>82</v>
      </c>
      <c r="C82" s="2" t="s">
        <v>21</v>
      </c>
      <c r="D82" s="3">
        <v>107</v>
      </c>
      <c r="E82" s="7">
        <v>2585.5059585204463</v>
      </c>
      <c r="F82" s="7">
        <f t="shared" ref="F82" si="50">E82*D82</f>
        <v>276649.13756168773</v>
      </c>
      <c r="G82" s="7">
        <v>258.55059585204458</v>
      </c>
      <c r="H82" s="7">
        <f t="shared" ref="H82" si="51">G82*D82</f>
        <v>27664.913756168771</v>
      </c>
      <c r="I82" s="7">
        <f t="shared" ref="I82" si="52">H82+F82</f>
        <v>304314.05131785653</v>
      </c>
      <c r="J82" s="56">
        <v>2780.1139338929529</v>
      </c>
      <c r="K82" s="56">
        <v>278.01139338929528</v>
      </c>
      <c r="L82" s="52">
        <f t="shared" si="40"/>
        <v>194.60797537250673</v>
      </c>
      <c r="M82" s="52">
        <f t="shared" si="41"/>
        <v>19.46079753725067</v>
      </c>
      <c r="N82" s="56">
        <f t="shared" si="42"/>
        <v>2585.5059585204463</v>
      </c>
      <c r="O82" s="56">
        <f t="shared" si="43"/>
        <v>258.55059585204458</v>
      </c>
    </row>
    <row r="83" spans="1:15" s="15" customFormat="1" ht="47.25" x14ac:dyDescent="0.2">
      <c r="A83" s="3">
        <v>15</v>
      </c>
      <c r="B83" s="14" t="s">
        <v>83</v>
      </c>
      <c r="C83" s="2"/>
      <c r="D83" s="3"/>
      <c r="E83" s="9">
        <v>0</v>
      </c>
      <c r="F83" s="9"/>
      <c r="G83" s="9">
        <v>0</v>
      </c>
      <c r="H83" s="9"/>
      <c r="I83" s="9"/>
      <c r="J83" s="56">
        <v>0</v>
      </c>
      <c r="K83" s="56">
        <v>0</v>
      </c>
      <c r="L83" s="52">
        <f t="shared" si="40"/>
        <v>0</v>
      </c>
      <c r="M83" s="52">
        <f t="shared" si="41"/>
        <v>0</v>
      </c>
      <c r="N83" s="56">
        <f t="shared" si="42"/>
        <v>0</v>
      </c>
      <c r="O83" s="56">
        <f t="shared" si="43"/>
        <v>0</v>
      </c>
    </row>
    <row r="84" spans="1:15" s="15" customFormat="1" x14ac:dyDescent="0.2">
      <c r="A84" s="17">
        <v>15.1</v>
      </c>
      <c r="B84" s="14" t="s">
        <v>82</v>
      </c>
      <c r="C84" s="2" t="s">
        <v>44</v>
      </c>
      <c r="D84" s="3">
        <v>25</v>
      </c>
      <c r="E84" s="7">
        <v>387.82589377806693</v>
      </c>
      <c r="F84" s="7">
        <f t="shared" ref="F84" si="53">E84*D84</f>
        <v>9695.6473444516723</v>
      </c>
      <c r="G84" s="7">
        <v>86.183531950681555</v>
      </c>
      <c r="H84" s="7">
        <f t="shared" ref="H84" si="54">G84*D84</f>
        <v>2154.5882987670389</v>
      </c>
      <c r="I84" s="7">
        <f t="shared" ref="I84" si="55">H84+F84</f>
        <v>11850.235643218712</v>
      </c>
      <c r="J84" s="56">
        <v>417.01709008394295</v>
      </c>
      <c r="K84" s="56">
        <v>92.67046446309844</v>
      </c>
      <c r="L84" s="52">
        <f t="shared" si="40"/>
        <v>29.191196305876009</v>
      </c>
      <c r="M84" s="52">
        <f t="shared" si="41"/>
        <v>6.4869325124168915</v>
      </c>
      <c r="N84" s="56">
        <f t="shared" si="42"/>
        <v>387.82589377806693</v>
      </c>
      <c r="O84" s="56">
        <f t="shared" si="43"/>
        <v>86.183531950681555</v>
      </c>
    </row>
    <row r="85" spans="1:15" s="15" customFormat="1" ht="47.25" x14ac:dyDescent="0.2">
      <c r="A85" s="3">
        <v>16</v>
      </c>
      <c r="B85" s="14" t="s">
        <v>84</v>
      </c>
      <c r="C85" s="2"/>
      <c r="D85" s="3"/>
      <c r="E85" s="9">
        <v>0</v>
      </c>
      <c r="F85" s="9"/>
      <c r="G85" s="9">
        <v>0</v>
      </c>
      <c r="H85" s="9"/>
      <c r="I85" s="9"/>
      <c r="J85" s="56">
        <v>0</v>
      </c>
      <c r="K85" s="56">
        <v>0</v>
      </c>
      <c r="L85" s="52">
        <f t="shared" si="40"/>
        <v>0</v>
      </c>
      <c r="M85" s="52">
        <f t="shared" si="41"/>
        <v>0</v>
      </c>
      <c r="N85" s="56">
        <f t="shared" si="42"/>
        <v>0</v>
      </c>
      <c r="O85" s="56">
        <f t="shared" si="43"/>
        <v>0</v>
      </c>
    </row>
    <row r="86" spans="1:15" s="15" customFormat="1" x14ac:dyDescent="0.2">
      <c r="A86" s="17">
        <v>16.100000000000001</v>
      </c>
      <c r="B86" s="14" t="s">
        <v>82</v>
      </c>
      <c r="C86" s="2" t="s">
        <v>21</v>
      </c>
      <c r="D86" s="3">
        <v>5</v>
      </c>
      <c r="E86" s="7">
        <v>1292.7529792602231</v>
      </c>
      <c r="F86" s="7">
        <f t="shared" ref="F86:F94" si="56">E86*D86</f>
        <v>6463.7648963011161</v>
      </c>
      <c r="G86" s="7">
        <v>430.91765975340775</v>
      </c>
      <c r="H86" s="7">
        <f t="shared" ref="H86:H94" si="57">G86*D86</f>
        <v>2154.5882987670389</v>
      </c>
      <c r="I86" s="7">
        <f t="shared" ref="I86:I94" si="58">H86+F86</f>
        <v>8618.3531950681554</v>
      </c>
      <c r="J86" s="56">
        <v>1390.0569669464765</v>
      </c>
      <c r="K86" s="56">
        <v>463.35232231549219</v>
      </c>
      <c r="L86" s="52">
        <f t="shared" si="40"/>
        <v>97.303987686253365</v>
      </c>
      <c r="M86" s="52">
        <f t="shared" si="41"/>
        <v>32.434662562084455</v>
      </c>
      <c r="N86" s="56">
        <f t="shared" si="42"/>
        <v>1292.7529792602231</v>
      </c>
      <c r="O86" s="56">
        <f t="shared" si="43"/>
        <v>430.91765975340775</v>
      </c>
    </row>
    <row r="87" spans="1:15" s="15" customFormat="1" ht="94.5" x14ac:dyDescent="0.2">
      <c r="A87" s="3">
        <v>17</v>
      </c>
      <c r="B87" s="14" t="s">
        <v>103</v>
      </c>
      <c r="C87" s="2" t="s">
        <v>69</v>
      </c>
      <c r="D87" s="10">
        <v>53835</v>
      </c>
      <c r="E87" s="7">
        <v>38.782589377806687</v>
      </c>
      <c r="F87" s="7">
        <f t="shared" si="56"/>
        <v>2087860.6991542231</v>
      </c>
      <c r="G87" s="7">
        <v>6.8946825560545237</v>
      </c>
      <c r="H87" s="7">
        <f t="shared" si="57"/>
        <v>371175.23540519527</v>
      </c>
      <c r="I87" s="7">
        <f t="shared" si="58"/>
        <v>2459035.9345594184</v>
      </c>
      <c r="J87" s="56">
        <v>41.701709008394289</v>
      </c>
      <c r="K87" s="56">
        <v>7.4136371570478747</v>
      </c>
      <c r="L87" s="52">
        <f t="shared" si="40"/>
        <v>2.9191196305876006</v>
      </c>
      <c r="M87" s="52">
        <f t="shared" si="41"/>
        <v>0.51895460099335133</v>
      </c>
      <c r="N87" s="56">
        <f t="shared" si="42"/>
        <v>38.782589377806687</v>
      </c>
      <c r="O87" s="56">
        <f t="shared" si="43"/>
        <v>6.8946825560545237</v>
      </c>
    </row>
    <row r="88" spans="1:15" s="15" customFormat="1" ht="63" x14ac:dyDescent="0.2">
      <c r="A88" s="3">
        <v>18</v>
      </c>
      <c r="B88" s="14" t="s">
        <v>85</v>
      </c>
      <c r="C88" s="2" t="s">
        <v>69</v>
      </c>
      <c r="D88" s="3">
        <v>550</v>
      </c>
      <c r="E88" s="7">
        <v>27.578730224218095</v>
      </c>
      <c r="F88" s="7">
        <f t="shared" si="56"/>
        <v>15168.301623319952</v>
      </c>
      <c r="G88" s="7">
        <v>4.3091765975340772</v>
      </c>
      <c r="H88" s="7">
        <f t="shared" si="57"/>
        <v>2370.0471286437423</v>
      </c>
      <c r="I88" s="7">
        <f t="shared" si="58"/>
        <v>17538.348751963695</v>
      </c>
      <c r="J88" s="56">
        <v>29.654548628191499</v>
      </c>
      <c r="K88" s="56">
        <v>4.6335232231549215</v>
      </c>
      <c r="L88" s="52">
        <f t="shared" si="40"/>
        <v>2.0758184039734053</v>
      </c>
      <c r="M88" s="52">
        <f t="shared" si="41"/>
        <v>0.32434662562084454</v>
      </c>
      <c r="N88" s="56">
        <f t="shared" si="42"/>
        <v>27.578730224218095</v>
      </c>
      <c r="O88" s="56">
        <f t="shared" si="43"/>
        <v>4.3091765975340772</v>
      </c>
    </row>
    <row r="89" spans="1:15" s="15" customFormat="1" ht="63" x14ac:dyDescent="0.2">
      <c r="A89" s="3">
        <v>19</v>
      </c>
      <c r="B89" s="14" t="s">
        <v>102</v>
      </c>
      <c r="C89" s="2" t="s">
        <v>69</v>
      </c>
      <c r="D89" s="3">
        <v>0</v>
      </c>
      <c r="E89" s="7">
        <v>0</v>
      </c>
      <c r="F89" s="7">
        <f t="shared" si="56"/>
        <v>0</v>
      </c>
      <c r="G89" s="7">
        <v>0</v>
      </c>
      <c r="H89" s="7">
        <f t="shared" si="57"/>
        <v>0</v>
      </c>
      <c r="I89" s="7">
        <f t="shared" si="58"/>
        <v>0</v>
      </c>
      <c r="J89" s="56">
        <v>0</v>
      </c>
      <c r="K89" s="56">
        <v>0</v>
      </c>
      <c r="L89" s="52">
        <f t="shared" si="40"/>
        <v>0</v>
      </c>
      <c r="M89" s="52">
        <f t="shared" si="41"/>
        <v>0</v>
      </c>
      <c r="N89" s="56">
        <f t="shared" si="42"/>
        <v>0</v>
      </c>
      <c r="O89" s="56">
        <f t="shared" si="43"/>
        <v>0</v>
      </c>
    </row>
    <row r="90" spans="1:15" s="15" customFormat="1" ht="47.25" x14ac:dyDescent="0.2">
      <c r="A90" s="3">
        <v>20</v>
      </c>
      <c r="B90" s="14" t="s">
        <v>86</v>
      </c>
      <c r="C90" s="2" t="s">
        <v>69</v>
      </c>
      <c r="D90" s="10">
        <v>5702</v>
      </c>
      <c r="E90" s="7">
        <v>24.131388946190832</v>
      </c>
      <c r="F90" s="7">
        <f t="shared" si="56"/>
        <v>137597.17977118012</v>
      </c>
      <c r="G90" s="7">
        <v>4.3091765975340772</v>
      </c>
      <c r="H90" s="7">
        <f t="shared" si="57"/>
        <v>24570.924959139309</v>
      </c>
      <c r="I90" s="7">
        <f t="shared" si="58"/>
        <v>162168.10473031944</v>
      </c>
      <c r="J90" s="56">
        <v>25.947730049667562</v>
      </c>
      <c r="K90" s="56">
        <v>4.6335232231549215</v>
      </c>
      <c r="L90" s="52">
        <f t="shared" si="40"/>
        <v>1.8163411034767296</v>
      </c>
      <c r="M90" s="52">
        <f t="shared" si="41"/>
        <v>0.32434662562084454</v>
      </c>
      <c r="N90" s="56">
        <f t="shared" si="42"/>
        <v>24.131388946190832</v>
      </c>
      <c r="O90" s="56">
        <f t="shared" si="43"/>
        <v>4.3091765975340772</v>
      </c>
    </row>
    <row r="91" spans="1:15" s="15" customFormat="1" ht="49.5" customHeight="1" x14ac:dyDescent="0.2">
      <c r="A91" s="3">
        <v>21</v>
      </c>
      <c r="B91" s="14" t="s">
        <v>87</v>
      </c>
      <c r="C91" s="2" t="s">
        <v>69</v>
      </c>
      <c r="D91" s="3">
        <v>0</v>
      </c>
      <c r="E91" s="7">
        <v>0</v>
      </c>
      <c r="F91" s="7">
        <f t="shared" si="56"/>
        <v>0</v>
      </c>
      <c r="G91" s="7">
        <v>0</v>
      </c>
      <c r="H91" s="7">
        <f t="shared" si="57"/>
        <v>0</v>
      </c>
      <c r="I91" s="7">
        <f t="shared" si="58"/>
        <v>0</v>
      </c>
      <c r="J91" s="56">
        <v>0</v>
      </c>
      <c r="K91" s="56">
        <v>0</v>
      </c>
      <c r="L91" s="52">
        <f t="shared" si="40"/>
        <v>0</v>
      </c>
      <c r="M91" s="52">
        <f t="shared" si="41"/>
        <v>0</v>
      </c>
      <c r="N91" s="56">
        <f t="shared" si="42"/>
        <v>0</v>
      </c>
      <c r="O91" s="56">
        <f t="shared" si="43"/>
        <v>0</v>
      </c>
    </row>
    <row r="92" spans="1:15" s="15" customFormat="1" ht="89.25" customHeight="1" x14ac:dyDescent="0.2">
      <c r="A92" s="3">
        <v>22</v>
      </c>
      <c r="B92" s="16" t="s">
        <v>88</v>
      </c>
      <c r="C92" s="2" t="s">
        <v>42</v>
      </c>
      <c r="D92" s="3">
        <v>1</v>
      </c>
      <c r="E92" s="7">
        <v>38782.589377806689</v>
      </c>
      <c r="F92" s="7">
        <f t="shared" si="56"/>
        <v>38782.589377806689</v>
      </c>
      <c r="G92" s="7">
        <v>12927.52979260223</v>
      </c>
      <c r="H92" s="7">
        <f t="shared" si="57"/>
        <v>12927.52979260223</v>
      </c>
      <c r="I92" s="7">
        <f t="shared" si="58"/>
        <v>51710.119170408921</v>
      </c>
      <c r="J92" s="56">
        <v>41701.709008394289</v>
      </c>
      <c r="K92" s="56">
        <v>13900.569669464763</v>
      </c>
      <c r="L92" s="52">
        <f t="shared" si="40"/>
        <v>2919.1196305876006</v>
      </c>
      <c r="M92" s="52">
        <f t="shared" si="41"/>
        <v>973.03987686253356</v>
      </c>
      <c r="N92" s="56">
        <f t="shared" si="42"/>
        <v>38782.589377806689</v>
      </c>
      <c r="O92" s="56">
        <f t="shared" si="43"/>
        <v>12927.52979260223</v>
      </c>
    </row>
    <row r="93" spans="1:15" s="15" customFormat="1" ht="159.75" customHeight="1" x14ac:dyDescent="0.2">
      <c r="A93" s="3">
        <v>23</v>
      </c>
      <c r="B93" s="14" t="s">
        <v>89</v>
      </c>
      <c r="C93" s="2"/>
      <c r="D93" s="3"/>
      <c r="E93" s="8">
        <v>0</v>
      </c>
      <c r="F93" s="8"/>
      <c r="G93" s="8">
        <v>0</v>
      </c>
      <c r="H93" s="8"/>
      <c r="I93" s="8"/>
      <c r="J93" s="56">
        <v>0</v>
      </c>
      <c r="K93" s="56">
        <v>0</v>
      </c>
      <c r="L93" s="52">
        <f t="shared" si="40"/>
        <v>0</v>
      </c>
      <c r="M93" s="52">
        <f t="shared" si="41"/>
        <v>0</v>
      </c>
      <c r="N93" s="56">
        <f t="shared" si="42"/>
        <v>0</v>
      </c>
      <c r="O93" s="56">
        <f t="shared" si="43"/>
        <v>0</v>
      </c>
    </row>
    <row r="94" spans="1:15" s="15" customFormat="1" x14ac:dyDescent="0.2">
      <c r="A94" s="17">
        <v>23.1</v>
      </c>
      <c r="B94" s="14" t="s">
        <v>91</v>
      </c>
      <c r="C94" s="2" t="s">
        <v>90</v>
      </c>
      <c r="D94" s="3">
        <v>1</v>
      </c>
      <c r="E94" s="8">
        <v>357661.6575953284</v>
      </c>
      <c r="F94" s="8">
        <f t="shared" si="56"/>
        <v>357661.6575953284</v>
      </c>
      <c r="G94" s="8">
        <v>30164.236182738543</v>
      </c>
      <c r="H94" s="8">
        <f t="shared" si="57"/>
        <v>30164.236182738543</v>
      </c>
      <c r="I94" s="8">
        <f t="shared" si="58"/>
        <v>387825.89377806697</v>
      </c>
      <c r="J94" s="56">
        <v>384582.42752185848</v>
      </c>
      <c r="K94" s="56">
        <v>32434.662562084453</v>
      </c>
      <c r="L94" s="52">
        <f t="shared" si="40"/>
        <v>26920.769926530098</v>
      </c>
      <c r="M94" s="52">
        <f t="shared" si="41"/>
        <v>2270.4263793459118</v>
      </c>
      <c r="N94" s="56">
        <f t="shared" si="42"/>
        <v>357661.6575953284</v>
      </c>
      <c r="O94" s="56">
        <f t="shared" si="43"/>
        <v>30164.236182738543</v>
      </c>
    </row>
    <row r="95" spans="1:15" s="15" customFormat="1" ht="94.5" x14ac:dyDescent="0.2">
      <c r="A95" s="3">
        <v>24</v>
      </c>
      <c r="B95" s="14" t="s">
        <v>101</v>
      </c>
      <c r="C95" s="2" t="s">
        <v>42</v>
      </c>
      <c r="D95" s="3">
        <v>1</v>
      </c>
      <c r="E95" s="8">
        <v>573120.4874720322</v>
      </c>
      <c r="F95" s="8">
        <f t="shared" ref="F95:F98" si="59">E95*D95</f>
        <v>573120.4874720322</v>
      </c>
      <c r="G95" s="8">
        <v>38782.589377806689</v>
      </c>
      <c r="H95" s="8">
        <f t="shared" ref="H95:H98" si="60">G95*D95</f>
        <v>38782.589377806689</v>
      </c>
      <c r="I95" s="8">
        <f t="shared" ref="I95:I98" si="61">H95+F95</f>
        <v>611903.07684983884</v>
      </c>
      <c r="J95" s="56">
        <v>616258.58867960458</v>
      </c>
      <c r="K95" s="56">
        <v>41701.709008394289</v>
      </c>
      <c r="L95" s="52">
        <f t="shared" si="40"/>
        <v>43138.101207572327</v>
      </c>
      <c r="M95" s="52">
        <f t="shared" si="41"/>
        <v>2919.1196305876006</v>
      </c>
      <c r="N95" s="56">
        <f t="shared" si="42"/>
        <v>573120.4874720322</v>
      </c>
      <c r="O95" s="56">
        <f t="shared" si="43"/>
        <v>38782.589377806689</v>
      </c>
    </row>
    <row r="96" spans="1:15" s="15" customFormat="1" ht="114.75" customHeight="1" x14ac:dyDescent="0.2">
      <c r="A96" s="3">
        <v>25</v>
      </c>
      <c r="B96" s="16" t="s">
        <v>92</v>
      </c>
      <c r="C96" s="2" t="s">
        <v>42</v>
      </c>
      <c r="D96" s="3">
        <v>1</v>
      </c>
      <c r="E96" s="8">
        <v>443845.18954600993</v>
      </c>
      <c r="F96" s="8">
        <f t="shared" si="59"/>
        <v>443845.18954600993</v>
      </c>
      <c r="G96" s="8">
        <v>38782.589377806689</v>
      </c>
      <c r="H96" s="8">
        <f t="shared" si="60"/>
        <v>38782.589377806689</v>
      </c>
      <c r="I96" s="8">
        <f t="shared" si="61"/>
        <v>482627.77892381663</v>
      </c>
      <c r="J96" s="56">
        <v>477252.89198495692</v>
      </c>
      <c r="K96" s="56">
        <v>41701.709008394289</v>
      </c>
      <c r="L96" s="52">
        <f t="shared" si="40"/>
        <v>33407.702438946988</v>
      </c>
      <c r="M96" s="52">
        <f t="shared" si="41"/>
        <v>2919.1196305876006</v>
      </c>
      <c r="N96" s="56">
        <f t="shared" si="42"/>
        <v>443845.18954600993</v>
      </c>
      <c r="O96" s="56">
        <f t="shared" si="43"/>
        <v>38782.589377806689</v>
      </c>
    </row>
    <row r="97" spans="1:20" s="15" customFormat="1" ht="94.5" x14ac:dyDescent="0.2">
      <c r="A97" s="3">
        <v>26</v>
      </c>
      <c r="B97" s="14" t="s">
        <v>93</v>
      </c>
      <c r="C97" s="2"/>
      <c r="D97" s="3"/>
      <c r="E97" s="8">
        <v>0</v>
      </c>
      <c r="F97" s="8"/>
      <c r="G97" s="8">
        <v>0</v>
      </c>
      <c r="H97" s="8"/>
      <c r="I97" s="8"/>
      <c r="J97" s="56">
        <v>0</v>
      </c>
      <c r="K97" s="56">
        <v>0</v>
      </c>
      <c r="L97" s="52">
        <f t="shared" si="40"/>
        <v>0</v>
      </c>
      <c r="M97" s="52">
        <f t="shared" si="41"/>
        <v>0</v>
      </c>
      <c r="N97" s="56">
        <f t="shared" si="42"/>
        <v>0</v>
      </c>
      <c r="O97" s="56">
        <f t="shared" si="43"/>
        <v>0</v>
      </c>
    </row>
    <row r="98" spans="1:20" s="15" customFormat="1" x14ac:dyDescent="0.2">
      <c r="A98" s="17">
        <v>26.1</v>
      </c>
      <c r="B98" s="14" t="s">
        <v>94</v>
      </c>
      <c r="C98" s="2" t="s">
        <v>44</v>
      </c>
      <c r="D98" s="3">
        <v>210</v>
      </c>
      <c r="E98" s="8">
        <v>310.2607150224535</v>
      </c>
      <c r="F98" s="8">
        <f t="shared" si="59"/>
        <v>65154.750154715235</v>
      </c>
      <c r="G98" s="8">
        <v>86.183531950681555</v>
      </c>
      <c r="H98" s="8">
        <f t="shared" si="60"/>
        <v>18098.541709643127</v>
      </c>
      <c r="I98" s="8">
        <f t="shared" si="61"/>
        <v>83253.291864358354</v>
      </c>
      <c r="J98" s="56">
        <v>333.61367206715431</v>
      </c>
      <c r="K98" s="56">
        <v>92.67046446309844</v>
      </c>
      <c r="L98" s="52">
        <f t="shared" si="40"/>
        <v>23.352957044700805</v>
      </c>
      <c r="M98" s="52">
        <f t="shared" si="41"/>
        <v>6.4869325124168915</v>
      </c>
      <c r="N98" s="56">
        <f t="shared" si="42"/>
        <v>310.2607150224535</v>
      </c>
      <c r="O98" s="56">
        <f t="shared" si="43"/>
        <v>86.183531950681555</v>
      </c>
    </row>
    <row r="99" spans="1:20" s="15" customFormat="1" x14ac:dyDescent="0.2">
      <c r="A99" s="17">
        <v>26.2</v>
      </c>
      <c r="B99" s="14" t="s">
        <v>95</v>
      </c>
      <c r="C99" s="2" t="s">
        <v>44</v>
      </c>
      <c r="D99" s="3">
        <v>210</v>
      </c>
      <c r="E99" s="8">
        <v>3891.1864675732722</v>
      </c>
      <c r="F99" s="8">
        <f t="shared" ref="F99:F105" si="62">E99*D99</f>
        <v>817149.15819038718</v>
      </c>
      <c r="G99" s="8">
        <v>86.183531950681555</v>
      </c>
      <c r="H99" s="8">
        <f t="shared" ref="H99:H105" si="63">G99*D99</f>
        <v>18098.541709643127</v>
      </c>
      <c r="I99" s="8">
        <f t="shared" ref="I99:I105" si="64">H99+F99</f>
        <v>835247.69990003027</v>
      </c>
      <c r="J99" s="56">
        <v>4184.0714705088949</v>
      </c>
      <c r="K99" s="56">
        <v>92.67046446309844</v>
      </c>
      <c r="L99" s="52">
        <f t="shared" si="40"/>
        <v>292.88500293562265</v>
      </c>
      <c r="M99" s="52">
        <f t="shared" si="41"/>
        <v>6.4869325124168915</v>
      </c>
      <c r="N99" s="56">
        <f t="shared" si="42"/>
        <v>3891.1864675732722</v>
      </c>
      <c r="O99" s="56">
        <f t="shared" si="43"/>
        <v>86.183531950681555</v>
      </c>
    </row>
    <row r="100" spans="1:20" s="15" customFormat="1" x14ac:dyDescent="0.2">
      <c r="A100" s="17">
        <v>26.3</v>
      </c>
      <c r="B100" s="14" t="s">
        <v>96</v>
      </c>
      <c r="C100" s="2" t="s">
        <v>44</v>
      </c>
      <c r="D100" s="3">
        <v>40</v>
      </c>
      <c r="E100" s="8">
        <v>409.37177676573731</v>
      </c>
      <c r="F100" s="8">
        <f t="shared" si="62"/>
        <v>16374.871070629491</v>
      </c>
      <c r="G100" s="8">
        <v>107.72941493835194</v>
      </c>
      <c r="H100" s="8">
        <f t="shared" si="63"/>
        <v>4309.1765975340777</v>
      </c>
      <c r="I100" s="8">
        <f t="shared" si="64"/>
        <v>20684.04766816357</v>
      </c>
      <c r="J100" s="56">
        <v>440.18470619971754</v>
      </c>
      <c r="K100" s="56">
        <v>115.83808057887305</v>
      </c>
      <c r="L100" s="52">
        <f t="shared" si="40"/>
        <v>30.81292943398023</v>
      </c>
      <c r="M100" s="52">
        <f t="shared" si="41"/>
        <v>8.1086656405211137</v>
      </c>
      <c r="N100" s="56">
        <f t="shared" si="42"/>
        <v>409.37177676573731</v>
      </c>
      <c r="O100" s="56">
        <f t="shared" si="43"/>
        <v>107.72941493835194</v>
      </c>
      <c r="Q100" s="15">
        <v>78840000</v>
      </c>
    </row>
    <row r="101" spans="1:20" s="15" customFormat="1" x14ac:dyDescent="0.2">
      <c r="A101" s="17">
        <v>26.4</v>
      </c>
      <c r="B101" s="14" t="s">
        <v>38</v>
      </c>
      <c r="C101" s="2" t="s">
        <v>44</v>
      </c>
      <c r="D101" s="3">
        <v>198</v>
      </c>
      <c r="E101" s="8">
        <v>482.62777892381666</v>
      </c>
      <c r="F101" s="8">
        <f t="shared" si="62"/>
        <v>95560.3002269157</v>
      </c>
      <c r="G101" s="8">
        <v>129.27529792602229</v>
      </c>
      <c r="H101" s="8">
        <f t="shared" si="63"/>
        <v>25596.508989352413</v>
      </c>
      <c r="I101" s="8">
        <f t="shared" si="64"/>
        <v>121156.80921626811</v>
      </c>
      <c r="J101" s="56">
        <v>518.95460099335128</v>
      </c>
      <c r="K101" s="56">
        <v>139.00569669464764</v>
      </c>
      <c r="L101" s="52">
        <f t="shared" si="40"/>
        <v>36.326822069534593</v>
      </c>
      <c r="M101" s="52">
        <f t="shared" si="41"/>
        <v>9.730398768625335</v>
      </c>
      <c r="N101" s="56">
        <f t="shared" si="42"/>
        <v>482.62777892381666</v>
      </c>
      <c r="O101" s="56">
        <f t="shared" si="43"/>
        <v>129.27529792602229</v>
      </c>
      <c r="Q101" s="15">
        <v>78269598</v>
      </c>
      <c r="R101" s="52"/>
    </row>
    <row r="102" spans="1:20" s="15" customFormat="1" ht="63" x14ac:dyDescent="0.2">
      <c r="A102" s="3">
        <v>27</v>
      </c>
      <c r="B102" s="14" t="s">
        <v>100</v>
      </c>
      <c r="C102" s="2" t="s">
        <v>90</v>
      </c>
      <c r="D102" s="3">
        <v>1</v>
      </c>
      <c r="E102" s="8">
        <v>12927.52979260223</v>
      </c>
      <c r="F102" s="8">
        <f t="shared" si="62"/>
        <v>12927.52979260223</v>
      </c>
      <c r="G102" s="8">
        <v>38782.589377806689</v>
      </c>
      <c r="H102" s="8">
        <f t="shared" si="63"/>
        <v>38782.589377806689</v>
      </c>
      <c r="I102" s="8">
        <f t="shared" si="64"/>
        <v>51710.119170408921</v>
      </c>
      <c r="J102" s="56">
        <v>13900.569669464763</v>
      </c>
      <c r="K102" s="56">
        <v>41701.709008394289</v>
      </c>
      <c r="L102" s="52">
        <f t="shared" si="40"/>
        <v>973.03987686253356</v>
      </c>
      <c r="M102" s="52">
        <f t="shared" si="41"/>
        <v>2919.1196305876006</v>
      </c>
      <c r="N102" s="56">
        <f t="shared" si="42"/>
        <v>12927.52979260223</v>
      </c>
      <c r="O102" s="56">
        <f t="shared" si="43"/>
        <v>38782.589377806689</v>
      </c>
      <c r="Q102" s="15">
        <f>Q100-Q101</f>
        <v>570402</v>
      </c>
      <c r="R102" s="51"/>
    </row>
    <row r="103" spans="1:20" s="15" customFormat="1" ht="78.75" x14ac:dyDescent="0.2">
      <c r="A103" s="3">
        <v>28</v>
      </c>
      <c r="B103" s="14" t="s">
        <v>98</v>
      </c>
      <c r="C103" s="2" t="s">
        <v>90</v>
      </c>
      <c r="D103" s="3">
        <v>1</v>
      </c>
      <c r="E103" s="8">
        <v>0</v>
      </c>
      <c r="F103" s="8">
        <f t="shared" si="62"/>
        <v>0</v>
      </c>
      <c r="G103" s="8">
        <v>77565.178755613379</v>
      </c>
      <c r="H103" s="8">
        <f t="shared" si="63"/>
        <v>77565.178755613379</v>
      </c>
      <c r="I103" s="8">
        <f t="shared" si="64"/>
        <v>77565.178755613379</v>
      </c>
      <c r="J103" s="56">
        <v>0</v>
      </c>
      <c r="K103" s="56">
        <v>83403.418016788579</v>
      </c>
      <c r="L103" s="52">
        <f t="shared" si="40"/>
        <v>0</v>
      </c>
      <c r="M103" s="52">
        <f t="shared" si="41"/>
        <v>5838.2392611752011</v>
      </c>
      <c r="N103" s="56">
        <f t="shared" si="42"/>
        <v>0</v>
      </c>
      <c r="O103" s="56">
        <f t="shared" si="43"/>
        <v>77565.178755613379</v>
      </c>
      <c r="Q103" s="54">
        <f>Q102/Q101</f>
        <v>7.2876572075916369E-3</v>
      </c>
      <c r="T103" s="52"/>
    </row>
    <row r="104" spans="1:20" s="15" customFormat="1" ht="47.25" x14ac:dyDescent="0.2">
      <c r="A104" s="3">
        <v>29</v>
      </c>
      <c r="B104" s="14" t="s">
        <v>99</v>
      </c>
      <c r="C104" s="2" t="s">
        <v>90</v>
      </c>
      <c r="D104" s="3">
        <v>1</v>
      </c>
      <c r="E104" s="8">
        <v>8618.3531950681536</v>
      </c>
      <c r="F104" s="8">
        <f t="shared" si="62"/>
        <v>8618.3531950681536</v>
      </c>
      <c r="G104" s="8">
        <v>12927.52979260223</v>
      </c>
      <c r="H104" s="8">
        <f t="shared" si="63"/>
        <v>12927.52979260223</v>
      </c>
      <c r="I104" s="8">
        <f t="shared" si="64"/>
        <v>21545.882987670382</v>
      </c>
      <c r="J104" s="56">
        <v>9267.0464463098433</v>
      </c>
      <c r="K104" s="56">
        <v>13900.569669464763</v>
      </c>
      <c r="L104" s="52">
        <f t="shared" si="40"/>
        <v>648.69325124168904</v>
      </c>
      <c r="M104" s="52">
        <f t="shared" si="41"/>
        <v>973.03987686253356</v>
      </c>
      <c r="N104" s="56">
        <f t="shared" si="42"/>
        <v>8618.3531950681536</v>
      </c>
      <c r="O104" s="56">
        <f t="shared" si="43"/>
        <v>12927.52979260223</v>
      </c>
      <c r="Q104" s="26">
        <f>Q103*I106</f>
        <v>491592.5899173264</v>
      </c>
    </row>
    <row r="105" spans="1:20" s="15" customFormat="1" ht="47.25" x14ac:dyDescent="0.2">
      <c r="A105" s="3">
        <v>30</v>
      </c>
      <c r="B105" s="14" t="s">
        <v>97</v>
      </c>
      <c r="C105" s="2" t="s">
        <v>90</v>
      </c>
      <c r="D105" s="3">
        <v>1</v>
      </c>
      <c r="E105" s="8">
        <v>4309.1765975340768</v>
      </c>
      <c r="F105" s="8">
        <f t="shared" si="62"/>
        <v>4309.1765975340768</v>
      </c>
      <c r="G105" s="8">
        <v>8618.3531950681536</v>
      </c>
      <c r="H105" s="8">
        <f t="shared" si="63"/>
        <v>8618.3531950681536</v>
      </c>
      <c r="I105" s="8">
        <f t="shared" si="64"/>
        <v>12927.52979260223</v>
      </c>
      <c r="J105" s="56">
        <v>4633.5232231549217</v>
      </c>
      <c r="K105" s="56">
        <v>9267.0464463098433</v>
      </c>
      <c r="L105" s="52">
        <f t="shared" si="40"/>
        <v>324.34662562084452</v>
      </c>
      <c r="M105" s="52">
        <f t="shared" si="41"/>
        <v>648.69325124168904</v>
      </c>
      <c r="N105" s="56">
        <f t="shared" si="42"/>
        <v>4309.1765975340768</v>
      </c>
      <c r="O105" s="56">
        <f t="shared" si="43"/>
        <v>8618.3531950681536</v>
      </c>
      <c r="Q105" s="52"/>
    </row>
    <row r="106" spans="1:20" s="6" customFormat="1" ht="23.25" customHeight="1" x14ac:dyDescent="0.2">
      <c r="A106" s="58" t="s">
        <v>12</v>
      </c>
      <c r="B106" s="59"/>
      <c r="C106" s="23"/>
      <c r="D106" s="23"/>
      <c r="E106" s="23"/>
      <c r="F106" s="11">
        <f t="shared" ref="F106:H106" si="65">SUM(F8:F105)</f>
        <v>60368018.540947981</v>
      </c>
      <c r="G106" s="11"/>
      <c r="H106" s="11">
        <f t="shared" si="65"/>
        <v>7087485.45905203</v>
      </c>
      <c r="I106" s="11">
        <f>SUM(I8:I105)</f>
        <v>67455503.999999985</v>
      </c>
      <c r="Q106" s="53"/>
    </row>
    <row r="107" spans="1:20" ht="18.75" x14ac:dyDescent="0.3">
      <c r="L107" s="6"/>
      <c r="M107" s="27">
        <v>78840000</v>
      </c>
    </row>
    <row r="108" spans="1:20" ht="18.75" x14ac:dyDescent="0.3">
      <c r="H108" s="24"/>
      <c r="I108" s="28"/>
      <c r="L108" s="1" t="s">
        <v>108</v>
      </c>
      <c r="M108" s="27">
        <f>M107*8%</f>
        <v>6307200</v>
      </c>
    </row>
    <row r="109" spans="1:20" ht="18.75" x14ac:dyDescent="0.3">
      <c r="M109" s="27">
        <f>M107-M108</f>
        <v>72532800</v>
      </c>
    </row>
    <row r="110" spans="1:20" ht="18.75" x14ac:dyDescent="0.3">
      <c r="L110" s="1" t="s">
        <v>107</v>
      </c>
      <c r="M110" s="27">
        <f>M109*7%</f>
        <v>5077296.0000000009</v>
      </c>
      <c r="P110" s="28"/>
    </row>
    <row r="111" spans="1:20" ht="18.75" x14ac:dyDescent="0.3">
      <c r="M111" s="27">
        <f>M109-M110</f>
        <v>67455504</v>
      </c>
      <c r="P111" s="28"/>
    </row>
    <row r="113" spans="9:14" x14ac:dyDescent="0.2">
      <c r="L113" s="30" t="s">
        <v>111</v>
      </c>
      <c r="M113" s="29">
        <f>M111*30%</f>
        <v>20236651.199999999</v>
      </c>
    </row>
    <row r="115" spans="9:14" x14ac:dyDescent="0.2">
      <c r="L115" s="1" t="s">
        <v>112</v>
      </c>
      <c r="M115" s="29">
        <v>1500000</v>
      </c>
    </row>
    <row r="116" spans="9:14" x14ac:dyDescent="0.2">
      <c r="L116" s="1" t="s">
        <v>112</v>
      </c>
      <c r="M116" s="29">
        <v>7000000</v>
      </c>
    </row>
    <row r="117" spans="9:14" x14ac:dyDescent="0.2">
      <c r="L117" s="1" t="s">
        <v>112</v>
      </c>
      <c r="M117" s="29">
        <v>8580000</v>
      </c>
    </row>
    <row r="118" spans="9:14" x14ac:dyDescent="0.2">
      <c r="L118" s="1" t="s">
        <v>112</v>
      </c>
      <c r="M118" s="29">
        <v>2000000</v>
      </c>
    </row>
    <row r="120" spans="9:14" x14ac:dyDescent="0.2">
      <c r="L120" s="1" t="s">
        <v>113</v>
      </c>
      <c r="M120" s="24">
        <f>M118+M117+M116+M115</f>
        <v>19080000</v>
      </c>
    </row>
    <row r="122" spans="9:14" x14ac:dyDescent="0.2">
      <c r="L122" s="1" t="s">
        <v>114</v>
      </c>
      <c r="M122" s="24">
        <f>M113-M120</f>
        <v>1156651.1999999993</v>
      </c>
    </row>
    <row r="124" spans="9:14" x14ac:dyDescent="0.2">
      <c r="I124" s="1" t="s">
        <v>109</v>
      </c>
      <c r="J124" s="29">
        <v>1000000</v>
      </c>
      <c r="M124" s="1" t="s">
        <v>110</v>
      </c>
      <c r="N124" s="29">
        <v>1050000</v>
      </c>
    </row>
    <row r="125" spans="9:14" x14ac:dyDescent="0.2">
      <c r="I125" s="1" t="s">
        <v>109</v>
      </c>
      <c r="J125" s="29">
        <v>1900000</v>
      </c>
      <c r="M125" s="1" t="s">
        <v>110</v>
      </c>
      <c r="N125" s="29">
        <v>895000</v>
      </c>
    </row>
    <row r="126" spans="9:14" x14ac:dyDescent="0.2">
      <c r="I126" s="1" t="s">
        <v>109</v>
      </c>
      <c r="J126" s="29">
        <v>1900000</v>
      </c>
      <c r="M126" s="1" t="s">
        <v>110</v>
      </c>
      <c r="N126" s="29">
        <v>950000</v>
      </c>
    </row>
    <row r="127" spans="9:14" x14ac:dyDescent="0.2">
      <c r="I127" s="1" t="s">
        <v>109</v>
      </c>
      <c r="J127" s="29">
        <v>1500000</v>
      </c>
      <c r="M127" s="1" t="s">
        <v>110</v>
      </c>
      <c r="N127" s="29">
        <v>875000</v>
      </c>
    </row>
    <row r="128" spans="9:14" x14ac:dyDescent="0.2">
      <c r="I128" s="1" t="s">
        <v>109</v>
      </c>
      <c r="J128" s="29">
        <v>700000</v>
      </c>
      <c r="M128" s="1" t="s">
        <v>110</v>
      </c>
      <c r="N128" s="29">
        <v>1350000</v>
      </c>
    </row>
    <row r="129" spans="10:14" x14ac:dyDescent="0.2">
      <c r="J129" s="24">
        <f>SUM(J124:J128)</f>
        <v>7000000</v>
      </c>
      <c r="M129" s="1" t="s">
        <v>110</v>
      </c>
      <c r="N129" s="29">
        <v>975000</v>
      </c>
    </row>
    <row r="130" spans="10:14" x14ac:dyDescent="0.2">
      <c r="M130" s="1" t="s">
        <v>110</v>
      </c>
      <c r="N130" s="29">
        <v>1500000</v>
      </c>
    </row>
    <row r="131" spans="10:14" x14ac:dyDescent="0.2">
      <c r="M131" s="1" t="s">
        <v>110</v>
      </c>
      <c r="N131" s="29">
        <v>985000</v>
      </c>
    </row>
    <row r="132" spans="10:14" x14ac:dyDescent="0.2">
      <c r="N132" s="24">
        <f>SUM(N124:N131)</f>
        <v>8580000</v>
      </c>
    </row>
    <row r="134" spans="10:14" x14ac:dyDescent="0.2">
      <c r="N134" s="24">
        <f>N132+J129</f>
        <v>15580000</v>
      </c>
    </row>
  </sheetData>
  <mergeCells count="11">
    <mergeCell ref="A106:B106"/>
    <mergeCell ref="A1:I1"/>
    <mergeCell ref="A2:I2"/>
    <mergeCell ref="A3:B3"/>
    <mergeCell ref="E5:F5"/>
    <mergeCell ref="G5:H5"/>
    <mergeCell ref="A5:A6"/>
    <mergeCell ref="B5:B6"/>
    <mergeCell ref="C5:C6"/>
    <mergeCell ref="D5:D6"/>
    <mergeCell ref="A4:B4"/>
  </mergeCells>
  <printOptions horizontalCentered="1"/>
  <pageMargins left="0" right="0" top="0.75" bottom="0.5" header="0.3" footer="0.3"/>
  <pageSetup paperSize="9" scale="8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A99A1-BF32-40D7-9120-172BD569BB79}">
  <dimension ref="A3:J30"/>
  <sheetViews>
    <sheetView tabSelected="1" topLeftCell="A4" workbookViewId="0">
      <selection activeCell="I16" sqref="I16"/>
    </sheetView>
  </sheetViews>
  <sheetFormatPr defaultRowHeight="12.75" x14ac:dyDescent="0.2"/>
  <cols>
    <col min="1" max="1" width="12.6640625" style="32" customWidth="1"/>
    <col min="2" max="2" width="13.83203125" style="32" customWidth="1"/>
    <col min="3" max="3" width="36.5" style="32" customWidth="1"/>
    <col min="4" max="4" width="28.33203125" style="32" customWidth="1"/>
    <col min="5" max="5" width="23" style="32" customWidth="1"/>
    <col min="6" max="6" width="21" style="32" customWidth="1"/>
    <col min="7" max="7" width="17.5" style="32" customWidth="1"/>
    <col min="8" max="8" width="15.1640625" style="32" customWidth="1"/>
    <col min="9" max="9" width="14.33203125" style="32" customWidth="1"/>
    <col min="10" max="10" width="17" style="32" customWidth="1"/>
    <col min="11" max="16384" width="9.33203125" style="32"/>
  </cols>
  <sheetData>
    <row r="3" spans="1:8" ht="23.25" x14ac:dyDescent="0.35">
      <c r="A3" s="65" t="s">
        <v>123</v>
      </c>
      <c r="B3" s="66"/>
      <c r="C3" s="66"/>
      <c r="D3" s="66"/>
      <c r="E3" s="66"/>
      <c r="F3" s="66"/>
    </row>
    <row r="4" spans="1:8" ht="15" x14ac:dyDescent="0.25">
      <c r="E4" s="33" t="s">
        <v>115</v>
      </c>
      <c r="F4" s="34">
        <v>78840000</v>
      </c>
    </row>
    <row r="5" spans="1:8" ht="15" x14ac:dyDescent="0.25">
      <c r="E5" s="33" t="s">
        <v>120</v>
      </c>
      <c r="F5" s="34">
        <f>F4*8%</f>
        <v>6307200</v>
      </c>
    </row>
    <row r="6" spans="1:8" ht="15" x14ac:dyDescent="0.25">
      <c r="E6" s="33"/>
      <c r="F6" s="34">
        <f>F4-F5</f>
        <v>72532800</v>
      </c>
    </row>
    <row r="7" spans="1:8" ht="15" x14ac:dyDescent="0.25">
      <c r="E7" s="33" t="s">
        <v>121</v>
      </c>
      <c r="F7" s="36">
        <f>F6*7%</f>
        <v>5077296.0000000009</v>
      </c>
      <c r="H7" s="37">
        <f>F5+F7</f>
        <v>11384496</v>
      </c>
    </row>
    <row r="8" spans="1:8" ht="15" x14ac:dyDescent="0.25">
      <c r="E8" s="35" t="s">
        <v>122</v>
      </c>
      <c r="F8" s="36">
        <f>F6-F7</f>
        <v>67455504</v>
      </c>
    </row>
    <row r="10" spans="1:8" ht="15.75" thickBot="1" x14ac:dyDescent="0.3">
      <c r="E10" s="35" t="s">
        <v>126</v>
      </c>
      <c r="F10" s="36">
        <f>F8*30%</f>
        <v>20236651.199999999</v>
      </c>
    </row>
    <row r="11" spans="1:8" ht="15" x14ac:dyDescent="0.25">
      <c r="E11" s="35" t="s">
        <v>124</v>
      </c>
      <c r="F11" s="48">
        <f ca="1">[1]Projects!$H$8</f>
        <v>19830000</v>
      </c>
    </row>
    <row r="12" spans="1:8" ht="15" x14ac:dyDescent="0.25">
      <c r="E12" s="35" t="s">
        <v>125</v>
      </c>
      <c r="F12" s="36">
        <f ca="1">F10-F11</f>
        <v>406651.19999999925</v>
      </c>
    </row>
    <row r="13" spans="1:8" ht="12" customHeight="1" x14ac:dyDescent="0.2"/>
    <row r="14" spans="1:8" ht="23.25" x14ac:dyDescent="0.35">
      <c r="A14" s="64" t="s">
        <v>127</v>
      </c>
      <c r="B14" s="64"/>
      <c r="C14" s="64"/>
      <c r="D14" s="64"/>
      <c r="E14" s="64"/>
      <c r="F14" s="64"/>
    </row>
    <row r="15" spans="1:8" ht="15.75" x14ac:dyDescent="0.2">
      <c r="A15" s="38" t="s">
        <v>128</v>
      </c>
      <c r="B15" s="38" t="s">
        <v>129</v>
      </c>
      <c r="C15" s="38" t="s">
        <v>130</v>
      </c>
      <c r="D15" s="38" t="s">
        <v>131</v>
      </c>
      <c r="E15" s="39" t="s">
        <v>116</v>
      </c>
      <c r="F15" s="38" t="s">
        <v>117</v>
      </c>
    </row>
    <row r="16" spans="1:8" ht="15" x14ac:dyDescent="0.2">
      <c r="A16" s="49">
        <v>1</v>
      </c>
      <c r="B16" s="40">
        <v>45258</v>
      </c>
      <c r="C16" s="49"/>
      <c r="D16" s="49"/>
      <c r="E16" s="40"/>
      <c r="F16" s="50"/>
    </row>
    <row r="17" spans="1:10" ht="15" x14ac:dyDescent="0.2">
      <c r="A17" s="49"/>
      <c r="B17" s="49"/>
      <c r="C17" s="49"/>
      <c r="D17" s="49"/>
      <c r="E17" s="40"/>
      <c r="F17" s="50"/>
    </row>
    <row r="18" spans="1:10" ht="15" x14ac:dyDescent="0.2">
      <c r="A18" s="49"/>
      <c r="B18" s="49"/>
      <c r="C18" s="49"/>
      <c r="D18" s="49"/>
      <c r="E18" s="40"/>
      <c r="F18" s="50"/>
      <c r="H18" s="31"/>
      <c r="I18" s="31"/>
    </row>
    <row r="19" spans="1:10" ht="15" x14ac:dyDescent="0.2">
      <c r="A19" s="49"/>
      <c r="B19" s="49"/>
      <c r="C19" s="49"/>
      <c r="D19" s="49"/>
      <c r="E19" s="40"/>
      <c r="F19" s="50"/>
      <c r="H19" s="31"/>
      <c r="I19" s="31"/>
    </row>
    <row r="20" spans="1:10" ht="15" x14ac:dyDescent="0.2">
      <c r="A20" s="42"/>
      <c r="B20" s="42"/>
      <c r="C20" s="42"/>
      <c r="D20" s="42"/>
      <c r="E20" s="40"/>
      <c r="F20" s="41"/>
    </row>
    <row r="21" spans="1:10" ht="15" x14ac:dyDescent="0.2">
      <c r="A21" s="42"/>
      <c r="B21" s="42"/>
      <c r="C21" s="42"/>
      <c r="D21" s="42"/>
      <c r="E21" s="40"/>
      <c r="F21" s="41"/>
      <c r="H21" s="31"/>
      <c r="I21" s="31"/>
      <c r="J21" s="31"/>
    </row>
    <row r="22" spans="1:10" ht="15" x14ac:dyDescent="0.2">
      <c r="A22" s="42"/>
      <c r="B22" s="42"/>
      <c r="C22" s="42"/>
      <c r="D22" s="42"/>
      <c r="E22" s="40"/>
      <c r="F22" s="41"/>
      <c r="H22" s="37"/>
      <c r="I22" s="37"/>
      <c r="J22" s="37"/>
    </row>
    <row r="23" spans="1:10" ht="15" x14ac:dyDescent="0.2">
      <c r="A23" s="42"/>
      <c r="B23" s="42"/>
      <c r="C23" s="42"/>
      <c r="D23" s="42"/>
      <c r="E23" s="40"/>
      <c r="F23" s="41"/>
    </row>
    <row r="24" spans="1:10" ht="15" x14ac:dyDescent="0.2">
      <c r="A24" s="42"/>
      <c r="B24" s="42"/>
      <c r="C24" s="42"/>
      <c r="D24" s="42"/>
      <c r="E24" s="40"/>
      <c r="F24" s="41"/>
    </row>
    <row r="25" spans="1:10" x14ac:dyDescent="0.2">
      <c r="A25" s="42"/>
      <c r="B25" s="42"/>
      <c r="C25" s="42"/>
      <c r="D25" s="42"/>
      <c r="E25" s="42"/>
      <c r="F25" s="43"/>
      <c r="I25" s="37"/>
    </row>
    <row r="26" spans="1:10" x14ac:dyDescent="0.2">
      <c r="A26" s="42"/>
      <c r="B26" s="42"/>
      <c r="C26" s="42"/>
      <c r="D26" s="42"/>
      <c r="E26" s="42"/>
      <c r="F26" s="42"/>
    </row>
    <row r="27" spans="1:10" ht="15.75" x14ac:dyDescent="0.25">
      <c r="A27" s="44" t="s">
        <v>118</v>
      </c>
      <c r="B27" s="44"/>
      <c r="C27" s="44"/>
      <c r="D27" s="44"/>
      <c r="E27" s="44"/>
      <c r="F27" s="45">
        <f>SUM(F16:F26)</f>
        <v>0</v>
      </c>
    </row>
    <row r="28" spans="1:10" ht="15.75" x14ac:dyDescent="0.25">
      <c r="A28" s="44" t="s">
        <v>119</v>
      </c>
      <c r="B28" s="44"/>
      <c r="C28" s="44"/>
      <c r="D28" s="44"/>
      <c r="E28" s="44"/>
      <c r="F28" s="46">
        <f ca="1">F8-F11</f>
        <v>47625504</v>
      </c>
    </row>
    <row r="29" spans="1:10" x14ac:dyDescent="0.2">
      <c r="G29" s="31"/>
    </row>
    <row r="30" spans="1:10" x14ac:dyDescent="0.2">
      <c r="G30" s="31"/>
      <c r="H30" s="47"/>
    </row>
  </sheetData>
  <mergeCells count="2">
    <mergeCell ref="A14:F14"/>
    <mergeCell ref="A3:F3"/>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Table 1</vt:lpstr>
      <vt:lpstr>Finance</vt:lpstr>
      <vt:lpstr>'Table 1'!Print_Area</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2023-07-24T11:28:06Z</cp:lastPrinted>
  <dcterms:created xsi:type="dcterms:W3CDTF">2023-03-09T06:49:37Z</dcterms:created>
  <dcterms:modified xsi:type="dcterms:W3CDTF">2023-11-28T11:21:44Z</dcterms:modified>
</cp:coreProperties>
</file>