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H:\Pioneer\Projects 2023\Trifit T1 Karachi\"/>
    </mc:Choice>
  </mc:AlternateContent>
  <xr:revisionPtr revIDLastSave="0" documentId="13_ncr:1_{B55155F3-63EB-41F8-BD9D-E58713EDCA52}" xr6:coauthVersionLast="47" xr6:coauthVersionMax="47" xr10:uidLastSave="{00000000-0000-0000-0000-000000000000}"/>
  <bookViews>
    <workbookView xWindow="-120" yWindow="-120" windowWidth="29040" windowHeight="15840" tabRatio="602" activeTab="3" xr2:uid="{00000000-000D-0000-FFFF-FFFF00000000}"/>
  </bookViews>
  <sheets>
    <sheet name="Summary" sheetId="55" r:id="rId1"/>
    <sheet name="HVAC" sheetId="70" r:id="rId2"/>
    <sheet name="Fire" sheetId="57" r:id="rId3"/>
    <sheet name="VARIATION" sheetId="59" r:id="rId4"/>
    <sheet name="MS-VO." sheetId="67" r:id="rId5"/>
    <sheet name="Measurements Sheet (New)" sheetId="68" r:id="rId6"/>
  </sheets>
  <externalReferences>
    <externalReference r:id="rId7"/>
    <externalReference r:id="rId8"/>
    <externalReference r:id="rId9"/>
    <externalReference r:id="rId10"/>
    <externalReference r:id="rId11"/>
    <externalReference r:id="rId12"/>
    <externalReference r:id="rId13"/>
  </externalReferences>
  <definedNames>
    <definedName name="\A" localSheetId="1">#REF!</definedName>
    <definedName name="\A" localSheetId="5">#REF!</definedName>
    <definedName name="\A" localSheetId="4">#REF!</definedName>
    <definedName name="\A">#REF!</definedName>
    <definedName name="\B" localSheetId="1">#REF!</definedName>
    <definedName name="\B" localSheetId="5">#REF!</definedName>
    <definedName name="\B" localSheetId="4">#REF!</definedName>
    <definedName name="\B">#REF!</definedName>
    <definedName name="\E" localSheetId="1">#REF!</definedName>
    <definedName name="\E" localSheetId="5">#REF!</definedName>
    <definedName name="\E" localSheetId="4">#REF!</definedName>
    <definedName name="\E">#REF!</definedName>
    <definedName name="_xlnm._FilterDatabase" localSheetId="2" hidden="1">Fire!#REF!</definedName>
    <definedName name="asds" localSheetId="1">#REF!</definedName>
    <definedName name="asds" localSheetId="5">#REF!</definedName>
    <definedName name="asds" localSheetId="4">#REF!</definedName>
    <definedName name="asds">#REF!</definedName>
    <definedName name="Bahishti">[1]Labour!$F$14</definedName>
    <definedName name="BathtubCPBrassChainwithrubberplug">[1]Material!$J$72</definedName>
    <definedName name="BathtubCPBrasswash075">[1]Material!$J$73</definedName>
    <definedName name="Block_5in" localSheetId="1">'[2]13,14'!#REF!</definedName>
    <definedName name="Block_5in" localSheetId="5">'[2]13,14'!#REF!</definedName>
    <definedName name="Block_5in" localSheetId="4">'[2]13,14'!#REF!</definedName>
    <definedName name="Block_5in">'[2]13,14'!#REF!</definedName>
    <definedName name="BrassButthinges5">[3]Material!$J$108</definedName>
    <definedName name="Brasshandlesize175mm">[3]Material!$J$118</definedName>
    <definedName name="building" localSheetId="1">#REF!</definedName>
    <definedName name="building" localSheetId="5">#REF!</definedName>
    <definedName name="building" localSheetId="4">#REF!</definedName>
    <definedName name="building">#REF!</definedName>
    <definedName name="CementOP">[1]Material!$J$305</definedName>
    <definedName name="CementSandMortar12">[1]Table11!$I$420</definedName>
    <definedName name="Code" localSheetId="1">#REF!</definedName>
    <definedName name="Code" localSheetId="5">#REF!</definedName>
    <definedName name="Code" localSheetId="4">#REF!</definedName>
    <definedName name="Code">#REF!</definedName>
    <definedName name="Cooly">[1]Labour!$F$3</definedName>
    <definedName name="CPbottletrapwithunionwastepipe40mm">[1]Material!$J$256</definedName>
    <definedName name="CPmixer1hole05">[1]Material!$J$285</definedName>
    <definedName name="CPstopcock05">[1]Material!$J$290</definedName>
    <definedName name="dlist" localSheetId="2">#REF!</definedName>
    <definedName name="dlist" localSheetId="1">#REF!</definedName>
    <definedName name="dlist" localSheetId="5">#REF!</definedName>
    <definedName name="dlist" localSheetId="4">#REF!</definedName>
    <definedName name="dlist">#REF!</definedName>
    <definedName name="gate" localSheetId="1">#REF!</definedName>
    <definedName name="gate" localSheetId="5">#REF!</definedName>
    <definedName name="gate" localSheetId="4">#REF!</definedName>
    <definedName name="gate">#REF!</definedName>
    <definedName name="Hangerhookwithpulloutrod">[3]Material!$J$601</definedName>
    <definedName name="Hardwoodguttees">[3]Material!$J$603</definedName>
    <definedName name="INZ3011TEXT">[4]DA30!$C$398</definedName>
    <definedName name="INZ3017TEXT">[4]DA30!$C$531</definedName>
    <definedName name="INZ3056TEXT">[4]DA30!$C$1473</definedName>
    <definedName name="IV" localSheetId="1">#REF!</definedName>
    <definedName name="IV" localSheetId="5">#REF!</definedName>
    <definedName name="IV" localSheetId="4">#REF!</definedName>
    <definedName name="IV">#REF!</definedName>
    <definedName name="List">[5]Sheet4!$G$4:$G$10</definedName>
    <definedName name="Mason">[1]Labour!$F$9</definedName>
    <definedName name="Mistry">[1]Labour!$F$23</definedName>
    <definedName name="Nailofsizes">[3]Material!$J$762</definedName>
    <definedName name="Pigmentofanycolour">[1]Material!$J$960</definedName>
    <definedName name="Plumbing" localSheetId="2">#REF!</definedName>
    <definedName name="Plumbing" localSheetId="1">#REF!</definedName>
    <definedName name="Plumbing" localSheetId="5">#REF!</definedName>
    <definedName name="Plumbing" localSheetId="4">#REF!</definedName>
    <definedName name="Plumbing">#REF!</definedName>
    <definedName name="_xlnm.Print_Area" localSheetId="2">Fire!$A$1:$V$37</definedName>
    <definedName name="_xlnm.Print_Area" localSheetId="1">#REF!</definedName>
    <definedName name="_xlnm.Print_Area" localSheetId="5">'Measurements Sheet (New)'!$A$1:$H$83</definedName>
    <definedName name="_xlnm.Print_Area" localSheetId="4">'MS-VO.'!$A$1:$H$184</definedName>
    <definedName name="_xlnm.Print_Area">#REF!</definedName>
    <definedName name="_xlnm.Print_Titles" localSheetId="2">Fire!$1:$10</definedName>
    <definedName name="_xlnm.Print_Titles" localSheetId="1">#REF!</definedName>
    <definedName name="_xlnm.Print_Titles" localSheetId="5">#REF!</definedName>
    <definedName name="_xlnm.Print_Titles">#REF!</definedName>
    <definedName name="PRINT_TITLES_MI" localSheetId="1">#REF!</definedName>
    <definedName name="PRINT_TITLES_MI" localSheetId="5">#REF!</definedName>
    <definedName name="PRINT_TITLES_MI" localSheetId="4">#REF!</definedName>
    <definedName name="PRINT_TITLES_MI">#REF!</definedName>
    <definedName name="SinkbracketCI">[1]Material!$J$1101</definedName>
    <definedName name="SinkCPbrasswaste150">[1]Material!$J$1102</definedName>
    <definedName name="Sinkpillartap2way">[1]Material!$J$1107</definedName>
    <definedName name="Sinkplugwithchain">[1]Material!$J$1108</definedName>
    <definedName name="Sinkstainlesssteel1000500">[1]Material!$J$1109</definedName>
    <definedName name="Sunkhandle">[3]Material!$J$1106</definedName>
    <definedName name="Tierod">[3]Material!$J$1222</definedName>
    <definedName name="TO" localSheetId="2">#REF!</definedName>
    <definedName name="TO" localSheetId="1">#REF!</definedName>
    <definedName name="TO" localSheetId="5">#REF!</definedName>
    <definedName name="TO" localSheetId="4">#REF!</definedName>
    <definedName name="TO">#REF!</definedName>
    <definedName name="Washbasin450mm18whitecolour">[1]Material!$J$1277</definedName>
    <definedName name="Washbasinboltkit">[1]Material!$J$1286</definedName>
    <definedName name="WCbrassstopcock12">[1]Material!$J$1245</definedName>
    <definedName name="WCCistern4030whitecolour">[1]Material!$J$1253</definedName>
    <definedName name="WCcisternboltkit">[1]Material!$J$1254</definedName>
    <definedName name="WCfloridecoupled4030whitecolour">[1]Material!$J$1257</definedName>
    <definedName name="WCseatcover">[1]Material!$J$1273</definedName>
    <definedName name="Woodenrodforshoes">[3]Material!$J$1313</definedName>
    <definedName name="x" localSheetId="1">#REF!</definedName>
    <definedName name="x" localSheetId="5">#REF!</definedName>
    <definedName name="x" localSheetId="4">#REF!</definedName>
    <definedName name="x">#REF!</definedName>
    <definedName name="xyz" localSheetId="1">#REF!</definedName>
    <definedName name="xyz" localSheetId="5">#REF!</definedName>
    <definedName name="xyz" localSheetId="4">#REF!</definedName>
    <definedName name="xyz">#REF!</definedName>
  </definedNames>
  <calcPr calcId="181029"/>
</workbook>
</file>

<file path=xl/calcChain.xml><?xml version="1.0" encoding="utf-8"?>
<calcChain xmlns="http://schemas.openxmlformats.org/spreadsheetml/2006/main">
  <c r="J86" i="59" l="1"/>
  <c r="I42" i="59"/>
  <c r="I41" i="59"/>
  <c r="I40" i="59"/>
  <c r="I39" i="59"/>
  <c r="I33" i="59" l="1"/>
  <c r="H33" i="59"/>
  <c r="H29" i="59"/>
  <c r="E13" i="55"/>
  <c r="O72" i="70" l="1"/>
  <c r="R72" i="70" s="1"/>
  <c r="N72" i="70"/>
  <c r="L72" i="70"/>
  <c r="I72" i="70"/>
  <c r="J72" i="70" s="1"/>
  <c r="G72" i="70"/>
  <c r="O71" i="70"/>
  <c r="N71" i="70"/>
  <c r="R71" i="70" s="1"/>
  <c r="L71" i="70"/>
  <c r="I71" i="70"/>
  <c r="G71" i="70"/>
  <c r="O70" i="70"/>
  <c r="R70" i="70" s="1"/>
  <c r="N70" i="70"/>
  <c r="L70" i="70"/>
  <c r="I70" i="70"/>
  <c r="G70" i="70"/>
  <c r="O69" i="70"/>
  <c r="N69" i="70"/>
  <c r="R69" i="70" s="1"/>
  <c r="L69" i="70"/>
  <c r="I69" i="70"/>
  <c r="J69" i="70" s="1"/>
  <c r="G69" i="70"/>
  <c r="O68" i="70"/>
  <c r="N68" i="70"/>
  <c r="L68" i="70"/>
  <c r="I68" i="70"/>
  <c r="G68" i="70"/>
  <c r="R67" i="70"/>
  <c r="O67" i="70"/>
  <c r="N67" i="70"/>
  <c r="L67" i="70"/>
  <c r="I67" i="70"/>
  <c r="J67" i="70" s="1"/>
  <c r="G67" i="70"/>
  <c r="O66" i="70"/>
  <c r="N66" i="70"/>
  <c r="L66" i="70"/>
  <c r="O65" i="70"/>
  <c r="N65" i="70"/>
  <c r="R65" i="70" s="1"/>
  <c r="Q65" i="70" s="1"/>
  <c r="L65" i="70"/>
  <c r="I65" i="70"/>
  <c r="G65" i="70"/>
  <c r="O64" i="70"/>
  <c r="N64" i="70"/>
  <c r="R64" i="70" s="1"/>
  <c r="T64" i="70" s="1"/>
  <c r="L64" i="70"/>
  <c r="I64" i="70"/>
  <c r="G64" i="70"/>
  <c r="J64" i="70" s="1"/>
  <c r="M63" i="70"/>
  <c r="O63" i="70" s="1"/>
  <c r="I63" i="70"/>
  <c r="E63" i="70"/>
  <c r="G63" i="70" s="1"/>
  <c r="N62" i="70"/>
  <c r="M62" i="70"/>
  <c r="O62" i="70" s="1"/>
  <c r="L62" i="70"/>
  <c r="I62" i="70"/>
  <c r="G62" i="70"/>
  <c r="O61" i="70"/>
  <c r="N61" i="70"/>
  <c r="R61" i="70" s="1"/>
  <c r="L61" i="70"/>
  <c r="I61" i="70"/>
  <c r="J61" i="70" s="1"/>
  <c r="G61" i="70"/>
  <c r="O60" i="70"/>
  <c r="N60" i="70"/>
  <c r="L60" i="70"/>
  <c r="I60" i="70"/>
  <c r="G60" i="70"/>
  <c r="O59" i="70"/>
  <c r="N59" i="70"/>
  <c r="R59" i="70" s="1"/>
  <c r="L59" i="70"/>
  <c r="I59" i="70"/>
  <c r="G59" i="70"/>
  <c r="O58" i="70"/>
  <c r="R58" i="70" s="1"/>
  <c r="N58" i="70"/>
  <c r="L58" i="70"/>
  <c r="I58" i="70"/>
  <c r="G58" i="70"/>
  <c r="O57" i="70"/>
  <c r="N57" i="70"/>
  <c r="R57" i="70" s="1"/>
  <c r="L57" i="70"/>
  <c r="I57" i="70"/>
  <c r="G57" i="70"/>
  <c r="O56" i="70"/>
  <c r="N56" i="70"/>
  <c r="L56" i="70"/>
  <c r="I56" i="70"/>
  <c r="G56" i="70"/>
  <c r="O55" i="70"/>
  <c r="N55" i="70"/>
  <c r="R55" i="70" s="1"/>
  <c r="L55" i="70"/>
  <c r="I55" i="70"/>
  <c r="J55" i="70" s="1"/>
  <c r="G55" i="70"/>
  <c r="O54" i="70"/>
  <c r="N54" i="70"/>
  <c r="L54" i="70"/>
  <c r="I54" i="70"/>
  <c r="G54" i="70"/>
  <c r="O53" i="70"/>
  <c r="N53" i="70"/>
  <c r="R53" i="70" s="1"/>
  <c r="L53" i="70"/>
  <c r="O52" i="70"/>
  <c r="N52" i="70"/>
  <c r="R52" i="70" s="1"/>
  <c r="T52" i="70" s="1"/>
  <c r="L52" i="70"/>
  <c r="I52" i="70"/>
  <c r="J52" i="70" s="1"/>
  <c r="G52" i="70"/>
  <c r="O51" i="70"/>
  <c r="N51" i="70"/>
  <c r="R51" i="70" s="1"/>
  <c r="Q51" i="70" s="1"/>
  <c r="L51" i="70"/>
  <c r="O50" i="70"/>
  <c r="N50" i="70"/>
  <c r="R50" i="70" s="1"/>
  <c r="L50" i="70"/>
  <c r="I50" i="70"/>
  <c r="J50" i="70" s="1"/>
  <c r="G50" i="70"/>
  <c r="O49" i="70"/>
  <c r="R49" i="70" s="1"/>
  <c r="N49" i="70"/>
  <c r="L49" i="70"/>
  <c r="I49" i="70"/>
  <c r="G49" i="70"/>
  <c r="O48" i="70"/>
  <c r="N48" i="70"/>
  <c r="R48" i="70" s="1"/>
  <c r="L48" i="70"/>
  <c r="I48" i="70"/>
  <c r="G48" i="70"/>
  <c r="M47" i="70"/>
  <c r="N47" i="70" s="1"/>
  <c r="I47" i="70"/>
  <c r="J47" i="70" s="1"/>
  <c r="G47" i="70"/>
  <c r="N46" i="70"/>
  <c r="M46" i="70"/>
  <c r="O46" i="70" s="1"/>
  <c r="I46" i="70"/>
  <c r="G46" i="70"/>
  <c r="O45" i="70"/>
  <c r="N45" i="70"/>
  <c r="R45" i="70" s="1"/>
  <c r="L45" i="70"/>
  <c r="M44" i="70"/>
  <c r="N44" i="70" s="1"/>
  <c r="I44" i="70"/>
  <c r="J44" i="70" s="1"/>
  <c r="G44" i="70"/>
  <c r="O43" i="70"/>
  <c r="M43" i="70"/>
  <c r="N43" i="70" s="1"/>
  <c r="I43" i="70"/>
  <c r="J43" i="70" s="1"/>
  <c r="G43" i="70"/>
  <c r="O42" i="70"/>
  <c r="N42" i="70"/>
  <c r="R42" i="70" s="1"/>
  <c r="Q42" i="70" s="1"/>
  <c r="L42" i="70"/>
  <c r="I42" i="70"/>
  <c r="G42" i="70"/>
  <c r="J42" i="70" s="1"/>
  <c r="O41" i="70"/>
  <c r="N41" i="70"/>
  <c r="M41" i="70"/>
  <c r="L41" i="70"/>
  <c r="I41" i="70"/>
  <c r="J41" i="70" s="1"/>
  <c r="G41" i="70"/>
  <c r="O40" i="70"/>
  <c r="N40" i="70"/>
  <c r="L40" i="70"/>
  <c r="I40" i="70"/>
  <c r="J40" i="70" s="1"/>
  <c r="G40" i="70"/>
  <c r="M39" i="70"/>
  <c r="I39" i="70"/>
  <c r="G39" i="70"/>
  <c r="J39" i="70" s="1"/>
  <c r="O38" i="70"/>
  <c r="N38" i="70"/>
  <c r="R38" i="70" s="1"/>
  <c r="T38" i="70" s="1"/>
  <c r="L38" i="70"/>
  <c r="O37" i="70"/>
  <c r="N37" i="70"/>
  <c r="R37" i="70" s="1"/>
  <c r="Q37" i="70" s="1"/>
  <c r="L37" i="70"/>
  <c r="I37" i="70"/>
  <c r="G37" i="70"/>
  <c r="J37" i="70" s="1"/>
  <c r="O36" i="70"/>
  <c r="N36" i="70"/>
  <c r="I36" i="70"/>
  <c r="G36" i="70"/>
  <c r="R35" i="70"/>
  <c r="O35" i="70"/>
  <c r="N35" i="70"/>
  <c r="I35" i="70"/>
  <c r="J35" i="70" s="1"/>
  <c r="G35" i="70"/>
  <c r="O34" i="70"/>
  <c r="N34" i="70"/>
  <c r="R34" i="70" s="1"/>
  <c r="Q34" i="70" s="1"/>
  <c r="L34" i="70"/>
  <c r="O33" i="70"/>
  <c r="N33" i="70"/>
  <c r="R33" i="70" s="1"/>
  <c r="T33" i="70" s="1"/>
  <c r="L33" i="70"/>
  <c r="O32" i="70"/>
  <c r="N32" i="70"/>
  <c r="L32" i="70"/>
  <c r="I32" i="70"/>
  <c r="G32" i="70"/>
  <c r="R31" i="70"/>
  <c r="O31" i="70"/>
  <c r="N31" i="70"/>
  <c r="L31" i="70"/>
  <c r="I31" i="70"/>
  <c r="J31" i="70" s="1"/>
  <c r="G31" i="70"/>
  <c r="O30" i="70"/>
  <c r="R30" i="70" s="1"/>
  <c r="N30" i="70"/>
  <c r="L30" i="70"/>
  <c r="I30" i="70"/>
  <c r="J30" i="70" s="1"/>
  <c r="G30" i="70"/>
  <c r="M29" i="70"/>
  <c r="O29" i="70" s="1"/>
  <c r="I29" i="70"/>
  <c r="G29" i="70"/>
  <c r="O28" i="70"/>
  <c r="N28" i="70"/>
  <c r="R28" i="70" s="1"/>
  <c r="T28" i="70" s="1"/>
  <c r="L28" i="70"/>
  <c r="I28" i="70"/>
  <c r="G28" i="70"/>
  <c r="O27" i="70"/>
  <c r="N27" i="70"/>
  <c r="L27" i="70"/>
  <c r="I27" i="70"/>
  <c r="G27" i="70"/>
  <c r="J27" i="70" s="1"/>
  <c r="O26" i="70"/>
  <c r="N26" i="70"/>
  <c r="L26" i="70"/>
  <c r="I26" i="70"/>
  <c r="G26" i="70"/>
  <c r="N25" i="70"/>
  <c r="M25" i="70"/>
  <c r="O25" i="70" s="1"/>
  <c r="L25" i="70"/>
  <c r="I25" i="70"/>
  <c r="J25" i="70" s="1"/>
  <c r="G25" i="70"/>
  <c r="O24" i="70"/>
  <c r="N24" i="70"/>
  <c r="L24" i="70"/>
  <c r="I24" i="70"/>
  <c r="G24" i="70"/>
  <c r="O23" i="70"/>
  <c r="N23" i="70"/>
  <c r="R23" i="70" s="1"/>
  <c r="L23" i="70"/>
  <c r="I23" i="70"/>
  <c r="J23" i="70" s="1"/>
  <c r="G23" i="70"/>
  <c r="O22" i="70"/>
  <c r="R22" i="70" s="1"/>
  <c r="N22" i="70"/>
  <c r="L22" i="70"/>
  <c r="O21" i="70"/>
  <c r="N21" i="70"/>
  <c r="L21" i="70"/>
  <c r="O20" i="70"/>
  <c r="N20" i="70"/>
  <c r="L20" i="70"/>
  <c r="I20" i="70"/>
  <c r="J20" i="70" s="1"/>
  <c r="G20" i="70"/>
  <c r="O19" i="70"/>
  <c r="N19" i="70"/>
  <c r="L19" i="70"/>
  <c r="I19" i="70"/>
  <c r="J19" i="70" s="1"/>
  <c r="G19" i="70"/>
  <c r="O18" i="70"/>
  <c r="N18" i="70"/>
  <c r="L18" i="70"/>
  <c r="I18" i="70"/>
  <c r="J18" i="70" s="1"/>
  <c r="G18" i="70"/>
  <c r="O17" i="70"/>
  <c r="N17" i="70"/>
  <c r="L17" i="70"/>
  <c r="I17" i="70"/>
  <c r="J17" i="70" s="1"/>
  <c r="G17" i="70"/>
  <c r="O16" i="70"/>
  <c r="N16" i="70"/>
  <c r="L16" i="70"/>
  <c r="I16" i="70"/>
  <c r="J16" i="70" s="1"/>
  <c r="G16" i="70"/>
  <c r="O15" i="70"/>
  <c r="N15" i="70"/>
  <c r="L15" i="70"/>
  <c r="I15" i="70"/>
  <c r="J15" i="70" s="1"/>
  <c r="G15" i="70"/>
  <c r="R14" i="70"/>
  <c r="Q14" i="70" s="1"/>
  <c r="O14" i="70"/>
  <c r="N14" i="70"/>
  <c r="L14" i="70"/>
  <c r="I14" i="70"/>
  <c r="J14" i="70" s="1"/>
  <c r="G14" i="70"/>
  <c r="O13" i="70"/>
  <c r="N13" i="70"/>
  <c r="L13" i="70"/>
  <c r="I13" i="70"/>
  <c r="G13" i="70"/>
  <c r="B13" i="70"/>
  <c r="B14" i="70" s="1"/>
  <c r="B15" i="70" s="1"/>
  <c r="B16" i="70" s="1"/>
  <c r="B17" i="70" s="1"/>
  <c r="B18" i="70" s="1"/>
  <c r="B19" i="70" s="1"/>
  <c r="B20" i="70" s="1"/>
  <c r="O12" i="70"/>
  <c r="N12" i="70"/>
  <c r="R12" i="70" s="1"/>
  <c r="Q12" i="70" s="1"/>
  <c r="L12" i="70"/>
  <c r="A12" i="70"/>
  <c r="A21" i="70" s="1"/>
  <c r="A32" i="70" s="1"/>
  <c r="A33" i="70" s="1"/>
  <c r="B35" i="70" s="1"/>
  <c r="B36" i="70" s="1"/>
  <c r="B37" i="70" s="1"/>
  <c r="B39" i="70" s="1"/>
  <c r="B40" i="70" s="1"/>
  <c r="B41" i="70" s="1"/>
  <c r="B42" i="70" s="1"/>
  <c r="B43" i="70" s="1"/>
  <c r="O11" i="70"/>
  <c r="R11" i="70" s="1"/>
  <c r="N11" i="70"/>
  <c r="L11" i="70"/>
  <c r="I11" i="70"/>
  <c r="R10" i="70"/>
  <c r="Q10" i="70" s="1"/>
  <c r="O10" i="70"/>
  <c r="N10" i="70"/>
  <c r="L10" i="70"/>
  <c r="I10" i="70"/>
  <c r="B10" i="70"/>
  <c r="B11" i="70" s="1"/>
  <c r="T11" i="70" l="1"/>
  <c r="Q11" i="70"/>
  <c r="J24" i="70"/>
  <c r="J28" i="70"/>
  <c r="R32" i="70"/>
  <c r="O44" i="70"/>
  <c r="R44" i="70" s="1"/>
  <c r="L46" i="70"/>
  <c r="J60" i="70"/>
  <c r="R15" i="70"/>
  <c r="R16" i="70"/>
  <c r="R17" i="70"/>
  <c r="R18" i="70"/>
  <c r="R19" i="70"/>
  <c r="R20" i="70"/>
  <c r="R26" i="70"/>
  <c r="T26" i="70" s="1"/>
  <c r="J29" i="70"/>
  <c r="J32" i="70"/>
  <c r="Q33" i="70"/>
  <c r="T34" i="70"/>
  <c r="J36" i="70"/>
  <c r="T37" i="70"/>
  <c r="Q38" i="70"/>
  <c r="R40" i="70"/>
  <c r="T42" i="70"/>
  <c r="L44" i="70"/>
  <c r="J48" i="70"/>
  <c r="R56" i="70"/>
  <c r="J58" i="70"/>
  <c r="L63" i="70"/>
  <c r="R68" i="70"/>
  <c r="J70" i="70"/>
  <c r="I73" i="70"/>
  <c r="G73" i="70"/>
  <c r="R27" i="70"/>
  <c r="T27" i="70" s="1"/>
  <c r="R36" i="70"/>
  <c r="T36" i="70" s="1"/>
  <c r="R41" i="70"/>
  <c r="T41" i="70" s="1"/>
  <c r="R54" i="70"/>
  <c r="J56" i="70"/>
  <c r="J59" i="70"/>
  <c r="Q64" i="70"/>
  <c r="R66" i="70"/>
  <c r="J68" i="70"/>
  <c r="J71" i="70"/>
  <c r="R21" i="70"/>
  <c r="B23" i="70"/>
  <c r="B24" i="70" s="1"/>
  <c r="B25" i="70" s="1"/>
  <c r="B26" i="70" s="1"/>
  <c r="B27" i="70" s="1"/>
  <c r="B28" i="70" s="1"/>
  <c r="B29" i="70" s="1"/>
  <c r="B30" i="70" s="1"/>
  <c r="B31" i="70" s="1"/>
  <c r="R24" i="70"/>
  <c r="Q24" i="70" s="1"/>
  <c r="J46" i="70"/>
  <c r="O47" i="70"/>
  <c r="J49" i="70"/>
  <c r="J54" i="70"/>
  <c r="J57" i="70"/>
  <c r="R60" i="70"/>
  <c r="J62" i="70"/>
  <c r="N63" i="70"/>
  <c r="R63" i="70" s="1"/>
  <c r="Q63" i="70" s="1"/>
  <c r="J65" i="70"/>
  <c r="Q22" i="70"/>
  <c r="T22" i="70"/>
  <c r="T21" i="70"/>
  <c r="Q21" i="70"/>
  <c r="T24" i="70"/>
  <c r="T12" i="70"/>
  <c r="J13" i="70"/>
  <c r="T14" i="70"/>
  <c r="R25" i="70"/>
  <c r="Q45" i="70"/>
  <c r="T45" i="70"/>
  <c r="Q67" i="70"/>
  <c r="T67" i="70"/>
  <c r="Q69" i="70"/>
  <c r="T69" i="70"/>
  <c r="Q71" i="70"/>
  <c r="T71" i="70"/>
  <c r="T10" i="70"/>
  <c r="R13" i="70"/>
  <c r="J26" i="70"/>
  <c r="Q26" i="70"/>
  <c r="Q27" i="70"/>
  <c r="Q28" i="70"/>
  <c r="Q31" i="70"/>
  <c r="T31" i="70"/>
  <c r="Q35" i="70"/>
  <c r="T35" i="70"/>
  <c r="T40" i="70"/>
  <c r="Q40" i="70"/>
  <c r="Q41" i="70"/>
  <c r="A44" i="70"/>
  <c r="A45" i="70" s="1"/>
  <c r="R46" i="70"/>
  <c r="Q52" i="70"/>
  <c r="Q53" i="70"/>
  <c r="T53" i="70"/>
  <c r="Q55" i="70"/>
  <c r="T55" i="70"/>
  <c r="Q57" i="70"/>
  <c r="T57" i="70"/>
  <c r="Q59" i="70"/>
  <c r="T59" i="70"/>
  <c r="Q61" i="70"/>
  <c r="T61" i="70"/>
  <c r="J63" i="70"/>
  <c r="T63" i="70"/>
  <c r="T66" i="70"/>
  <c r="Q66" i="70"/>
  <c r="T68" i="70"/>
  <c r="Q68" i="70"/>
  <c r="T70" i="70"/>
  <c r="Q70" i="70"/>
  <c r="T72" i="70"/>
  <c r="Q72" i="70"/>
  <c r="L29" i="70"/>
  <c r="N29" i="70"/>
  <c r="R29" i="70" s="1"/>
  <c r="T30" i="70"/>
  <c r="Q30" i="70"/>
  <c r="T32" i="70"/>
  <c r="Q32" i="70"/>
  <c r="Q36" i="70"/>
  <c r="R47" i="70"/>
  <c r="Q48" i="70"/>
  <c r="T48" i="70"/>
  <c r="Q50" i="70"/>
  <c r="T50" i="70"/>
  <c r="T51" i="70"/>
  <c r="T54" i="70"/>
  <c r="Q54" i="70"/>
  <c r="T56" i="70"/>
  <c r="Q56" i="70"/>
  <c r="T58" i="70"/>
  <c r="Q58" i="70"/>
  <c r="T60" i="70"/>
  <c r="Q60" i="70"/>
  <c r="R62" i="70"/>
  <c r="T65" i="70"/>
  <c r="T23" i="70"/>
  <c r="Q23" i="70"/>
  <c r="L39" i="70"/>
  <c r="O39" i="70"/>
  <c r="O73" i="70" s="1"/>
  <c r="N39" i="70"/>
  <c r="R43" i="70"/>
  <c r="T49" i="70"/>
  <c r="Q49" i="70"/>
  <c r="L43" i="70"/>
  <c r="L47" i="70"/>
  <c r="E19" i="55"/>
  <c r="T44" i="70" l="1"/>
  <c r="Q44" i="70"/>
  <c r="Q17" i="70"/>
  <c r="T17" i="70"/>
  <c r="Q20" i="70"/>
  <c r="T20" i="70"/>
  <c r="Q16" i="70"/>
  <c r="T16" i="70"/>
  <c r="Q19" i="70"/>
  <c r="T19" i="70"/>
  <c r="Q15" i="70"/>
  <c r="T15" i="70"/>
  <c r="Q18" i="70"/>
  <c r="T18" i="70"/>
  <c r="Q62" i="70"/>
  <c r="T62" i="70"/>
  <c r="T13" i="70"/>
  <c r="Q13" i="70"/>
  <c r="T43" i="70"/>
  <c r="Q43" i="70"/>
  <c r="J73" i="70"/>
  <c r="Q46" i="70"/>
  <c r="T46" i="70"/>
  <c r="T25" i="70"/>
  <c r="Q25" i="70"/>
  <c r="Q29" i="70"/>
  <c r="T29" i="70"/>
  <c r="A51" i="70"/>
  <c r="B46" i="70"/>
  <c r="B47" i="70" s="1"/>
  <c r="B48" i="70" s="1"/>
  <c r="R39" i="70"/>
  <c r="T47" i="70"/>
  <c r="Q47" i="70"/>
  <c r="N73" i="70"/>
  <c r="H866" i="68"/>
  <c r="H865" i="68"/>
  <c r="H864" i="68"/>
  <c r="H863" i="68"/>
  <c r="H862" i="68"/>
  <c r="H861" i="68"/>
  <c r="H860" i="68"/>
  <c r="H859" i="68"/>
  <c r="H858" i="68"/>
  <c r="H857" i="68"/>
  <c r="H856" i="68"/>
  <c r="H855" i="68"/>
  <c r="H854" i="68"/>
  <c r="H870" i="68" s="1"/>
  <c r="A53" i="70" l="1"/>
  <c r="B52" i="70"/>
  <c r="Q39" i="70"/>
  <c r="T39" i="70"/>
  <c r="T73" i="70" s="1"/>
  <c r="B49" i="70"/>
  <c r="B50" i="70"/>
  <c r="R73" i="70"/>
  <c r="Q73" i="70" s="1"/>
  <c r="F13" i="55" s="1"/>
  <c r="H541" i="68"/>
  <c r="H540" i="68"/>
  <c r="H539" i="68"/>
  <c r="H538" i="68"/>
  <c r="H537" i="68"/>
  <c r="H536" i="68"/>
  <c r="H535" i="68"/>
  <c r="H534" i="68"/>
  <c r="H533" i="68"/>
  <c r="H532" i="68"/>
  <c r="H531" i="68"/>
  <c r="H530" i="68"/>
  <c r="H529" i="68"/>
  <c r="G13" i="55" l="1"/>
  <c r="A62" i="70"/>
  <c r="A63" i="70" s="1"/>
  <c r="A64" i="70" s="1"/>
  <c r="A65" i="70" s="1"/>
  <c r="A66" i="70" s="1"/>
  <c r="B54" i="70"/>
  <c r="B55" i="70" s="1"/>
  <c r="B56" i="70" s="1"/>
  <c r="B57" i="70" s="1"/>
  <c r="H545" i="68"/>
  <c r="A69" i="70" l="1"/>
  <c r="A70" i="70" s="1"/>
  <c r="A71" i="70" s="1"/>
  <c r="A72" i="70" s="1"/>
  <c r="B67" i="70"/>
  <c r="B68" i="70" s="1"/>
  <c r="B58" i="70"/>
  <c r="B59" i="70" s="1"/>
  <c r="B60" i="70" s="1"/>
  <c r="B61" i="70"/>
  <c r="E23" i="68"/>
  <c r="E21" i="68"/>
  <c r="M33" i="57" l="1"/>
  <c r="M36" i="57"/>
  <c r="M35" i="57"/>
  <c r="L34" i="57"/>
  <c r="L32" i="57"/>
  <c r="Q25" i="57"/>
  <c r="Q24" i="57"/>
  <c r="Q23" i="57"/>
  <c r="Q22" i="57"/>
  <c r="Q18" i="57"/>
  <c r="Q16" i="57"/>
  <c r="L25" i="57"/>
  <c r="L24" i="57"/>
  <c r="L23" i="57"/>
  <c r="L22" i="57"/>
  <c r="I10" i="59"/>
  <c r="I9" i="59"/>
  <c r="H82" i="59"/>
  <c r="G82" i="59"/>
  <c r="H81" i="59"/>
  <c r="G81" i="59"/>
  <c r="H80" i="59"/>
  <c r="G80" i="59"/>
  <c r="H79" i="59"/>
  <c r="G79" i="59"/>
  <c r="H78" i="59"/>
  <c r="G78" i="59"/>
  <c r="H77" i="59"/>
  <c r="G77" i="59"/>
  <c r="H76" i="59"/>
  <c r="G76" i="59"/>
  <c r="H75" i="59"/>
  <c r="G75" i="59"/>
  <c r="H74" i="59"/>
  <c r="H83" i="59" s="1"/>
  <c r="G74" i="59"/>
  <c r="G83" i="59" l="1"/>
  <c r="G84" i="59"/>
  <c r="G85" i="59" s="1"/>
  <c r="G86" i="59" s="1"/>
  <c r="I12" i="59"/>
  <c r="H271" i="67" l="1"/>
  <c r="H270" i="67"/>
  <c r="H269" i="67"/>
  <c r="H268" i="67"/>
  <c r="H266" i="67"/>
  <c r="H265" i="67"/>
  <c r="H264" i="67"/>
  <c r="H263" i="67"/>
  <c r="H261" i="67"/>
  <c r="H260" i="67"/>
  <c r="H259" i="67"/>
  <c r="H258" i="67"/>
  <c r="H257" i="67"/>
  <c r="H256" i="67"/>
  <c r="H274" i="67" l="1"/>
  <c r="H238" i="67"/>
  <c r="H237" i="67"/>
  <c r="H236" i="67"/>
  <c r="H235" i="67"/>
  <c r="H234" i="67"/>
  <c r="H233" i="67"/>
  <c r="H231" i="67"/>
  <c r="H230" i="67"/>
  <c r="H229" i="67"/>
  <c r="H227" i="67"/>
  <c r="H225" i="67"/>
  <c r="H224" i="67"/>
  <c r="H222" i="67"/>
  <c r="H220" i="67"/>
  <c r="H219" i="67"/>
  <c r="H218" i="67"/>
  <c r="H217" i="67"/>
  <c r="H216" i="67"/>
  <c r="H215" i="67"/>
  <c r="H214" i="67"/>
  <c r="H213" i="67"/>
  <c r="H211" i="67"/>
  <c r="H210" i="67"/>
  <c r="H209" i="67"/>
  <c r="H208" i="67"/>
  <c r="H207" i="67"/>
  <c r="H206" i="67"/>
  <c r="H204" i="67"/>
  <c r="H203" i="67"/>
  <c r="H202" i="67"/>
  <c r="H201" i="67"/>
  <c r="H200" i="67"/>
  <c r="H199" i="67"/>
  <c r="H241" i="67" l="1"/>
  <c r="H8" i="67"/>
  <c r="D17" i="59" s="1"/>
  <c r="I17" i="59" s="1"/>
  <c r="F8" i="67"/>
  <c r="F6" i="67" l="1"/>
  <c r="H6" i="67" s="1"/>
  <c r="D16" i="59" s="1"/>
  <c r="I16" i="59" s="1"/>
  <c r="I18" i="59" s="1"/>
  <c r="F17" i="55" s="1"/>
  <c r="G17" i="55" s="1"/>
  <c r="H16" i="68" l="1"/>
  <c r="H158" i="68" l="1"/>
  <c r="H157" i="68"/>
  <c r="H835" i="68"/>
  <c r="H834" i="68"/>
  <c r="H833" i="68"/>
  <c r="H832" i="68"/>
  <c r="H831" i="68"/>
  <c r="H830" i="68"/>
  <c r="H829" i="68"/>
  <c r="H828" i="68"/>
  <c r="H827" i="68"/>
  <c r="H826" i="68"/>
  <c r="H825" i="68"/>
  <c r="H823" i="68"/>
  <c r="H822" i="68"/>
  <c r="H820" i="68"/>
  <c r="H819" i="68"/>
  <c r="H818" i="68"/>
  <c r="H817" i="68"/>
  <c r="H815" i="68"/>
  <c r="H814" i="68"/>
  <c r="H813" i="68"/>
  <c r="H812" i="68"/>
  <c r="H810" i="68"/>
  <c r="H809" i="68"/>
  <c r="H808" i="68"/>
  <c r="H807" i="68"/>
  <c r="H806" i="68"/>
  <c r="H805" i="68"/>
  <c r="H804" i="68"/>
  <c r="H803" i="68"/>
  <c r="H802" i="68"/>
  <c r="H801" i="68"/>
  <c r="H800" i="68"/>
  <c r="H799" i="68"/>
  <c r="H797" i="68"/>
  <c r="H796" i="68"/>
  <c r="H794" i="68"/>
  <c r="H793" i="68"/>
  <c r="H791" i="68"/>
  <c r="H790" i="68"/>
  <c r="H788" i="68"/>
  <c r="H787" i="68"/>
  <c r="H786" i="68"/>
  <c r="H785" i="68"/>
  <c r="H784" i="68"/>
  <c r="H783" i="68"/>
  <c r="H781" i="68"/>
  <c r="H838" i="68" l="1"/>
  <c r="H764" i="68"/>
  <c r="H763" i="68"/>
  <c r="H762" i="68"/>
  <c r="H761" i="68"/>
  <c r="H760" i="68"/>
  <c r="H759" i="68"/>
  <c r="H758" i="68"/>
  <c r="H757" i="68"/>
  <c r="H756" i="68"/>
  <c r="H755" i="68"/>
  <c r="H754" i="68"/>
  <c r="H753" i="68"/>
  <c r="H751" i="68"/>
  <c r="H750" i="68"/>
  <c r="H749" i="68"/>
  <c r="H748" i="68"/>
  <c r="H747" i="68"/>
  <c r="H746" i="68"/>
  <c r="H745" i="68"/>
  <c r="H744" i="68"/>
  <c r="H743" i="68"/>
  <c r="H742" i="68"/>
  <c r="H741" i="68"/>
  <c r="H740" i="68"/>
  <c r="H739" i="68"/>
  <c r="H738" i="68"/>
  <c r="H737" i="68"/>
  <c r="H735" i="68"/>
  <c r="H734" i="68"/>
  <c r="H732" i="68"/>
  <c r="H731" i="68"/>
  <c r="H729" i="68"/>
  <c r="H728" i="68"/>
  <c r="H726" i="68"/>
  <c r="H725" i="68"/>
  <c r="H724" i="68"/>
  <c r="H723" i="68"/>
  <c r="H722" i="68"/>
  <c r="H721" i="68"/>
  <c r="H720" i="68"/>
  <c r="H719" i="68"/>
  <c r="H718" i="68"/>
  <c r="H717" i="68"/>
  <c r="H716" i="68"/>
  <c r="H715" i="68"/>
  <c r="H714" i="68"/>
  <c r="H713" i="68"/>
  <c r="H712" i="68"/>
  <c r="H711" i="68"/>
  <c r="H710" i="68"/>
  <c r="H709" i="68"/>
  <c r="H708" i="68"/>
  <c r="H707" i="68"/>
  <c r="H706" i="68"/>
  <c r="H705" i="68"/>
  <c r="H704" i="68"/>
  <c r="H703" i="68"/>
  <c r="H702" i="68"/>
  <c r="H701" i="68"/>
  <c r="H700" i="68"/>
  <c r="H699" i="68"/>
  <c r="H698" i="68"/>
  <c r="H697" i="68"/>
  <c r="H696" i="68"/>
  <c r="H695" i="68"/>
  <c r="H694" i="68"/>
  <c r="H693" i="68"/>
  <c r="H692" i="68"/>
  <c r="H691" i="68"/>
  <c r="H690" i="68"/>
  <c r="H688" i="68"/>
  <c r="H687" i="68"/>
  <c r="H686" i="68"/>
  <c r="H685" i="68"/>
  <c r="H683" i="68"/>
  <c r="H682" i="68"/>
  <c r="H680" i="68"/>
  <c r="H679" i="68"/>
  <c r="H677" i="68"/>
  <c r="H675" i="68"/>
  <c r="H674" i="68"/>
  <c r="H673" i="68"/>
  <c r="H671" i="68"/>
  <c r="H670" i="68"/>
  <c r="H669" i="68"/>
  <c r="H668" i="68"/>
  <c r="H667" i="68"/>
  <c r="H666" i="68"/>
  <c r="H665" i="68"/>
  <c r="H664" i="68"/>
  <c r="H663" i="68"/>
  <c r="H766" i="68" l="1"/>
  <c r="H645" i="68"/>
  <c r="H644" i="68"/>
  <c r="H643" i="68"/>
  <c r="H642" i="68"/>
  <c r="H641" i="68"/>
  <c r="H640" i="68"/>
  <c r="H639" i="68"/>
  <c r="H638" i="68"/>
  <c r="H637" i="68"/>
  <c r="H636" i="68"/>
  <c r="H635" i="68"/>
  <c r="H634" i="68"/>
  <c r="H633" i="68"/>
  <c r="H631" i="68"/>
  <c r="H630" i="68"/>
  <c r="H628" i="68"/>
  <c r="H627" i="68"/>
  <c r="H625" i="68"/>
  <c r="H624" i="68"/>
  <c r="H622" i="68"/>
  <c r="H621" i="68"/>
  <c r="H620" i="68"/>
  <c r="H619" i="68"/>
  <c r="H618" i="68"/>
  <c r="H617" i="68"/>
  <c r="H616" i="68"/>
  <c r="H615" i="68"/>
  <c r="H614" i="68"/>
  <c r="H613" i="68"/>
  <c r="H612" i="68"/>
  <c r="H611" i="68"/>
  <c r="H610" i="68"/>
  <c r="H609" i="68"/>
  <c r="H608" i="68"/>
  <c r="H607" i="68"/>
  <c r="H606" i="68"/>
  <c r="H605" i="68"/>
  <c r="H604" i="68"/>
  <c r="H603" i="68"/>
  <c r="H602" i="68"/>
  <c r="H601" i="68"/>
  <c r="H600" i="68"/>
  <c r="H599" i="68"/>
  <c r="H598" i="68"/>
  <c r="H597" i="68"/>
  <c r="H596" i="68"/>
  <c r="H648" i="68" l="1"/>
  <c r="H579" i="68"/>
  <c r="H578" i="68"/>
  <c r="H577" i="68"/>
  <c r="H576" i="68"/>
  <c r="H575" i="68"/>
  <c r="H574" i="68"/>
  <c r="H573" i="68"/>
  <c r="H572" i="68"/>
  <c r="H571" i="68"/>
  <c r="H570" i="68"/>
  <c r="H569" i="68"/>
  <c r="H568" i="68"/>
  <c r="H567" i="68"/>
  <c r="H566" i="68"/>
  <c r="H565" i="68"/>
  <c r="H564" i="68"/>
  <c r="H563" i="68"/>
  <c r="H562" i="68"/>
  <c r="H561" i="68"/>
  <c r="H560" i="68"/>
  <c r="H581" i="68" l="1"/>
  <c r="H511" i="68"/>
  <c r="H510" i="68"/>
  <c r="H509" i="68"/>
  <c r="H508" i="68"/>
  <c r="H507" i="68"/>
  <c r="H506" i="68"/>
  <c r="H505" i="68"/>
  <c r="H504" i="68"/>
  <c r="H503" i="68"/>
  <c r="H502" i="68"/>
  <c r="H501" i="68"/>
  <c r="H500" i="68"/>
  <c r="H498" i="68"/>
  <c r="H497" i="68"/>
  <c r="H496" i="68"/>
  <c r="H495" i="68"/>
  <c r="H494" i="68"/>
  <c r="H493" i="68"/>
  <c r="H492" i="68"/>
  <c r="H491" i="68"/>
  <c r="H490" i="68"/>
  <c r="H489" i="68"/>
  <c r="H488" i="68"/>
  <c r="H487" i="68"/>
  <c r="H486" i="68"/>
  <c r="H485" i="68"/>
  <c r="H484" i="68"/>
  <c r="H482" i="68"/>
  <c r="H481" i="68"/>
  <c r="H479" i="68"/>
  <c r="H478" i="68"/>
  <c r="H476" i="68"/>
  <c r="H475" i="68"/>
  <c r="H473" i="68"/>
  <c r="H472" i="68"/>
  <c r="H471" i="68"/>
  <c r="H470" i="68"/>
  <c r="H469" i="68"/>
  <c r="H468" i="68"/>
  <c r="H467" i="68"/>
  <c r="H466" i="68"/>
  <c r="H465" i="68"/>
  <c r="H464" i="68"/>
  <c r="H463" i="68"/>
  <c r="H462" i="68"/>
  <c r="H461" i="68"/>
  <c r="H460" i="68"/>
  <c r="H459" i="68"/>
  <c r="H458" i="68"/>
  <c r="H457" i="68"/>
  <c r="H456" i="68"/>
  <c r="H455" i="68"/>
  <c r="H454" i="68"/>
  <c r="H453" i="68"/>
  <c r="H452" i="68"/>
  <c r="H451" i="68"/>
  <c r="H450" i="68"/>
  <c r="H449" i="68"/>
  <c r="H448" i="68"/>
  <c r="H447" i="68"/>
  <c r="H446" i="68"/>
  <c r="H445" i="68"/>
  <c r="H444" i="68"/>
  <c r="H443" i="68"/>
  <c r="H442" i="68"/>
  <c r="H441" i="68"/>
  <c r="H440" i="68"/>
  <c r="H439" i="68"/>
  <c r="H438" i="68"/>
  <c r="H437" i="68"/>
  <c r="H435" i="68"/>
  <c r="H434" i="68"/>
  <c r="H433" i="68"/>
  <c r="H432" i="68"/>
  <c r="H430" i="68"/>
  <c r="H429" i="68"/>
  <c r="H427" i="68"/>
  <c r="H426" i="68"/>
  <c r="H424" i="68"/>
  <c r="H422" i="68"/>
  <c r="H421" i="68"/>
  <c r="H420" i="68"/>
  <c r="H418" i="68"/>
  <c r="H417" i="68"/>
  <c r="H416" i="68"/>
  <c r="H415" i="68"/>
  <c r="H414" i="68"/>
  <c r="H413" i="68"/>
  <c r="H412" i="68"/>
  <c r="H411" i="68"/>
  <c r="H410" i="68"/>
  <c r="H513" i="68" l="1"/>
  <c r="H392" i="68"/>
  <c r="H391" i="68"/>
  <c r="H390" i="68"/>
  <c r="H389" i="68"/>
  <c r="H388" i="68"/>
  <c r="H387" i="68"/>
  <c r="H386" i="68"/>
  <c r="H385" i="68"/>
  <c r="H384" i="68"/>
  <c r="H383" i="68"/>
  <c r="H382" i="68"/>
  <c r="H381" i="68"/>
  <c r="H380" i="68"/>
  <c r="H378" i="68"/>
  <c r="H377" i="68"/>
  <c r="H375" i="68"/>
  <c r="H374" i="68"/>
  <c r="H372" i="68"/>
  <c r="H371" i="68"/>
  <c r="H369" i="68"/>
  <c r="H368" i="68"/>
  <c r="H367" i="68"/>
  <c r="H366" i="68"/>
  <c r="H365" i="68"/>
  <c r="H364" i="68"/>
  <c r="H363" i="68"/>
  <c r="H362" i="68"/>
  <c r="H361" i="68"/>
  <c r="H360" i="68"/>
  <c r="H359" i="68"/>
  <c r="H358" i="68"/>
  <c r="H357" i="68"/>
  <c r="H356" i="68"/>
  <c r="H355" i="68"/>
  <c r="H354" i="68"/>
  <c r="H353" i="68"/>
  <c r="H352" i="68"/>
  <c r="H351" i="68"/>
  <c r="H350" i="68"/>
  <c r="H349" i="68"/>
  <c r="H348" i="68"/>
  <c r="H347" i="68"/>
  <c r="H346" i="68"/>
  <c r="H345" i="68"/>
  <c r="H344" i="68"/>
  <c r="H343" i="68"/>
  <c r="H395" i="68" l="1"/>
  <c r="H326" i="68"/>
  <c r="H325" i="68"/>
  <c r="H324" i="68"/>
  <c r="H323" i="68"/>
  <c r="H322" i="68"/>
  <c r="H321" i="68"/>
  <c r="H320" i="68"/>
  <c r="H319" i="68"/>
  <c r="H318" i="68"/>
  <c r="H317" i="68"/>
  <c r="H316" i="68"/>
  <c r="H315" i="68"/>
  <c r="H314" i="68"/>
  <c r="H313" i="68"/>
  <c r="H312" i="68"/>
  <c r="H311" i="68"/>
  <c r="H310" i="68"/>
  <c r="H309" i="68"/>
  <c r="H308" i="68"/>
  <c r="H307" i="68"/>
  <c r="H328" i="68" l="1"/>
  <c r="H290" i="68"/>
  <c r="H289" i="68"/>
  <c r="H288" i="68"/>
  <c r="H287" i="68"/>
  <c r="H286" i="68"/>
  <c r="H285" i="68"/>
  <c r="H284" i="68"/>
  <c r="H283" i="68"/>
  <c r="H282" i="68"/>
  <c r="H277" i="68"/>
  <c r="H276" i="68"/>
  <c r="H275" i="68"/>
  <c r="H274" i="68"/>
  <c r="H273" i="68"/>
  <c r="H272" i="68"/>
  <c r="H271" i="68"/>
  <c r="H270" i="68"/>
  <c r="H269" i="68"/>
  <c r="H268" i="68"/>
  <c r="H267" i="68"/>
  <c r="H266" i="68"/>
  <c r="H265" i="68"/>
  <c r="H264" i="68"/>
  <c r="H263" i="68"/>
  <c r="H262" i="68"/>
  <c r="H261" i="68"/>
  <c r="H260" i="68"/>
  <c r="H259" i="68"/>
  <c r="H258" i="68"/>
  <c r="H257" i="68"/>
  <c r="H256" i="68"/>
  <c r="H255" i="68"/>
  <c r="H292" i="68" l="1"/>
  <c r="H279" i="68"/>
  <c r="H238" i="68"/>
  <c r="H237" i="68"/>
  <c r="H236" i="68"/>
  <c r="H235" i="68"/>
  <c r="H234" i="68"/>
  <c r="H233" i="68"/>
  <c r="H232" i="68"/>
  <c r="H227" i="68"/>
  <c r="H226" i="68"/>
  <c r="H225" i="68"/>
  <c r="H224" i="68"/>
  <c r="H223" i="68"/>
  <c r="H222" i="68"/>
  <c r="H221" i="68"/>
  <c r="H220" i="68"/>
  <c r="H219" i="68"/>
  <c r="H218" i="68"/>
  <c r="H217" i="68"/>
  <c r="H216" i="68"/>
  <c r="H215" i="68"/>
  <c r="H214" i="68"/>
  <c r="H213" i="68"/>
  <c r="H212" i="68"/>
  <c r="H211" i="68"/>
  <c r="H210" i="68"/>
  <c r="H209" i="68"/>
  <c r="H208" i="68"/>
  <c r="H207" i="68"/>
  <c r="H206" i="68"/>
  <c r="H205" i="68"/>
  <c r="H204" i="68"/>
  <c r="H203" i="68"/>
  <c r="H202" i="68"/>
  <c r="H201" i="68"/>
  <c r="H200" i="68"/>
  <c r="H199" i="68"/>
  <c r="H240" i="68" l="1"/>
  <c r="H229" i="68"/>
  <c r="H182" i="68"/>
  <c r="H181" i="68"/>
  <c r="H180" i="68"/>
  <c r="H179" i="68"/>
  <c r="H178" i="68"/>
  <c r="H177" i="68"/>
  <c r="H176" i="68"/>
  <c r="H184" i="68" l="1"/>
  <c r="H159" i="68"/>
  <c r="H156" i="68"/>
  <c r="H155" i="68"/>
  <c r="H154" i="68"/>
  <c r="H153" i="68"/>
  <c r="H161" i="68" l="1"/>
  <c r="H136" i="68"/>
  <c r="H135" i="68"/>
  <c r="H134" i="68"/>
  <c r="H133" i="68"/>
  <c r="H132" i="68"/>
  <c r="H131" i="68"/>
  <c r="H138" i="68" l="1"/>
  <c r="F116" i="68"/>
  <c r="E116" i="68"/>
  <c r="F83" i="68" l="1"/>
  <c r="E83" i="68"/>
  <c r="F47" i="68" l="1"/>
  <c r="E47" i="68"/>
  <c r="G23" i="68" l="1"/>
  <c r="H23" i="68" s="1"/>
  <c r="H21" i="68"/>
  <c r="H19" i="68"/>
  <c r="H18" i="68"/>
  <c r="G14" i="68"/>
  <c r="H14" i="68" s="1"/>
  <c r="F13" i="68"/>
  <c r="H13" i="68" s="1"/>
  <c r="E12" i="68"/>
  <c r="H12" i="68" s="1"/>
  <c r="H9" i="68"/>
  <c r="H8" i="68"/>
  <c r="H7" i="68"/>
  <c r="H6" i="68"/>
  <c r="T19" i="57" l="1"/>
  <c r="T21" i="57"/>
  <c r="U19" i="57"/>
  <c r="U21" i="57"/>
  <c r="T16" i="57"/>
  <c r="T18" i="57"/>
  <c r="U16" i="57"/>
  <c r="U18" i="57"/>
  <c r="O16" i="57"/>
  <c r="R18" i="57"/>
  <c r="S18" i="57" s="1"/>
  <c r="R19" i="57"/>
  <c r="S19" i="57" s="1"/>
  <c r="R21" i="57"/>
  <c r="S21" i="57" s="1"/>
  <c r="N18" i="57"/>
  <c r="O18" i="57" s="1"/>
  <c r="N19" i="57"/>
  <c r="O19" i="57" s="1"/>
  <c r="N21" i="57"/>
  <c r="O21" i="57" s="1"/>
  <c r="R16" i="57" l="1"/>
  <c r="S16" i="57" s="1"/>
  <c r="V16" i="57"/>
  <c r="V19" i="57"/>
  <c r="V18" i="57"/>
  <c r="V21" i="57"/>
  <c r="V17" i="57"/>
  <c r="H181" i="67" l="1"/>
  <c r="H180" i="67"/>
  <c r="H179" i="67"/>
  <c r="H178" i="67"/>
  <c r="H177" i="67"/>
  <c r="H175" i="67"/>
  <c r="H174" i="67"/>
  <c r="H172" i="67"/>
  <c r="H171" i="67"/>
  <c r="H169" i="67"/>
  <c r="H168" i="67"/>
  <c r="H166" i="67"/>
  <c r="H165" i="67"/>
  <c r="H163" i="67"/>
  <c r="H162" i="67"/>
  <c r="H160" i="67"/>
  <c r="H159" i="67"/>
  <c r="H158" i="67"/>
  <c r="H157" i="67"/>
  <c r="H155" i="67"/>
  <c r="H154" i="67"/>
  <c r="H152" i="67"/>
  <c r="H151" i="67"/>
  <c r="H150" i="67"/>
  <c r="H149" i="67"/>
  <c r="H148" i="67"/>
  <c r="H147" i="67"/>
  <c r="H129" i="67"/>
  <c r="H128" i="67"/>
  <c r="H127" i="67"/>
  <c r="H126" i="67"/>
  <c r="H125" i="67"/>
  <c r="H124" i="67"/>
  <c r="H123" i="67"/>
  <c r="H121" i="67"/>
  <c r="H120" i="67"/>
  <c r="H119" i="67"/>
  <c r="H118" i="67"/>
  <c r="H117" i="67"/>
  <c r="H115" i="67"/>
  <c r="H114" i="67"/>
  <c r="H113" i="67"/>
  <c r="H112" i="67"/>
  <c r="H111" i="67"/>
  <c r="H110" i="67"/>
  <c r="H108" i="67"/>
  <c r="H107" i="67"/>
  <c r="H105" i="67"/>
  <c r="H104" i="67"/>
  <c r="H102" i="67"/>
  <c r="H101" i="67"/>
  <c r="H99" i="67"/>
  <c r="H98" i="67"/>
  <c r="H97" i="67"/>
  <c r="H96" i="67"/>
  <c r="H95" i="67"/>
  <c r="H94" i="67"/>
  <c r="H93" i="67"/>
  <c r="H92" i="67"/>
  <c r="H91" i="67"/>
  <c r="H90" i="67"/>
  <c r="H89" i="67"/>
  <c r="H88" i="67"/>
  <c r="H87" i="67"/>
  <c r="H85" i="67"/>
  <c r="H84" i="67"/>
  <c r="H83" i="67"/>
  <c r="H81" i="67"/>
  <c r="H80" i="67"/>
  <c r="H79" i="67"/>
  <c r="H78" i="67"/>
  <c r="H76" i="67"/>
  <c r="H75" i="67"/>
  <c r="H73" i="67"/>
  <c r="H72" i="67"/>
  <c r="H70" i="67"/>
  <c r="H69" i="67"/>
  <c r="H67" i="67"/>
  <c r="H66" i="67"/>
  <c r="H64" i="67"/>
  <c r="H63" i="67"/>
  <c r="H62" i="67"/>
  <c r="H61" i="67"/>
  <c r="H59" i="67"/>
  <c r="H58" i="67"/>
  <c r="H56" i="67"/>
  <c r="H55" i="67"/>
  <c r="H53" i="67"/>
  <c r="H52" i="67"/>
  <c r="H50" i="67"/>
  <c r="H49" i="67"/>
  <c r="H47" i="67"/>
  <c r="H46" i="67"/>
  <c r="H45" i="67"/>
  <c r="H44" i="67"/>
  <c r="H43" i="67"/>
  <c r="H42" i="67"/>
  <c r="H41" i="67"/>
  <c r="H40" i="67"/>
  <c r="H38" i="67"/>
  <c r="H37" i="67"/>
  <c r="H35" i="67"/>
  <c r="H34" i="67"/>
  <c r="H32" i="67"/>
  <c r="H30" i="67"/>
  <c r="H28" i="67"/>
  <c r="H27" i="67"/>
  <c r="H25" i="67"/>
  <c r="H24" i="67"/>
  <c r="H23" i="67"/>
  <c r="H22" i="67"/>
  <c r="H132" i="67" l="1"/>
  <c r="H184" i="67"/>
  <c r="I19" i="57" l="1"/>
  <c r="I21" i="57"/>
  <c r="I22" i="57"/>
  <c r="I23" i="57"/>
  <c r="I24" i="57"/>
  <c r="I25" i="57"/>
  <c r="I27" i="57"/>
  <c r="I28" i="57"/>
  <c r="I30" i="57"/>
  <c r="I32" i="57"/>
  <c r="I33" i="57"/>
  <c r="I34" i="57"/>
  <c r="I35" i="57"/>
  <c r="I36" i="57"/>
  <c r="I18" i="57"/>
  <c r="G18" i="57"/>
  <c r="G19" i="57"/>
  <c r="J19" i="57" s="1"/>
  <c r="G21" i="57"/>
  <c r="J21" i="57" s="1"/>
  <c r="G22" i="57"/>
  <c r="J22" i="57" s="1"/>
  <c r="G23" i="57"/>
  <c r="J23" i="57" s="1"/>
  <c r="G24" i="57"/>
  <c r="G25" i="57"/>
  <c r="G27" i="57"/>
  <c r="J27" i="57" s="1"/>
  <c r="G28" i="57"/>
  <c r="G30" i="57"/>
  <c r="G32" i="57"/>
  <c r="J32" i="57" s="1"/>
  <c r="G33" i="57"/>
  <c r="G34" i="57"/>
  <c r="G35" i="57"/>
  <c r="G36" i="57"/>
  <c r="G16" i="57"/>
  <c r="G37" i="57" l="1"/>
  <c r="J18" i="57"/>
  <c r="J33" i="57"/>
  <c r="J35" i="57"/>
  <c r="J36" i="57"/>
  <c r="J25" i="57"/>
  <c r="J30" i="57"/>
  <c r="J24" i="57"/>
  <c r="J34" i="57"/>
  <c r="J28" i="57"/>
  <c r="I16" i="57"/>
  <c r="I37" i="57" s="1"/>
  <c r="J16" i="57" l="1"/>
  <c r="J37" i="57" s="1"/>
  <c r="U23" i="57" l="1"/>
  <c r="R23" i="57"/>
  <c r="S23" i="57" s="1"/>
  <c r="T23" i="57" l="1"/>
  <c r="V23" i="57" s="1"/>
  <c r="N23" i="57"/>
  <c r="O23" i="57" s="1"/>
  <c r="U36" i="57"/>
  <c r="T36" i="57"/>
  <c r="R36" i="57"/>
  <c r="S36" i="57" s="1"/>
  <c r="N36" i="57"/>
  <c r="O36" i="57" s="1"/>
  <c r="U35" i="57"/>
  <c r="T35" i="57"/>
  <c r="R35" i="57"/>
  <c r="S35" i="57" s="1"/>
  <c r="N35" i="57"/>
  <c r="O35" i="57" s="1"/>
  <c r="U34" i="57"/>
  <c r="T34" i="57"/>
  <c r="R34" i="57"/>
  <c r="S34" i="57" s="1"/>
  <c r="N34" i="57"/>
  <c r="O34" i="57" s="1"/>
  <c r="U33" i="57"/>
  <c r="T33" i="57"/>
  <c r="R33" i="57"/>
  <c r="S33" i="57" s="1"/>
  <c r="N33" i="57"/>
  <c r="O33" i="57" s="1"/>
  <c r="U32" i="57"/>
  <c r="T32" i="57"/>
  <c r="S32" i="57"/>
  <c r="O32" i="57"/>
  <c r="U31" i="57"/>
  <c r="T31" i="57"/>
  <c r="R31" i="57"/>
  <c r="S31" i="57" s="1"/>
  <c r="N31" i="57"/>
  <c r="O31" i="57" s="1"/>
  <c r="U30" i="57"/>
  <c r="T30" i="57"/>
  <c r="R30" i="57"/>
  <c r="S30" i="57" s="1"/>
  <c r="N30" i="57"/>
  <c r="O30" i="57" s="1"/>
  <c r="U29" i="57"/>
  <c r="T29" i="57"/>
  <c r="R29" i="57"/>
  <c r="S29" i="57" s="1"/>
  <c r="N29" i="57"/>
  <c r="O29" i="57" s="1"/>
  <c r="U28" i="57"/>
  <c r="T28" i="57"/>
  <c r="R28" i="57"/>
  <c r="S28" i="57" s="1"/>
  <c r="N28" i="57"/>
  <c r="O28" i="57" s="1"/>
  <c r="U27" i="57"/>
  <c r="T27" i="57"/>
  <c r="R27" i="57"/>
  <c r="S27" i="57" s="1"/>
  <c r="N27" i="57"/>
  <c r="O27" i="57" s="1"/>
  <c r="U26" i="57"/>
  <c r="T26" i="57"/>
  <c r="R26" i="57"/>
  <c r="S26" i="57" s="1"/>
  <c r="N26" i="57"/>
  <c r="O26" i="57" s="1"/>
  <c r="U25" i="57"/>
  <c r="T25" i="57"/>
  <c r="R25" i="57"/>
  <c r="S25" i="57" s="1"/>
  <c r="N25" i="57"/>
  <c r="O25" i="57" s="1"/>
  <c r="U24" i="57"/>
  <c r="T24" i="57"/>
  <c r="R24" i="57"/>
  <c r="S24" i="57" s="1"/>
  <c r="N24" i="57"/>
  <c r="O24" i="57" s="1"/>
  <c r="N22" i="57"/>
  <c r="O22" i="57" s="1"/>
  <c r="U22" i="57"/>
  <c r="R22" i="57"/>
  <c r="S22" i="57" s="1"/>
  <c r="T22" i="57"/>
  <c r="U37" i="57" l="1"/>
  <c r="F15" i="55" s="1"/>
  <c r="S37" i="57"/>
  <c r="T37" i="57"/>
  <c r="V26" i="57"/>
  <c r="V27" i="57"/>
  <c r="V29" i="57"/>
  <c r="V30" i="57"/>
  <c r="V31" i="57"/>
  <c r="V35" i="57"/>
  <c r="O37" i="57"/>
  <c r="V36" i="57"/>
  <c r="V34" i="57"/>
  <c r="V33" i="57"/>
  <c r="V32" i="57"/>
  <c r="V28" i="57"/>
  <c r="V22" i="57"/>
  <c r="V25" i="57"/>
  <c r="V24" i="57"/>
  <c r="G15" i="55" l="1"/>
  <c r="F19" i="55"/>
  <c r="G19" i="55" s="1"/>
  <c r="V37" i="57"/>
  <c r="D32" i="57" l="1"/>
  <c r="D30" i="57"/>
  <c r="D28" i="57"/>
  <c r="D27" i="57"/>
  <c r="D19" i="57"/>
  <c r="D18" i="57"/>
  <c r="A17" i="57"/>
  <c r="A19" i="57" s="1"/>
  <c r="A20" i="57" s="1"/>
  <c r="D16" i="57"/>
  <c r="B16" i="57"/>
  <c r="B21" i="57" l="1"/>
  <c r="B22" i="57" s="1"/>
  <c r="B23" i="57" s="1"/>
  <c r="B24" i="57" s="1"/>
  <c r="B25" i="57" s="1"/>
  <c r="A26" i="57"/>
  <c r="B18" i="57"/>
  <c r="A29" i="57" l="1"/>
  <c r="B27" i="57"/>
  <c r="B28" i="57" s="1"/>
  <c r="B30" i="57" l="1"/>
  <c r="A31" i="57"/>
  <c r="A33" i="57" l="1"/>
  <c r="A34" i="57" s="1"/>
  <c r="A35" i="57" s="1"/>
  <c r="A36" i="57" s="1"/>
  <c r="B32" i="57"/>
</calcChain>
</file>

<file path=xl/sharedStrings.xml><?xml version="1.0" encoding="utf-8"?>
<sst xmlns="http://schemas.openxmlformats.org/spreadsheetml/2006/main" count="1652" uniqueCount="452">
  <si>
    <t>DESCRIPTION</t>
  </si>
  <si>
    <t>UNIT</t>
  </si>
  <si>
    <t>QTY</t>
  </si>
  <si>
    <t>Job.</t>
  </si>
  <si>
    <t>Nos.</t>
  </si>
  <si>
    <t>Lot</t>
  </si>
  <si>
    <t>Set</t>
  </si>
  <si>
    <t>No.</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</si>
  <si>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</si>
  <si>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Note:</t>
  </si>
  <si>
    <t>1)</t>
  </si>
  <si>
    <t>2)</t>
  </si>
  <si>
    <t>The refrigerant pipes sized + quantity provided for reference only. The contractor / supplier shall calculate the refrigerant pipes, sized &amp; length as per the drawing provided and shall submitted refrigerant piping layout to consultant for approval.</t>
  </si>
  <si>
    <t>3)</t>
  </si>
  <si>
    <t>Supply &amp; installation of aluminum fabricated powder coated exhaust &amp; fresh Air louvers including wooden frame, rain protection sheet bird mesh etc complete in all respects ready to operate as per specification, drawings and as per instruction of consultant.</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</si>
  <si>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</si>
  <si>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</si>
  <si>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Supply &amp; installation of 18 SWG powder quoted G.I. sheet metal tray with cover for refrigerant pipes and control wiring exposed to weather area and for main hall internal area complete in all respects including hangers, supports brackets complete in all respects ready to operate as per specification, drawings and as per instruction of consultant.</t>
  </si>
  <si>
    <t>4)</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</si>
  <si>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</si>
  <si>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1/4" dia</t>
  </si>
  <si>
    <t>3/8" dia</t>
  </si>
  <si>
    <t>1/2" dia</t>
  </si>
  <si>
    <t>5/8" dia</t>
  </si>
  <si>
    <t>3/4" dia</t>
  </si>
  <si>
    <t>7/8" dia</t>
  </si>
  <si>
    <t>1 1/8" dia</t>
  </si>
  <si>
    <t>Rft</t>
  </si>
  <si>
    <t>Sqft</t>
  </si>
  <si>
    <t>1" dia</t>
  </si>
  <si>
    <t>1.25" dia</t>
  </si>
  <si>
    <t>1.5" dia</t>
  </si>
  <si>
    <t>2" dia</t>
  </si>
  <si>
    <t>3 Feet length</t>
  </si>
  <si>
    <t>(VRF / VRV Units copper pipes sizes &amp; quantities shall be vary according to the equipment brand / selection)</t>
  </si>
  <si>
    <t>Sqin</t>
  </si>
  <si>
    <t>1 5/8" dia (also for 1-1/2")</t>
  </si>
  <si>
    <t>1 3/8" dia (also for 1-1/4")</t>
  </si>
  <si>
    <t>ACMV Works</t>
  </si>
  <si>
    <t>All works shall be completed, tested and commissioned as per drawings, specifications and as per instruction of Consultant</t>
  </si>
  <si>
    <t>Painting &amp; Identification work on supports, hangers, platform of condensing units etc complete in all respects with one coat of ICI make Red lead oxide primer &amp; two coats of ICI make enamel paint complete in all respects ready to operate as per drawings, specification, instruction and approval of Consultant.</t>
  </si>
  <si>
    <t>GF-HRV-01</t>
  </si>
  <si>
    <t>FF-HRV-01</t>
  </si>
  <si>
    <t>Engineer's Estimate</t>
  </si>
  <si>
    <t xml:space="preserve">TriFit Gym </t>
  </si>
  <si>
    <t>Com-1 Clifton, Karachi.</t>
  </si>
  <si>
    <t>GF-HRV-03</t>
  </si>
  <si>
    <t>SF-HRV-01</t>
  </si>
  <si>
    <t>SF-HRV-02</t>
  </si>
  <si>
    <t>SF-HRV-03</t>
  </si>
  <si>
    <t>Supply, fabrication and installation of machine made G.I sheet metal duct work of different sections of supply, return, fresh &amp; exhaust air complete in all respects including plenums, splitter dampers, guide vanes, flexible duct connection, access door, wooden frame, transformation, plenums chambers, anchors supports &amp; hangers, complete in all respects ready to operate as per drawings, specification, instruction and approval of consultant.</t>
  </si>
  <si>
    <t>Supply and installation of rubber foam (XLPE) insulation adhesive with aluminum facing 12mm thick complete in all respects ready to operate as per specification, drawings and as per instruction of consultant.</t>
  </si>
  <si>
    <t>Exhaust Air Disc Valves 6" dia</t>
  </si>
  <si>
    <t>Total Cost of Works Rs.</t>
  </si>
  <si>
    <t>Supply, fabrication and installation of epoxy painted M.S sheet metal welded duct of (18 Gauge) for condensing units exhaust air. complete in all respects including all changes in direction, transformation, plenums chambers, connection pecs of hood round to square, supports &amp; hangers etc. complete in all respects ready to operate as per drawings, specification, instruction and approval of Consultant..</t>
  </si>
  <si>
    <t>Electric power wiring / supply to be provided at outdoor, indoor units &amp; other ACMV equipment with isolation box by electrical contractor.</t>
  </si>
  <si>
    <t>Discount Rs.</t>
  </si>
  <si>
    <t>FF-AC-01</t>
  </si>
  <si>
    <t>SF-AC-01</t>
  </si>
  <si>
    <t>GF-CSU-02</t>
  </si>
  <si>
    <t>FF-CSU-01</t>
  </si>
  <si>
    <t>FF-CSU-02</t>
  </si>
  <si>
    <t>SF-CSU-01</t>
  </si>
  <si>
    <t>SF-CSU-02</t>
  </si>
  <si>
    <t>SF-AC-02</t>
  </si>
  <si>
    <t>GF-CU-01 (4 Indoors + 1 Outdoor Condensing Unit
Consisted of Different Modules)</t>
  </si>
  <si>
    <t>GF-CU-02 (7 Indoors + 1 Outdoor Condensing Unit
Consisted of Different Modules)</t>
  </si>
  <si>
    <t>Soft Pipes for all Wall Mounted Units</t>
  </si>
  <si>
    <t>Hard Pipes for all Cassette Type Units</t>
  </si>
  <si>
    <t>Supply &amp; installation of uPVC make class D SCH-40 pipe with 3/8" thick expanded rubber foam insulation, PVC tape wrapping for condensate drain including support hangers, excavation, cutting, chiseling and making good complete in all respects ready to operate as per specification, drawings and as per instruction of Consultant.</t>
  </si>
  <si>
    <t>Supply &amp; installation of air curtains including, supports, electrical connection /  power wiring from isolation box to unit (10' to 15' radius) etc, complete in all respects ready to operate as per drawings, specification &amp; as per instruction of consultant.</t>
  </si>
  <si>
    <t>Supply &amp; installation of Volume Control Damper in 16 SWG G.I sheet metal with gas kits, nut bolts, complete in all respects ready to operate as per specification, drawings and as per instruction of Consultant.</t>
  </si>
  <si>
    <t>3" dia</t>
  </si>
  <si>
    <t>Fresh &amp; Exhaust Air Register / Diffuser with Damper</t>
  </si>
  <si>
    <t>Making of Shop drawings on Auto CAD latest version with section details, equipment foundation details and Making of As Built drawings, Documentation Technical / Operational Manual &amp; LOG Book for each equipment complete in all respects ready to operate as per specification, drawings and as per instruction of Consultant.</t>
  </si>
  <si>
    <t>Sr. No.</t>
  </si>
  <si>
    <t>Bill of Quantities</t>
  </si>
  <si>
    <t>SR.NO.</t>
  </si>
  <si>
    <t>ACMV WORKS</t>
  </si>
  <si>
    <t>Rs.</t>
  </si>
  <si>
    <t>FSS WORKS</t>
  </si>
  <si>
    <t>Total Work:  Rs.</t>
  </si>
  <si>
    <t>TriFit Gym</t>
  </si>
  <si>
    <t>COM-01,  CLIFTON KARACHI.</t>
  </si>
  <si>
    <t>Rft.</t>
  </si>
  <si>
    <t>FIRE FIGHTING SERVICES</t>
  </si>
  <si>
    <t>Supply, installation, testing &amp; commissioning of fire suppression system including all equipment, pipe works and accessories ready to operate as per specifications, drawings and instructions of consultants.</t>
  </si>
  <si>
    <t>Fire hose cabinet double height 32" x 60" x 14", stainless steel front, powder coated back including 1" dia x 100 Rft. rubber hose reel, nozzle guide, lock shield valve, pressure regulating valve automatic &amp; manual operation 180 deg. swing type, with 2-fire extinguishers as shown on drawing.</t>
  </si>
  <si>
    <t>Type FHC</t>
  </si>
  <si>
    <t>Fire hose cabinet double height 32" x 60" x 14", stainless steel front, powder coated back including 1" dia x 100 Rft. rubber hose reel, automatic &amp; manual operation 180 deg. swing type, nozzle guide, lock sheild valve, pressure regulating valve  with  2-1/2" dia size obliuqe landing valve,   2-fire extinguishers as shown on drawing.</t>
  </si>
  <si>
    <t>Type FHC-LV</t>
  </si>
  <si>
    <t>Fire department breeching connection 2 ways as per BSS 5041-3 including cabinet with breakable glass, SS frame &amp; drain plug.</t>
  </si>
  <si>
    <t>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t>
  </si>
  <si>
    <t>Dia  1"             (Threaded fitting)</t>
  </si>
  <si>
    <t>Dia  1-1/4"       (Threaded fitting)</t>
  </si>
  <si>
    <t>Dia  2"            (Threaded fitting)</t>
  </si>
  <si>
    <t>Dia  2-1/2"       (Welded joints fitting)</t>
  </si>
  <si>
    <t>Dia  4"            (Welded joints fitting)</t>
  </si>
  <si>
    <t>Fire extinguishers with fixing accessories.</t>
  </si>
  <si>
    <t>Type Class A,B&amp;C  FX-4  (6 Kg. Dry Chemical Powder)</t>
  </si>
  <si>
    <t xml:space="preserve">C.I body Check valve with matching flanges. </t>
  </si>
  <si>
    <t>Size. 4"</t>
  </si>
  <si>
    <t xml:space="preserve">C.I body Gate valve with matching flanges. </t>
  </si>
  <si>
    <t xml:space="preserve">Dia. 2-1/2"       </t>
  </si>
  <si>
    <t>Making of As-Built &amp; Shop Drawings on AutoCAD 2018 or latest version with sectional details complete in all respects as per instructions of consultant.</t>
  </si>
  <si>
    <t xml:space="preserve">Painting, identification and tagging to the installations and equipments. </t>
  </si>
  <si>
    <t xml:space="preserve">Flushing of entire fire pipe work according to (NFPA-13). </t>
  </si>
  <si>
    <t>Testing, and commissioning of entire fire fighting installation as per Consultant's approval.</t>
  </si>
  <si>
    <t>Total Cost of Fire Suppression Services Rs.</t>
  </si>
  <si>
    <t>BILL OF QUANTITIES</t>
  </si>
  <si>
    <t>S. #</t>
  </si>
  <si>
    <t>Description</t>
  </si>
  <si>
    <t>Unit</t>
  </si>
  <si>
    <t>Qty</t>
  </si>
  <si>
    <t>Labour Rate</t>
  </si>
  <si>
    <t>Amount</t>
  </si>
  <si>
    <t>Dismantling of copper piping from room area &amp; installation of copper piping in corridor area.</t>
  </si>
  <si>
    <t>Job</t>
  </si>
  <si>
    <t>Dismantling of G.I Ducting &amp; installation of G.I Ducting in corridor area.</t>
  </si>
  <si>
    <t>Total Amount Rs.</t>
  </si>
  <si>
    <t>HVAC VARIATION</t>
  </si>
  <si>
    <t>Variation of Copper Pipe &amp; G.I ducting  - TRIFIT COM-1 Karachi</t>
  </si>
  <si>
    <t>VARIATION ORDER</t>
  </si>
  <si>
    <t>Supply</t>
  </si>
  <si>
    <t>Installation</t>
  </si>
  <si>
    <t>Rate</t>
  </si>
  <si>
    <t>Total        Amount Rs.</t>
  </si>
  <si>
    <t>Previous</t>
  </si>
  <si>
    <t>Current</t>
  </si>
  <si>
    <t>Total</t>
  </si>
  <si>
    <t>Total Amount</t>
  </si>
  <si>
    <t>Supply (%age)</t>
  </si>
  <si>
    <t>Installation(%age)</t>
  </si>
  <si>
    <t>As per site QTY</t>
  </si>
  <si>
    <t>This Bill Qty.</t>
  </si>
  <si>
    <t>SECOND FLOOR</t>
  </si>
  <si>
    <t>FIRST FLOOR</t>
  </si>
  <si>
    <t>GF-CSU-01-E</t>
  </si>
  <si>
    <t>GROUND FLOOR</t>
  </si>
  <si>
    <t>H/D</t>
  </si>
  <si>
    <t>L</t>
  </si>
  <si>
    <t>Total Quantity</t>
  </si>
  <si>
    <t>Measurement</t>
  </si>
  <si>
    <t xml:space="preserve">B.O.Q Item </t>
  </si>
  <si>
    <t>Prepared by</t>
  </si>
  <si>
    <t>Contractor:-  NEC</t>
  </si>
  <si>
    <t>Drawing No.</t>
  </si>
  <si>
    <t>Client :- TRIFIT LIMITED-T1 GYM</t>
  </si>
  <si>
    <t>Date:</t>
  </si>
  <si>
    <t>TRIFIT LIMITED-T1 GYM CLIFTON KARACHI</t>
  </si>
  <si>
    <t>Project :-  ASPL/1189-TRIFIT LIMITED-T1</t>
  </si>
  <si>
    <t>Measurement Sheet For Running Bill.</t>
  </si>
  <si>
    <t>Pioneer Services</t>
  </si>
  <si>
    <t>3/8"</t>
  </si>
  <si>
    <t>3/4"</t>
  </si>
  <si>
    <t>Copper Pipe-4-TON</t>
  </si>
  <si>
    <t>W</t>
  </si>
  <si>
    <t>G.I CABLE TRAY</t>
  </si>
  <si>
    <t>Sqft.</t>
  </si>
  <si>
    <t>Cable Tray (10"x4")</t>
  </si>
  <si>
    <t>Drain Pipe</t>
  </si>
  <si>
    <t>1" Dia</t>
  </si>
  <si>
    <t>1.25" Dia</t>
  </si>
  <si>
    <t xml:space="preserve">Exhaust &amp; Fresh Air Duct </t>
  </si>
  <si>
    <t>Neck       (12*4)</t>
  </si>
  <si>
    <t>Duct        (12*4)</t>
  </si>
  <si>
    <t>End Cap  (12*4)</t>
  </si>
  <si>
    <t>Duct        (12*6)</t>
  </si>
  <si>
    <t>Duct        (14*10)</t>
  </si>
  <si>
    <t>Neck       (8*4)</t>
  </si>
  <si>
    <t>Duct        (8*4)</t>
  </si>
  <si>
    <t>End Cap  (8*4)</t>
  </si>
  <si>
    <t>Reducer (14+8)/2 (14+4)/2</t>
  </si>
  <si>
    <t>End Cap (14*4)</t>
  </si>
  <si>
    <t>Duct        (18*10)</t>
  </si>
  <si>
    <t>Neck       (18*6)</t>
  </si>
  <si>
    <t>Duct        (18*6)</t>
  </si>
  <si>
    <t>End Cap  (18*6)</t>
  </si>
  <si>
    <t>End Cap  (14*10)</t>
  </si>
  <si>
    <t>Sq.ft</t>
  </si>
  <si>
    <r>
      <t xml:space="preserve">Elbow     (12*4)  </t>
    </r>
    <r>
      <rPr>
        <b/>
        <sz val="30"/>
        <color indexed="8"/>
        <rFont val="Arial"/>
        <family val="2"/>
      </rPr>
      <t>L</t>
    </r>
    <r>
      <rPr>
        <sz val="30"/>
        <color indexed="8"/>
        <rFont val="Arial"/>
        <family val="2"/>
      </rPr>
      <t xml:space="preserve"> (2.33+.75 /2)</t>
    </r>
  </si>
  <si>
    <t>Neck       (8*6)</t>
  </si>
  <si>
    <t>Duct        (8*6)</t>
  </si>
  <si>
    <t>End Cap  (8*6)</t>
  </si>
  <si>
    <t>Neck       (12*10)</t>
  </si>
  <si>
    <t>Duct        (12*10)</t>
  </si>
  <si>
    <t>Reducer (12+10)/2 (10+10)/2</t>
  </si>
  <si>
    <t>Duct        (10*10)</t>
  </si>
  <si>
    <r>
      <t xml:space="preserve">Elbow     (10*10)  </t>
    </r>
    <r>
      <rPr>
        <b/>
        <sz val="30"/>
        <color indexed="8"/>
        <rFont val="Arial"/>
        <family val="2"/>
      </rPr>
      <t>L</t>
    </r>
    <r>
      <rPr>
        <sz val="30"/>
        <color indexed="8"/>
        <rFont val="Arial"/>
        <family val="2"/>
      </rPr>
      <t xml:space="preserve"> (2.08+.75 /2)</t>
    </r>
  </si>
  <si>
    <t>Reducer (10+10)/2 (8+8)/2</t>
  </si>
  <si>
    <t>Duct        (8*8)</t>
  </si>
  <si>
    <t>Reducer (8+8)/2 (8+4)/2</t>
  </si>
  <si>
    <t>Reducer (8+6)/2 (8+4)/2</t>
  </si>
  <si>
    <t>Duct        (14*8)</t>
  </si>
  <si>
    <r>
      <t xml:space="preserve">Elbow     (14*8)  </t>
    </r>
    <r>
      <rPr>
        <b/>
        <sz val="30"/>
        <color indexed="8"/>
        <rFont val="Arial"/>
        <family val="2"/>
      </rPr>
      <t>L</t>
    </r>
    <r>
      <rPr>
        <sz val="30"/>
        <color indexed="8"/>
        <rFont val="Arial"/>
        <family val="2"/>
      </rPr>
      <t xml:space="preserve"> (1.41+.5 /2)</t>
    </r>
  </si>
  <si>
    <t>Duct        (14*4)</t>
  </si>
  <si>
    <t>End Cap  (14*4)</t>
  </si>
  <si>
    <t>Duct        (14*6)</t>
  </si>
  <si>
    <t>End Cap  (14*6)</t>
  </si>
  <si>
    <t>Neck       (10*6)</t>
  </si>
  <si>
    <t>Duct        (10*6)</t>
  </si>
  <si>
    <t>Duct        (18*12)</t>
  </si>
  <si>
    <t>Exhaust &amp; Fresh Air Duct   (DISMANTLING)</t>
  </si>
  <si>
    <t>Neck        (12*4)</t>
  </si>
  <si>
    <t>Duct         (12*4)</t>
  </si>
  <si>
    <t>End Cap   (12*4)</t>
  </si>
  <si>
    <t>Neck         (8*4)</t>
  </si>
  <si>
    <t>Duct          (8*4)</t>
  </si>
  <si>
    <t>End Cap    (8*4)</t>
  </si>
  <si>
    <t>Duct         (12*6)</t>
  </si>
  <si>
    <t>End Cap   (12*6)</t>
  </si>
  <si>
    <t>Duct         (14*10)</t>
  </si>
  <si>
    <t>End Cap   (14*10)</t>
  </si>
  <si>
    <t>Neck        (12*8)</t>
  </si>
  <si>
    <t>Duct         (12*8)</t>
  </si>
  <si>
    <t>Reducer (12+8)/2 (10+8)/2</t>
  </si>
  <si>
    <t>Duct         (10*8)</t>
  </si>
  <si>
    <t>Reducer (10+8)/2 (8+8)/2</t>
  </si>
  <si>
    <t>Duct         (8*8)</t>
  </si>
  <si>
    <t>Reducer (8+8)/2 (8+6)/2</t>
  </si>
  <si>
    <t>Duct         (8*6)</t>
  </si>
  <si>
    <t>End Cap   (8*6)</t>
  </si>
  <si>
    <t>Neck         (14*4)</t>
  </si>
  <si>
    <t>Duct          (14*4)</t>
  </si>
  <si>
    <t>End Cap    (14*4)</t>
  </si>
  <si>
    <t>Duct          (14*8)</t>
  </si>
  <si>
    <t>End Cap    (14*8)</t>
  </si>
  <si>
    <t>Duct          (10*10)</t>
  </si>
  <si>
    <t>Neck         (14*8)</t>
  </si>
  <si>
    <t>Reducer (14+8)/2 (8+6)/2</t>
  </si>
  <si>
    <t>Duct          (8*6)</t>
  </si>
  <si>
    <t>Duct          (14*6)</t>
  </si>
  <si>
    <t>Reducer (14+6)/2 (14+4)/2</t>
  </si>
  <si>
    <t>Exhaust &amp; Fresh Air Duct  (INSTALLATION)</t>
  </si>
  <si>
    <t>Neck        (10*8)</t>
  </si>
  <si>
    <t>Neck        (8*6)</t>
  </si>
  <si>
    <t>Vertical Pipe</t>
  </si>
  <si>
    <t>Installation of machine made G.I sheet metal duct work of different sections of supply, return, fresh &amp; exhaust air complete in all respects including anchors supports &amp; hangers, complete in all respects ready to operate as per drawings, specification, instruction and approval of consultant.</t>
  </si>
  <si>
    <t>Dismantling of machine made G.I sheet metal duct work of different sections of supply, return, fresh &amp; exhaust air complete in all respects including anchors supports &amp; hangers, complete in all respects ready to operate as per drawings, specification, instruction and approval of consultant.</t>
  </si>
  <si>
    <t xml:space="preserve"> CURRANT TOTAL</t>
  </si>
  <si>
    <t>BOQ NO.</t>
  </si>
  <si>
    <r>
      <t xml:space="preserve">Unloading, installation, testing and commissioning of </t>
    </r>
    <r>
      <rPr>
        <b/>
        <sz val="30"/>
        <rFont val="Arial"/>
        <family val="2"/>
      </rPr>
      <t>(OWNER SUPPLIED)</t>
    </r>
    <r>
      <rPr>
        <sz val="30"/>
        <rFont val="Arial"/>
        <family val="2"/>
      </rPr>
      <t xml:space="preserve"> 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</si>
  <si>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r>
      <t xml:space="preserve">Supply &amp; installation of refrigerant pipes for </t>
    </r>
    <r>
      <rPr>
        <b/>
        <sz val="30"/>
        <color indexed="8"/>
        <rFont val="Arial"/>
        <family val="2"/>
      </rPr>
      <t>Split Units</t>
    </r>
    <r>
      <rPr>
        <sz val="30"/>
        <color indexed="8"/>
        <rFont val="Arial"/>
        <family val="2"/>
      </rPr>
      <t xml:space="preserve"> (liquid + gas) with 1/2" thick expended rubber foam insulation, PVC tape wrapping + control wiring for split units in G.I. for external / PVC for internal from outdoor unit to indoor unit, including additional gas charging if required, supports &amp; hangers etc,  complete in all respects ready to operate as per specification, drawings and as per instruction of consultant. </t>
    </r>
  </si>
  <si>
    <t xml:space="preserve">SUMMARY OF HVAC </t>
  </si>
  <si>
    <r>
      <t>Supply &amp; installation of refrigerant pipes</t>
    </r>
    <r>
      <rPr>
        <b/>
        <sz val="30"/>
        <rFont val="Calibri"/>
        <family val="2"/>
        <scheme val="minor"/>
      </rPr>
      <t xml:space="preserve"> for Split Units</t>
    </r>
    <r>
      <rPr>
        <sz val="30"/>
        <rFont val="Calibri"/>
        <family val="2"/>
        <scheme val="minor"/>
      </rPr>
      <t xml:space="preserve"> (liquid + gas) with 1/2" thick expended rubber foam insulation, PVC tape wrapping + </t>
    </r>
    <r>
      <rPr>
        <b/>
        <sz val="30"/>
        <rFont val="Calibri"/>
        <family val="2"/>
        <scheme val="minor"/>
      </rPr>
      <t>control wiring</t>
    </r>
    <r>
      <rPr>
        <sz val="30"/>
        <rFont val="Calibri"/>
        <family val="2"/>
        <scheme val="minor"/>
      </rPr>
      <t xml:space="preserve"> for split units in G.I. for external / PVC for internal from outdoor unit to indoor unit, including additional gas charging if required, supports &amp; hangers etc,  complete in all respects ready to operate as per specification, drawings and as per instruction of consultant. </t>
    </r>
  </si>
  <si>
    <t xml:space="preserve">SUMMARY OF VO HVAC </t>
  </si>
  <si>
    <r>
      <t xml:space="preserve">Elbow       (12*4)  </t>
    </r>
    <r>
      <rPr>
        <b/>
        <sz val="30"/>
        <color indexed="8"/>
        <rFont val="Arial"/>
        <family val="2"/>
      </rPr>
      <t>L</t>
    </r>
    <r>
      <rPr>
        <sz val="30"/>
        <color indexed="8"/>
        <rFont val="Arial"/>
        <family val="2"/>
      </rPr>
      <t xml:space="preserve"> (2.33+.75 /2)</t>
    </r>
  </si>
  <si>
    <r>
      <t xml:space="preserve">Elbow       (14*4)  </t>
    </r>
    <r>
      <rPr>
        <b/>
        <sz val="30"/>
        <color indexed="8"/>
        <rFont val="Arial"/>
        <family val="2"/>
      </rPr>
      <t>L</t>
    </r>
    <r>
      <rPr>
        <sz val="30"/>
        <color indexed="8"/>
        <rFont val="Arial"/>
        <family val="2"/>
      </rPr>
      <t xml:space="preserve"> (2.58+.75 /2)</t>
    </r>
  </si>
  <si>
    <r>
      <t xml:space="preserve">Elbow       (10*10)  </t>
    </r>
    <r>
      <rPr>
        <b/>
        <sz val="30"/>
        <color indexed="8"/>
        <rFont val="Arial"/>
        <family val="2"/>
      </rPr>
      <t>L</t>
    </r>
    <r>
      <rPr>
        <sz val="30"/>
        <color indexed="8"/>
        <rFont val="Arial"/>
        <family val="2"/>
      </rPr>
      <t xml:space="preserve"> (2.08+.75 /2)</t>
    </r>
  </si>
  <si>
    <r>
      <t xml:space="preserve">Elbow       (8*4)  </t>
    </r>
    <r>
      <rPr>
        <b/>
        <sz val="30"/>
        <color indexed="8"/>
        <rFont val="Arial"/>
        <family val="2"/>
      </rPr>
      <t>L</t>
    </r>
    <r>
      <rPr>
        <sz val="30"/>
        <color indexed="8"/>
        <rFont val="Arial"/>
        <family val="2"/>
      </rPr>
      <t xml:space="preserve"> (1.83+.75 /2)</t>
    </r>
  </si>
  <si>
    <r>
      <t xml:space="preserve">Elbow     (14*10)  </t>
    </r>
    <r>
      <rPr>
        <b/>
        <sz val="30"/>
        <color indexed="8"/>
        <rFont val="Arial"/>
        <family val="2"/>
      </rPr>
      <t>L</t>
    </r>
    <r>
      <rPr>
        <sz val="30"/>
        <color indexed="8"/>
        <rFont val="Arial"/>
        <family val="2"/>
      </rPr>
      <t xml:space="preserve"> (2.58+.75 /2)</t>
    </r>
  </si>
  <si>
    <r>
      <t xml:space="preserve">Elbow       (14*6)  </t>
    </r>
    <r>
      <rPr>
        <b/>
        <sz val="30"/>
        <color indexed="8"/>
        <rFont val="Arial"/>
        <family val="2"/>
      </rPr>
      <t>L</t>
    </r>
    <r>
      <rPr>
        <sz val="30"/>
        <color indexed="8"/>
        <rFont val="Arial"/>
        <family val="2"/>
      </rPr>
      <t xml:space="preserve"> (2.58+.75 /2)</t>
    </r>
  </si>
  <si>
    <r>
      <t xml:space="preserve">Elbow     (14*6)  </t>
    </r>
    <r>
      <rPr>
        <b/>
        <sz val="30"/>
        <color indexed="8"/>
        <rFont val="Arial"/>
        <family val="2"/>
      </rPr>
      <t>L</t>
    </r>
    <r>
      <rPr>
        <sz val="30"/>
        <color indexed="8"/>
        <rFont val="Arial"/>
        <family val="2"/>
      </rPr>
      <t xml:space="preserve"> (2.91+1.08 /2)</t>
    </r>
  </si>
  <si>
    <t>G.I DUCTING</t>
  </si>
  <si>
    <t>BOQ  Item #</t>
  </si>
  <si>
    <t xml:space="preserve"> 
Quantity</t>
  </si>
  <si>
    <t>Rate supply</t>
  </si>
  <si>
    <t>Rate Labour</t>
  </si>
  <si>
    <t xml:space="preserve">Total Amount </t>
  </si>
  <si>
    <t xml:space="preserve">Dismentling of Gi duct </t>
  </si>
  <si>
    <t>sqft</t>
  </si>
  <si>
    <t>Installation of Gi duct</t>
  </si>
  <si>
    <t>TOTAL AMOUNT</t>
  </si>
  <si>
    <r>
      <t>Type Class B&amp;C FX-3  (5 Kg. CO</t>
    </r>
    <r>
      <rPr>
        <sz val="12"/>
        <rFont val="Calibri"/>
        <family val="2"/>
      </rPr>
      <t>2 Carbon Dioxide Gas)</t>
    </r>
  </si>
  <si>
    <t>Total   Amount Rs.</t>
  </si>
  <si>
    <r>
      <t xml:space="preserve">Unloading, rigging, lifting, placement, installation, testing and commissioning of </t>
    </r>
    <r>
      <rPr>
        <b/>
        <sz val="12"/>
        <rFont val="Calibri"/>
        <family val="2"/>
        <scheme val="minor"/>
      </rPr>
      <t>(OWNER SUPPLIED)</t>
    </r>
    <r>
      <rPr>
        <sz val="12"/>
        <rFont val="Calibri"/>
        <family val="2"/>
        <scheme val="minor"/>
      </rPr>
      <t xml:space="preserve"> VRF / VRV air conditioning units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r>
  </si>
  <si>
    <r>
      <t xml:space="preserve">Unloading, installation, testing and commissioning of </t>
    </r>
    <r>
      <rPr>
        <b/>
        <sz val="12"/>
        <rFont val="Calibri"/>
        <family val="2"/>
        <scheme val="minor"/>
      </rPr>
      <t>(OWNER SUPPLIED)</t>
    </r>
    <r>
      <rPr>
        <sz val="12"/>
        <rFont val="Calibri"/>
        <family val="2"/>
        <scheme val="minor"/>
      </rPr>
      <t xml:space="preserve"> 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</si>
  <si>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r>
      <t>Supply &amp; installation of refrigerant pipes</t>
    </r>
    <r>
      <rPr>
        <b/>
        <sz val="12"/>
        <rFont val="Calibri"/>
        <family val="2"/>
        <scheme val="minor"/>
      </rPr>
      <t xml:space="preserve"> for VRF Units</t>
    </r>
    <r>
      <rPr>
        <sz val="12"/>
        <rFont val="Calibri"/>
        <family val="2"/>
        <scheme val="minor"/>
      </rPr>
      <t xml:space="preserve"> (all hard pipes except 1/4") (liquid + gas) with 1/2" thick expended rubber foam insulation, PVC tape wrapping including additional gas charging if required and installation of branch distributor (supplied with VRF / VRV units), supports &amp; hangers etc, complete in all respects ready to operate as per specification, drawings and as per instruction of consultant. </t>
    </r>
  </si>
  <si>
    <r>
      <t xml:space="preserve">Supply &amp; installation of control wiring for </t>
    </r>
    <r>
      <rPr>
        <b/>
        <sz val="12"/>
        <rFont val="Calibri"/>
        <family val="2"/>
        <scheme val="minor"/>
      </rPr>
      <t>VRF Units</t>
    </r>
    <r>
      <rPr>
        <sz val="12"/>
        <rFont val="Calibri"/>
        <family val="2"/>
        <scheme val="minor"/>
      </rPr>
      <t xml:space="preserve"> in G.I. for external / PVC for internal from outdoor unit to indoor units including microprocessor &amp; central controller wiring &amp; fixing / installation of central controller supplied with unit complete in all respects ready to operate as per specification, drawings and as per instruction of consultant.</t>
    </r>
  </si>
  <si>
    <r>
      <t>Supply &amp; installation of refrigerant pipes</t>
    </r>
    <r>
      <rPr>
        <b/>
        <sz val="12"/>
        <rFont val="Calibri"/>
        <family val="2"/>
        <scheme val="minor"/>
      </rPr>
      <t xml:space="preserve"> for Split Units</t>
    </r>
    <r>
      <rPr>
        <sz val="12"/>
        <rFont val="Calibri"/>
        <family val="2"/>
        <scheme val="minor"/>
      </rPr>
      <t xml:space="preserve"> (liquid + gas) with 1/2" thick expended rubber foam insulation, PVC tape wrapping + </t>
    </r>
    <r>
      <rPr>
        <b/>
        <sz val="12"/>
        <rFont val="Calibri"/>
        <family val="2"/>
        <scheme val="minor"/>
      </rPr>
      <t>control wiring</t>
    </r>
    <r>
      <rPr>
        <sz val="12"/>
        <rFont val="Calibri"/>
        <family val="2"/>
        <scheme val="minor"/>
      </rPr>
      <t xml:space="preserve"> for split units in G.I. for external / PVC for internal from outdoor unit to indoor unit, including additional gas charging if required, supports &amp; hangers etc,  complete in all respects ready to operate as per specification, drawings and as per instruction of consultant. </t>
    </r>
  </si>
  <si>
    <r>
      <t xml:space="preserve">Unloading, rigging, lifting, placement, installation, testing and commissioning of </t>
    </r>
    <r>
      <rPr>
        <b/>
        <sz val="12"/>
        <rFont val="Calibri"/>
        <family val="2"/>
        <scheme val="minor"/>
      </rPr>
      <t xml:space="preserve">(OWNER SUPPLIED) </t>
    </r>
    <r>
      <rPr>
        <sz val="12"/>
        <rFont val="Calibri"/>
        <family val="2"/>
        <scheme val="minor"/>
      </rPr>
      <t>heat recovery ventilator (HRV) as per mentioned in schedule, including supply &amp; installation of duct mounted electronic temp controller with temp sensor, vibration isolator, starter panel, electrical connection, flexible duct connection / connector, power wiring from isolation box to unit (10' to 15' radius), support &amp; hangers, complete in all respects ready to operate as per drawings, specification and as per instruction of consultant.</t>
    </r>
  </si>
  <si>
    <t>Size</t>
  </si>
  <si>
    <t>Copper Pipe</t>
  </si>
  <si>
    <t>H</t>
  </si>
  <si>
    <t>Vertical Cable Tray</t>
  </si>
  <si>
    <t xml:space="preserve">(Drop Neck)  Exhaust &amp; Fresh Air Duct </t>
  </si>
  <si>
    <t>Round Drop Neck   (6") Dia</t>
  </si>
  <si>
    <t>Neck        (9*9)</t>
  </si>
  <si>
    <t>Neck        (15*15)</t>
  </si>
  <si>
    <t>Neck        (12*12)</t>
  </si>
  <si>
    <t>Neck        (6*6)</t>
  </si>
  <si>
    <t>Duct        (22*10)</t>
  </si>
  <si>
    <r>
      <t xml:space="preserve">Elbow     (22*10)  </t>
    </r>
    <r>
      <rPr>
        <b/>
        <sz val="30"/>
        <color indexed="8"/>
        <rFont val="Arial"/>
        <family val="2"/>
      </rPr>
      <t>L</t>
    </r>
    <r>
      <rPr>
        <sz val="30"/>
        <color indexed="8"/>
        <rFont val="Arial"/>
        <family val="2"/>
      </rPr>
      <t xml:space="preserve"> (1.16+4 /2)</t>
    </r>
  </si>
  <si>
    <t>Reducer (22+10)/2 (36+14)/2</t>
  </si>
  <si>
    <t>Neck       (36*14)</t>
  </si>
  <si>
    <t>Duct        (26*14)</t>
  </si>
  <si>
    <r>
      <t xml:space="preserve">Elbow     (26*14)  </t>
    </r>
    <r>
      <rPr>
        <b/>
        <sz val="30"/>
        <color indexed="8"/>
        <rFont val="Arial"/>
        <family val="2"/>
      </rPr>
      <t>L</t>
    </r>
    <r>
      <rPr>
        <sz val="30"/>
        <color indexed="8"/>
        <rFont val="Arial"/>
        <family val="2"/>
      </rPr>
      <t xml:space="preserve"> (.5+2.25 /2)</t>
    </r>
  </si>
  <si>
    <t>Reducer (26+14)/2 (28+14)/2</t>
  </si>
  <si>
    <t>Neck       (28*14)</t>
  </si>
  <si>
    <t>Duct        (26*12)</t>
  </si>
  <si>
    <r>
      <t xml:space="preserve">Elbow     (26*12)  </t>
    </r>
    <r>
      <rPr>
        <b/>
        <sz val="30"/>
        <color indexed="8"/>
        <rFont val="Arial"/>
        <family val="2"/>
      </rPr>
      <t>L</t>
    </r>
    <r>
      <rPr>
        <sz val="30"/>
        <color indexed="8"/>
        <rFont val="Arial"/>
        <family val="2"/>
      </rPr>
      <t xml:space="preserve"> (1.08+4.41 /2)</t>
    </r>
  </si>
  <si>
    <t>Reducer (26+12)/2 (38+14)/2</t>
  </si>
  <si>
    <t>Neck       (38*14)</t>
  </si>
  <si>
    <r>
      <t xml:space="preserve">Elbow     (26*12)  </t>
    </r>
    <r>
      <rPr>
        <b/>
        <sz val="30"/>
        <color indexed="8"/>
        <rFont val="Arial"/>
        <family val="2"/>
      </rPr>
      <t>L</t>
    </r>
    <r>
      <rPr>
        <sz val="30"/>
        <color indexed="8"/>
        <rFont val="Arial"/>
        <family val="2"/>
      </rPr>
      <t xml:space="preserve"> (.41+2.08 /2)</t>
    </r>
  </si>
  <si>
    <t>End Cap (26*12)</t>
  </si>
  <si>
    <t>Neck       (22*6)</t>
  </si>
  <si>
    <t>Duct        (22*6)</t>
  </si>
  <si>
    <t>End Cap (22*6)</t>
  </si>
  <si>
    <t>Duct        (30*14)</t>
  </si>
  <si>
    <r>
      <t xml:space="preserve">Elbow     (30*14)  </t>
    </r>
    <r>
      <rPr>
        <b/>
        <sz val="30"/>
        <color indexed="8"/>
        <rFont val="Arial"/>
        <family val="2"/>
      </rPr>
      <t>L</t>
    </r>
    <r>
      <rPr>
        <sz val="30"/>
        <color indexed="8"/>
        <rFont val="Arial"/>
        <family val="2"/>
      </rPr>
      <t xml:space="preserve"> (1.08+5 /2)</t>
    </r>
  </si>
  <si>
    <t>Reducer (30+14)/2 (38+14)/2</t>
  </si>
  <si>
    <r>
      <t xml:space="preserve">Elbow     (22*12)  </t>
    </r>
    <r>
      <rPr>
        <b/>
        <sz val="30"/>
        <color indexed="8"/>
        <rFont val="Arial"/>
        <family val="2"/>
      </rPr>
      <t>L</t>
    </r>
    <r>
      <rPr>
        <sz val="30"/>
        <color indexed="8"/>
        <rFont val="Arial"/>
        <family val="2"/>
      </rPr>
      <t xml:space="preserve"> (1.08+3.91 /2)</t>
    </r>
  </si>
  <si>
    <t>Duct        (22*12)</t>
  </si>
  <si>
    <t>Reducer (22+10)/2 (22+8)/2</t>
  </si>
  <si>
    <t>End Cap (8*4)</t>
  </si>
  <si>
    <t>Reducer (26+12)/2 (34+14)/2</t>
  </si>
  <si>
    <t>Neck       (34*14)</t>
  </si>
  <si>
    <r>
      <t xml:space="preserve">Elbow     (26*12)  </t>
    </r>
    <r>
      <rPr>
        <b/>
        <sz val="30"/>
        <color indexed="8"/>
        <rFont val="Arial"/>
        <family val="2"/>
      </rPr>
      <t>L</t>
    </r>
    <r>
      <rPr>
        <sz val="30"/>
        <color indexed="8"/>
        <rFont val="Arial"/>
        <family val="2"/>
      </rPr>
      <t xml:space="preserve"> (.5+2.25 /2)</t>
    </r>
  </si>
  <si>
    <t>Reducer (26+12)/2 (26+10)/2</t>
  </si>
  <si>
    <t>Duct        (26*10)</t>
  </si>
  <si>
    <t>End Cap (26*10)</t>
  </si>
  <si>
    <t>Duct        (18*8)</t>
  </si>
  <si>
    <t>Neck       (14*4)</t>
  </si>
  <si>
    <t>End Cap (12*6)</t>
  </si>
  <si>
    <t>End Cap (12*4)</t>
  </si>
  <si>
    <r>
      <t xml:space="preserve">Elbow     (8*4)  </t>
    </r>
    <r>
      <rPr>
        <b/>
        <sz val="30"/>
        <color indexed="8"/>
        <rFont val="Arial"/>
        <family val="2"/>
      </rPr>
      <t>L</t>
    </r>
    <r>
      <rPr>
        <sz val="30"/>
        <color indexed="8"/>
        <rFont val="Arial"/>
        <family val="2"/>
      </rPr>
      <t xml:space="preserve"> (.5+1.58 /2)</t>
    </r>
  </si>
  <si>
    <t>Reducer (22+12)/2 (28+14)/2</t>
  </si>
  <si>
    <t>Neck       (22*8)</t>
  </si>
  <si>
    <t>Duct        (22*8)</t>
  </si>
  <si>
    <t>Reducer (22+8)/2 (18+8)/2</t>
  </si>
  <si>
    <t>Duct        (28*12)</t>
  </si>
  <si>
    <r>
      <t xml:space="preserve">Elbow     (28*12)  </t>
    </r>
    <r>
      <rPr>
        <b/>
        <sz val="30"/>
        <color indexed="8"/>
        <rFont val="Arial"/>
        <family val="2"/>
      </rPr>
      <t>L</t>
    </r>
    <r>
      <rPr>
        <sz val="30"/>
        <color indexed="8"/>
        <rFont val="Arial"/>
        <family val="2"/>
      </rPr>
      <t xml:space="preserve"> (1.08+4.75 /2)</t>
    </r>
  </si>
  <si>
    <t>Reducer (28+12)/2 (42+14)/2</t>
  </si>
  <si>
    <t>Neck       (42*14)</t>
  </si>
  <si>
    <t>Reducer (28+12)/2 (18+12)/2</t>
  </si>
  <si>
    <t>Offset      (18*12)</t>
  </si>
  <si>
    <t>Reducer (18+12)/2 (18+8)/2</t>
  </si>
  <si>
    <t>Reducer (26+8)/2 (18+8)/2</t>
  </si>
  <si>
    <t>Neck       (20*10)</t>
  </si>
  <si>
    <t>Duct        (20*10)</t>
  </si>
  <si>
    <t>Reducer (20+10)/2 (14+10)/2</t>
  </si>
  <si>
    <t>Reducer (14+10)/2 (14+8)/2</t>
  </si>
  <si>
    <r>
      <t xml:space="preserve">Elbow     (14*8)  </t>
    </r>
    <r>
      <rPr>
        <b/>
        <sz val="30"/>
        <color indexed="8"/>
        <rFont val="Arial"/>
        <family val="2"/>
      </rPr>
      <t>L</t>
    </r>
    <r>
      <rPr>
        <sz val="30"/>
        <color indexed="8"/>
        <rFont val="Arial"/>
        <family val="2"/>
      </rPr>
      <t xml:space="preserve"> (1.08+2.91 /2)</t>
    </r>
  </si>
  <si>
    <t>End Cap (14*8)</t>
  </si>
  <si>
    <t>End Cap (10*6)</t>
  </si>
  <si>
    <t>End Cap (18*6)</t>
  </si>
  <si>
    <t>Neck       (10*8)</t>
  </si>
  <si>
    <t>Duct        (10*8)</t>
  </si>
  <si>
    <t>Offset      (18*8)</t>
  </si>
  <si>
    <t>Reducer (18+8)/2 (18+6)/2</t>
  </si>
  <si>
    <t>Neck       (24*10)</t>
  </si>
  <si>
    <t>Duct        (24*10)</t>
  </si>
  <si>
    <t>Offset      (24*10)</t>
  </si>
  <si>
    <t>Reducer (24+10)/2 (18+10)/2</t>
  </si>
  <si>
    <r>
      <t xml:space="preserve">Elbow     (18*10)  </t>
    </r>
    <r>
      <rPr>
        <b/>
        <sz val="30"/>
        <color indexed="8"/>
        <rFont val="Arial"/>
        <family val="2"/>
      </rPr>
      <t>L</t>
    </r>
    <r>
      <rPr>
        <sz val="30"/>
        <color indexed="8"/>
        <rFont val="Arial"/>
        <family val="2"/>
      </rPr>
      <t xml:space="preserve"> (.41+1.58 /2)</t>
    </r>
  </si>
  <si>
    <t>RUNNING BILL NO-04</t>
  </si>
  <si>
    <t>FIRST       FLOOR</t>
  </si>
  <si>
    <t>Neck         (16*8)</t>
  </si>
  <si>
    <t>Duct          (16*8)</t>
  </si>
  <si>
    <r>
      <t xml:space="preserve">Elbow       (16*8)  </t>
    </r>
    <r>
      <rPr>
        <b/>
        <sz val="30"/>
        <color indexed="8"/>
        <rFont val="Arial"/>
        <family val="2"/>
      </rPr>
      <t>L</t>
    </r>
    <r>
      <rPr>
        <sz val="30"/>
        <color indexed="8"/>
        <rFont val="Arial"/>
        <family val="2"/>
      </rPr>
      <t xml:space="preserve"> (1.08+3.16 /2)</t>
    </r>
  </si>
  <si>
    <t>Reducer (16+8)/2 (14+8)/2</t>
  </si>
  <si>
    <t>Neck         (16*6)</t>
  </si>
  <si>
    <t>Duct          (16*6)</t>
  </si>
  <si>
    <t>Reducer (16+6)/2 (14+6)/2</t>
  </si>
  <si>
    <r>
      <t xml:space="preserve">Elbow       (14*6)  </t>
    </r>
    <r>
      <rPr>
        <b/>
        <sz val="30"/>
        <color indexed="8"/>
        <rFont val="Arial"/>
        <family val="2"/>
      </rPr>
      <t>L</t>
    </r>
    <r>
      <rPr>
        <sz val="30"/>
        <color indexed="8"/>
        <rFont val="Arial"/>
        <family val="2"/>
      </rPr>
      <t xml:space="preserve"> (1.08+2.91 /2)</t>
    </r>
  </si>
  <si>
    <t>End Cap    (14*6)</t>
  </si>
  <si>
    <t>Neck         (8*6)</t>
  </si>
  <si>
    <t>Reducer (8+6)/2 (6+6)/2</t>
  </si>
  <si>
    <t>Duct          (6*6)</t>
  </si>
  <si>
    <r>
      <t xml:space="preserve">Elbow       (6*6)  </t>
    </r>
    <r>
      <rPr>
        <b/>
        <sz val="30"/>
        <color indexed="8"/>
        <rFont val="Arial"/>
        <family val="2"/>
      </rPr>
      <t>L</t>
    </r>
    <r>
      <rPr>
        <sz val="30"/>
        <color indexed="8"/>
        <rFont val="Arial"/>
        <family val="2"/>
      </rPr>
      <t xml:space="preserve"> (.25+.66 /2)</t>
    </r>
  </si>
  <si>
    <t>End Cap    (6*6)</t>
  </si>
  <si>
    <t>Duct          (22*4)</t>
  </si>
  <si>
    <t>End Cap    (22*4)</t>
  </si>
  <si>
    <t>Neck         (22*4)</t>
  </si>
  <si>
    <t>Reducer (14+10)/2 (14+4)/2</t>
  </si>
  <si>
    <t>Neck         (22*10)</t>
  </si>
  <si>
    <t>Duct          (22*10)</t>
  </si>
  <si>
    <t>Reducer (22+10)/2 (22+6)/2</t>
  </si>
  <si>
    <t>Duct          (22*6)</t>
  </si>
  <si>
    <r>
      <t xml:space="preserve">Elbow       (22*6)  </t>
    </r>
    <r>
      <rPr>
        <b/>
        <sz val="30"/>
        <color indexed="8"/>
        <rFont val="Arial"/>
        <family val="2"/>
      </rPr>
      <t>L</t>
    </r>
    <r>
      <rPr>
        <sz val="30"/>
        <color indexed="8"/>
        <rFont val="Arial"/>
        <family val="2"/>
      </rPr>
      <t xml:space="preserve"> (1.08+3.91 /2)</t>
    </r>
  </si>
  <si>
    <t>End Cap    (22*6)</t>
  </si>
  <si>
    <t>Exhaust Air Duct   (Installation Works)</t>
  </si>
  <si>
    <t>Rate Analysis for Air Curtain - Main Entrance &amp; Trifuel</t>
  </si>
  <si>
    <t>Quantity</t>
  </si>
  <si>
    <t>Gross</t>
  </si>
  <si>
    <t>Actual</t>
  </si>
  <si>
    <t>Waste</t>
  </si>
  <si>
    <t xml:space="preserve">    A          MATERIAL.   </t>
  </si>
  <si>
    <t>Supply of air curtain
5 Feet Length.</t>
  </si>
  <si>
    <t>No</t>
  </si>
  <si>
    <t>Total.</t>
  </si>
  <si>
    <t xml:space="preserve">   B          LABOUR.</t>
  </si>
  <si>
    <t>Installation of air curtain with hanging and supports.</t>
  </si>
  <si>
    <t xml:space="preserve">    C         OTHER</t>
  </si>
  <si>
    <t>Total Rs.</t>
  </si>
  <si>
    <t>Sub-Contractor Margin:</t>
  </si>
  <si>
    <t>Total Price</t>
  </si>
  <si>
    <t>Revised Rate Analysis for Kitchen Hood</t>
  </si>
  <si>
    <t>Supply of single skinned stainless steel kitchen hood (120" x 42" x 24") including grease trap, grease filter exhaust connections and hangers supports.</t>
  </si>
  <si>
    <t>Installation of Fans with regging lifting &amp; shifting of Fans including angle iron brackets, hangers, &amp; supports. (OFM Material)</t>
  </si>
  <si>
    <t>Installation of kitchen hood with hangers and supports.</t>
  </si>
  <si>
    <t>M.S Plateform for condensing units with related material - TRI-FIT COM-1 Karachi</t>
  </si>
  <si>
    <t>Material Rate</t>
  </si>
  <si>
    <t>Material Amount</t>
  </si>
  <si>
    <t>Labour Amount</t>
  </si>
  <si>
    <t>Providing &amp; installation of M.S Checker plates 4mm thick. (1080 Sqft)</t>
  </si>
  <si>
    <t>KG</t>
  </si>
  <si>
    <t>Supply &amp; installation of M.S C-Channel
4" x 2" (660 Rft)</t>
  </si>
  <si>
    <t>Supply &amp; installation of M.S Angle iron
1-1/2" x 3/16" (1680 Rft)</t>
  </si>
  <si>
    <t>Supply &amp; installation of M.S Plate (37 Nos)
(22" x  8" x 3/8")</t>
  </si>
  <si>
    <t>Supply &amp; installation of M.S rectangular pipe 14 SWG
2" x 2"</t>
  </si>
  <si>
    <t>Supply &amp; installation of M.S rectangular pipe 16 SWG
1" x 1"</t>
  </si>
  <si>
    <t>Supply &amp; installation of M.S pipe
1/2" for railing.</t>
  </si>
  <si>
    <t>Supply &amp; installation of rawal bolts</t>
  </si>
  <si>
    <t>Nos</t>
  </si>
  <si>
    <t>Application of Painting with 02 coat primer  and 02 coat of epoxy.</t>
  </si>
  <si>
    <t>SQFT</t>
  </si>
  <si>
    <t>Sub - Total Amount Rs</t>
  </si>
  <si>
    <t>Total Amount Rs</t>
  </si>
  <si>
    <t>Sub-Contractor Margin 10%</t>
  </si>
  <si>
    <t>Grand Total Amount Rs</t>
  </si>
  <si>
    <t>Exhaust &amp; Fresh Air Duct (Cafeterea)</t>
  </si>
  <si>
    <t>End Cap (16*14)</t>
  </si>
  <si>
    <t>Duct        (16*14)</t>
  </si>
  <si>
    <r>
      <t xml:space="preserve">Elbow     (16*14)  </t>
    </r>
    <r>
      <rPr>
        <b/>
        <sz val="30"/>
        <color indexed="8"/>
        <rFont val="Arial"/>
        <family val="2"/>
      </rPr>
      <t>L</t>
    </r>
    <r>
      <rPr>
        <sz val="30"/>
        <color indexed="8"/>
        <rFont val="Arial"/>
        <family val="2"/>
      </rPr>
      <t xml:space="preserve"> (3.16+1.08 /2)</t>
    </r>
  </si>
  <si>
    <r>
      <t xml:space="preserve">Elbow     (16*14)  </t>
    </r>
    <r>
      <rPr>
        <b/>
        <sz val="30"/>
        <color indexed="8"/>
        <rFont val="Arial"/>
        <family val="2"/>
      </rPr>
      <t>L</t>
    </r>
    <r>
      <rPr>
        <sz val="30"/>
        <color indexed="8"/>
        <rFont val="Arial"/>
        <family val="2"/>
      </rPr>
      <t xml:space="preserve"> (1.41+.41 /2)</t>
    </r>
  </si>
  <si>
    <t>Offset      (16*14)</t>
  </si>
  <si>
    <r>
      <t xml:space="preserve">Elbow     (26*8)  </t>
    </r>
    <r>
      <rPr>
        <b/>
        <sz val="30"/>
        <color indexed="8"/>
        <rFont val="Arial"/>
        <family val="2"/>
      </rPr>
      <t>L</t>
    </r>
    <r>
      <rPr>
        <sz val="30"/>
        <color indexed="8"/>
        <rFont val="Arial"/>
        <family val="2"/>
      </rPr>
      <t xml:space="preserve"> (4.41+1.16 /2)</t>
    </r>
  </si>
  <si>
    <t>Offset      (26*8)</t>
  </si>
  <si>
    <r>
      <t xml:space="preserve">Elbow     (18*12)  </t>
    </r>
    <r>
      <rPr>
        <b/>
        <sz val="30"/>
        <color indexed="8"/>
        <rFont val="Arial"/>
        <family val="2"/>
      </rPr>
      <t>L</t>
    </r>
    <r>
      <rPr>
        <sz val="30"/>
        <color indexed="8"/>
        <rFont val="Arial"/>
        <family val="2"/>
      </rPr>
      <t xml:space="preserve"> (3.41+1.08 /2)</t>
    </r>
  </si>
  <si>
    <t>End Cap  (18*12)</t>
  </si>
  <si>
    <t>COST SUMMARY OF RUNNING BILL NO 04</t>
  </si>
  <si>
    <t xml:space="preserve">PREVIOUS AMOUNT
</t>
  </si>
  <si>
    <t xml:space="preserve">CURRENT AMOUNT
 </t>
  </si>
  <si>
    <t xml:space="preserve">TOTAL  AMOUNT
 </t>
  </si>
  <si>
    <t>IPC # 4</t>
  </si>
  <si>
    <t>TriFit Gym Com-1 Clifton, Karachi.</t>
  </si>
  <si>
    <t>BILL OF QUANTITES (AS PER CONTRACT)</t>
  </si>
  <si>
    <t>AS PER BILLING</t>
  </si>
  <si>
    <t>Supply &amp; Installation Qunatity</t>
  </si>
  <si>
    <t>Supply Amount</t>
  </si>
  <si>
    <t>Installation  Amount</t>
  </si>
  <si>
    <t>Supply &amp; Installation Total Amount</t>
  </si>
  <si>
    <t>%</t>
  </si>
  <si>
    <t>A</t>
  </si>
  <si>
    <t>B</t>
  </si>
  <si>
    <t>C</t>
  </si>
  <si>
    <t>D</t>
  </si>
  <si>
    <t>E = C  x D</t>
  </si>
  <si>
    <t>F</t>
  </si>
  <si>
    <t>G = C x F</t>
  </si>
  <si>
    <t>H = E + F</t>
  </si>
  <si>
    <t>I</t>
  </si>
  <si>
    <t>J = K - I</t>
  </si>
  <si>
    <t>K</t>
  </si>
  <si>
    <t>L = K x D</t>
  </si>
  <si>
    <t>M = K x F</t>
  </si>
  <si>
    <t>N</t>
  </si>
  <si>
    <t>O = P - N</t>
  </si>
  <si>
    <t>P = L + M</t>
  </si>
  <si>
    <t>Q</t>
  </si>
  <si>
    <t>R = Q x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</si>
</sst>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General_)"/>
    <numFmt numFmtId="166" formatCode="#,##0.0"/>
    <numFmt numFmtId="167" formatCode="_(* #,##0_);_(* \(#,##0\);_(* &quot;-&quot;??_);_(@_)"/>
    <numFmt numFmtId="168" formatCode="_(* #,##0.0_);_(* \(#,##0.0\);_(* &quot;-&quot;??_);_(@_)"/>
  </numFmts>
  <fonts count="79">
    <font>
      <sz val="11"/>
      <name val="Arial"/>
    </font>
    <font>
      <sz val="10"/>
      <name val="Arial"/>
      <family val="2"/>
    </font>
    <font>
      <sz val="12"/>
      <name val="Arial"/>
      <family val="2"/>
    </font>
    <font>
      <sz val="11"/>
      <name val="Arial"/>
      <family val="2"/>
    </font>
    <font>
      <sz val="12"/>
      <name val="Times New Roman"/>
      <family val="1"/>
    </font>
    <font>
      <sz val="11"/>
      <name val="Arial"/>
      <family val="2"/>
    </font>
    <font>
      <b/>
      <sz val="12"/>
      <name val="Calibri"/>
      <family val="2"/>
      <scheme val="minor"/>
    </font>
    <font>
      <sz val="12"/>
      <name val="Calibri"/>
      <family val="2"/>
      <scheme val="minor"/>
    </font>
    <font>
      <i/>
      <sz val="11"/>
      <name val="Calibri"/>
      <family val="2"/>
      <scheme val="minor"/>
    </font>
    <font>
      <sz val="11"/>
      <name val="Calibri"/>
      <family val="2"/>
      <scheme val="minor"/>
    </font>
    <font>
      <b/>
      <sz val="10"/>
      <name val="Calibri"/>
      <family val="2"/>
      <scheme val="minor"/>
    </font>
    <font>
      <sz val="10"/>
      <name val="Calibri"/>
      <family val="2"/>
      <scheme val="minor"/>
    </font>
    <font>
      <i/>
      <sz val="10"/>
      <name val="Calibri"/>
      <family val="2"/>
      <scheme val="minor"/>
    </font>
    <font>
      <b/>
      <u/>
      <sz val="14"/>
      <name val="Arial"/>
      <family val="2"/>
    </font>
    <font>
      <b/>
      <sz val="12"/>
      <name val="Arial"/>
      <family val="2"/>
    </font>
    <font>
      <b/>
      <sz val="14"/>
      <name val="Arial"/>
      <family val="2"/>
    </font>
    <font>
      <b/>
      <u/>
      <sz val="10"/>
      <name val="Calibri"/>
      <family val="2"/>
      <scheme val="minor"/>
    </font>
    <font>
      <b/>
      <u/>
      <sz val="18"/>
      <color theme="1"/>
      <name val="Calibri"/>
      <family val="2"/>
      <scheme val="minor"/>
    </font>
    <font>
      <sz val="12"/>
      <color theme="1"/>
      <name val="Calibri"/>
      <family val="2"/>
      <scheme val="minor"/>
    </font>
    <font>
      <sz val="14"/>
      <color theme="1"/>
      <name val="Calibri"/>
      <family val="2"/>
      <scheme val="minor"/>
    </font>
    <font>
      <b/>
      <sz val="16"/>
      <name val="Calibri"/>
      <family val="2"/>
      <scheme val="minor"/>
    </font>
    <font>
      <sz val="11"/>
      <color theme="1"/>
      <name val="Calibri"/>
      <family val="2"/>
      <scheme val="minor"/>
    </font>
    <font>
      <sz val="26"/>
      <name val="Arial"/>
      <family val="2"/>
    </font>
    <font>
      <b/>
      <sz val="28"/>
      <name val="Arial"/>
      <family val="2"/>
    </font>
    <font>
      <sz val="28"/>
      <name val="Arial"/>
      <family val="2"/>
    </font>
    <font>
      <sz val="30"/>
      <name val="Calibri"/>
      <family val="2"/>
      <scheme val="minor"/>
    </font>
    <font>
      <b/>
      <sz val="26"/>
      <name val="Arial"/>
      <family val="2"/>
    </font>
    <font>
      <b/>
      <sz val="32"/>
      <name val="Arial"/>
      <family val="2"/>
    </font>
    <font>
      <b/>
      <sz val="48"/>
      <name val="Arial"/>
      <family val="2"/>
    </font>
    <font>
      <b/>
      <sz val="32"/>
      <color indexed="8"/>
      <name val="Arial"/>
      <family val="2"/>
    </font>
    <font>
      <sz val="28"/>
      <color indexed="8"/>
      <name val="Arial"/>
      <family val="2"/>
    </font>
    <font>
      <b/>
      <sz val="30"/>
      <name val="Arial"/>
      <family val="2"/>
    </font>
    <font>
      <b/>
      <sz val="30"/>
      <color indexed="8"/>
      <name val="Arial"/>
      <family val="2"/>
    </font>
    <font>
      <sz val="30"/>
      <color indexed="8"/>
      <name val="Arial"/>
      <family val="2"/>
    </font>
    <font>
      <sz val="30"/>
      <name val="Arial"/>
      <family val="2"/>
    </font>
    <font>
      <b/>
      <sz val="30"/>
      <name val="Calibri"/>
      <family val="2"/>
      <scheme val="minor"/>
    </font>
    <font>
      <sz val="34"/>
      <color theme="1"/>
      <name val="Calibri"/>
      <family val="2"/>
      <scheme val="minor"/>
    </font>
    <font>
      <sz val="32"/>
      <color indexed="8"/>
      <name val="Arial"/>
      <family val="2"/>
    </font>
    <font>
      <sz val="34"/>
      <name val="Arial"/>
      <family val="2"/>
    </font>
    <font>
      <sz val="34"/>
      <color indexed="8"/>
      <name val="Arial"/>
      <family val="2"/>
    </font>
    <font>
      <b/>
      <sz val="34"/>
      <color indexed="8"/>
      <name val="Arial"/>
      <family val="2"/>
    </font>
    <font>
      <b/>
      <sz val="34"/>
      <color theme="1"/>
      <name val="Calibri"/>
      <family val="2"/>
      <scheme val="minor"/>
    </font>
    <font>
      <b/>
      <sz val="36"/>
      <name val="Arial"/>
      <family val="2"/>
    </font>
    <font>
      <b/>
      <sz val="60"/>
      <color theme="1"/>
      <name val="Calibri"/>
      <family val="2"/>
      <scheme val="minor"/>
    </font>
    <font>
      <b/>
      <sz val="34"/>
      <name val="Arial"/>
      <family val="2"/>
    </font>
    <font>
      <sz val="32"/>
      <name val="Arial"/>
      <family val="2"/>
    </font>
    <font>
      <b/>
      <sz val="24"/>
      <name val="Albertus Extra Bold"/>
    </font>
    <font>
      <sz val="14"/>
      <name val="Arial"/>
      <family val="2"/>
    </font>
    <font>
      <sz val="14"/>
      <color indexed="8"/>
      <name val="Arial"/>
      <family val="2"/>
    </font>
    <font>
      <b/>
      <sz val="15"/>
      <name val="Arial"/>
      <family val="2"/>
    </font>
    <font>
      <b/>
      <sz val="14"/>
      <color indexed="8"/>
      <name val="Arial"/>
      <family val="2"/>
    </font>
    <font>
      <sz val="14"/>
      <color rgb="FF000000"/>
      <name val="Calibri"/>
      <family val="2"/>
      <scheme val="minor"/>
    </font>
    <font>
      <b/>
      <sz val="16"/>
      <color theme="1"/>
      <name val="Calibri"/>
      <family val="2"/>
      <scheme val="minor"/>
    </font>
    <font>
      <sz val="16"/>
      <name val="Calibri"/>
      <family val="2"/>
      <scheme val="minor"/>
    </font>
    <font>
      <b/>
      <u/>
      <sz val="22"/>
      <color theme="1"/>
      <name val="Calibri"/>
      <family val="2"/>
      <scheme val="minor"/>
    </font>
    <font>
      <b/>
      <sz val="15"/>
      <color theme="1"/>
      <name val="Calibri"/>
      <family val="2"/>
      <scheme val="minor"/>
    </font>
    <font>
      <sz val="14"/>
      <name val="Calibri"/>
      <family val="2"/>
      <scheme val="minor"/>
    </font>
    <font>
      <sz val="12"/>
      <name val="Calibri"/>
      <family val="2"/>
    </font>
    <font>
      <b/>
      <sz val="14"/>
      <name val="Calibri"/>
      <family val="2"/>
      <scheme val="minor"/>
    </font>
    <font>
      <b/>
      <sz val="18"/>
      <name val="Calibri"/>
      <family val="2"/>
      <scheme val="minor"/>
    </font>
    <font>
      <b/>
      <sz val="24"/>
      <name val="Calibri"/>
      <family val="2"/>
      <scheme val="minor"/>
    </font>
    <font>
      <i/>
      <sz val="12"/>
      <name val="Calibri"/>
      <family val="2"/>
      <scheme val="minor"/>
    </font>
    <font>
      <b/>
      <u/>
      <sz val="16"/>
      <name val="Arial"/>
      <family val="2"/>
    </font>
    <font>
      <sz val="14"/>
      <color theme="1"/>
      <name val="Arial"/>
      <family val="2"/>
    </font>
    <font>
      <b/>
      <sz val="16"/>
      <name val="Arial"/>
      <family val="2"/>
    </font>
    <font>
      <sz val="16"/>
      <name val="Arial"/>
      <family val="2"/>
    </font>
    <font>
      <sz val="28"/>
      <name val="Calibri"/>
      <family val="2"/>
      <scheme val="minor"/>
    </font>
    <font>
      <sz val="10"/>
      <name val="Arial"/>
      <family val="2"/>
    </font>
    <font>
      <sz val="10"/>
      <name val="Century Gothic"/>
      <family val="2"/>
    </font>
    <font>
      <sz val="12"/>
      <name val="Garamond"/>
      <family val="1"/>
    </font>
    <font>
      <sz val="10"/>
      <name val="MS Sans Serif"/>
      <family val="2"/>
    </font>
    <font>
      <sz val="10"/>
      <name val="MS Sans Serif"/>
    </font>
    <font>
      <sz val="16"/>
      <color rgb="FF000000"/>
      <name val="Calibri"/>
      <family val="2"/>
      <scheme val="minor"/>
    </font>
    <font>
      <sz val="16"/>
      <color theme="1"/>
      <name val="Calibri"/>
      <family val="2"/>
      <scheme val="minor"/>
    </font>
    <font>
      <b/>
      <sz val="20"/>
      <name val="Calibri"/>
      <family val="2"/>
      <scheme val="minor"/>
    </font>
    <font>
      <b/>
      <u/>
      <sz val="16"/>
      <color theme="1"/>
      <name val="Calibri"/>
      <family val="2"/>
      <scheme val="minor"/>
    </font>
    <font>
      <b/>
      <u/>
      <sz val="20"/>
      <color theme="1"/>
      <name val="Calibri"/>
      <family val="2"/>
      <scheme val="minor"/>
    </font>
    <font>
      <sz val="18"/>
      <name val="Calibri"/>
      <family val="2"/>
      <scheme val="minor"/>
    </font>
    <font>
      <b/>
      <sz val="20"/>
      <name val="Arial"/>
      <family val="2"/>
    </font>
  </fonts>
  <fills count="11">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71">
    <border>
      <left/>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right/>
      <top style="medium">
        <color indexed="64"/>
      </top>
      <bottom/>
      <diagonal/>
    </border>
    <border>
      <left style="medium">
        <color indexed="64"/>
      </left>
      <right style="hair">
        <color indexed="64"/>
      </right>
      <top style="double">
        <color indexed="64"/>
      </top>
      <bottom style="medium">
        <color indexed="64"/>
      </bottom>
      <diagonal/>
    </border>
    <border>
      <left style="thin">
        <color indexed="64"/>
      </left>
      <right style="hair">
        <color indexed="64"/>
      </right>
      <top style="double">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hair">
        <color indexed="64"/>
      </right>
      <top/>
      <bottom style="medium">
        <color indexed="64"/>
      </bottom>
      <diagonal/>
    </border>
    <border>
      <left style="thin">
        <color indexed="64"/>
      </left>
      <right style="hair">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diagonal/>
    </border>
    <border>
      <left style="thin">
        <color indexed="64"/>
      </left>
      <right/>
      <top style="thin">
        <color indexed="64"/>
      </top>
      <bottom style="hair">
        <color indexed="64"/>
      </bottom>
      <diagonal/>
    </border>
    <border>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hair">
        <color indexed="64"/>
      </top>
      <bottom/>
      <diagonal/>
    </border>
    <border>
      <left style="medium">
        <color indexed="64"/>
      </left>
      <right/>
      <top style="hair">
        <color indexed="64"/>
      </top>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s>
  <cellStyleXfs count="28">
    <xf numFmtId="0" fontId="0"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3" fillId="0" borderId="0"/>
    <xf numFmtId="0" fontId="1" fillId="0" borderId="0"/>
    <xf numFmtId="0" fontId="1" fillId="0" borderId="0"/>
    <xf numFmtId="43" fontId="1" fillId="0" borderId="0" applyFont="0" applyFill="0" applyBorder="0" applyAlignment="0" applyProtection="0"/>
    <xf numFmtId="43" fontId="4" fillId="0" borderId="0" applyFont="0" applyFill="0" applyBorder="0" applyAlignment="0" applyProtection="0"/>
    <xf numFmtId="0" fontId="2" fillId="0" borderId="0">
      <alignment vertical="center"/>
    </xf>
    <xf numFmtId="9" fontId="1" fillId="0" borderId="0" applyFont="0" applyFill="0" applyBorder="0" applyAlignment="0" applyProtection="0"/>
    <xf numFmtId="43" fontId="5" fillId="0" borderId="0" applyFont="0" applyFill="0" applyBorder="0" applyAlignment="0" applyProtection="0"/>
    <xf numFmtId="0" fontId="1" fillId="0" borderId="0"/>
    <xf numFmtId="0" fontId="21" fillId="0" borderId="0"/>
    <xf numFmtId="43" fontId="21" fillId="0" borderId="0" applyFont="0" applyFill="0" applyBorder="0" applyAlignment="0" applyProtection="0"/>
    <xf numFmtId="0" fontId="67" fillId="0" borderId="0"/>
    <xf numFmtId="164" fontId="1" fillId="0" borderId="0" applyFont="0" applyFill="0" applyBorder="0" applyAlignment="0" applyProtection="0"/>
    <xf numFmtId="0" fontId="1" fillId="0" borderId="0"/>
    <xf numFmtId="164" fontId="68" fillId="0" borderId="0" applyFont="0" applyFill="0" applyBorder="0" applyAlignment="0" applyProtection="0"/>
    <xf numFmtId="0" fontId="69" fillId="0" borderId="0"/>
    <xf numFmtId="40" fontId="70" fillId="0" borderId="0" applyFont="0" applyFill="0" applyBorder="0" applyAlignment="0" applyProtection="0"/>
    <xf numFmtId="164" fontId="68" fillId="0" borderId="0" applyFont="0" applyFill="0" applyBorder="0" applyAlignment="0" applyProtection="0"/>
    <xf numFmtId="0" fontId="71" fillId="0" borderId="0"/>
    <xf numFmtId="0" fontId="68" fillId="0" borderId="0"/>
    <xf numFmtId="0" fontId="21" fillId="0" borderId="0"/>
    <xf numFmtId="164" fontId="21" fillId="0" borderId="0" applyFont="0" applyFill="0" applyBorder="0" applyAlignment="0" applyProtection="0"/>
  </cellStyleXfs>
  <cellXfs count="575">
    <xf numFmtId="0" fontId="0" fillId="0" borderId="0" xfId="0"/>
    <xf numFmtId="165" fontId="6" fillId="0" borderId="0" xfId="3" applyNumberFormat="1" applyFont="1" applyAlignment="1">
      <alignment horizontal="left" vertical="center"/>
    </xf>
    <xf numFmtId="0" fontId="7" fillId="0" borderId="0" xfId="3" applyFont="1" applyAlignment="1">
      <alignment vertical="center"/>
    </xf>
    <xf numFmtId="0" fontId="8" fillId="0" borderId="0" xfId="3" applyFont="1" applyAlignment="1">
      <alignment horizontal="center" vertical="center"/>
    </xf>
    <xf numFmtId="3" fontId="8" fillId="0" borderId="0" xfId="3" applyNumberFormat="1" applyFont="1" applyAlignment="1">
      <alignment horizontal="center" vertical="center"/>
    </xf>
    <xf numFmtId="3" fontId="9" fillId="0" borderId="0" xfId="3" applyNumberFormat="1" applyFont="1" applyAlignment="1">
      <alignment vertical="center"/>
    </xf>
    <xf numFmtId="0" fontId="11" fillId="0" borderId="0" xfId="3" applyFont="1" applyAlignment="1">
      <alignment vertical="center"/>
    </xf>
    <xf numFmtId="165" fontId="7" fillId="0" borderId="0" xfId="3" applyNumberFormat="1" applyFont="1" applyAlignment="1">
      <alignment horizontal="left" vertical="center"/>
    </xf>
    <xf numFmtId="0" fontId="9" fillId="0" borderId="0" xfId="3" applyFont="1" applyAlignment="1">
      <alignment vertical="center"/>
    </xf>
    <xf numFmtId="165" fontId="11" fillId="0" borderId="0" xfId="3" applyNumberFormat="1" applyFont="1" applyAlignment="1">
      <alignment horizontal="left" vertical="center"/>
    </xf>
    <xf numFmtId="0" fontId="12" fillId="0" borderId="0" xfId="3" applyFont="1" applyAlignment="1">
      <alignment horizontal="center" vertical="center"/>
    </xf>
    <xf numFmtId="3" fontId="12" fillId="0" borderId="0" xfId="3" applyNumberFormat="1" applyFont="1" applyAlignment="1">
      <alignment horizontal="center" vertical="center"/>
    </xf>
    <xf numFmtId="0" fontId="10" fillId="0" borderId="0" xfId="3" applyFont="1" applyAlignment="1">
      <alignment vertical="center"/>
    </xf>
    <xf numFmtId="0" fontId="11" fillId="0" borderId="0" xfId="3" applyFont="1" applyAlignment="1">
      <alignment horizontal="left"/>
    </xf>
    <xf numFmtId="0" fontId="11" fillId="0" borderId="0" xfId="3" applyFont="1"/>
    <xf numFmtId="165" fontId="10" fillId="0" borderId="9" xfId="3" applyNumberFormat="1" applyFont="1" applyBorder="1" applyAlignment="1">
      <alignment horizontal="right" vertical="center"/>
    </xf>
    <xf numFmtId="3" fontId="10" fillId="0" borderId="9" xfId="3" applyNumberFormat="1" applyFont="1" applyBorder="1" applyAlignment="1">
      <alignment horizontal="right" vertical="center"/>
    </xf>
    <xf numFmtId="3" fontId="10" fillId="0" borderId="12" xfId="3" applyNumberFormat="1" applyFont="1" applyBorder="1" applyAlignment="1">
      <alignment vertical="center"/>
    </xf>
    <xf numFmtId="3" fontId="10" fillId="0" borderId="13" xfId="3" applyNumberFormat="1" applyFont="1" applyBorder="1" applyAlignment="1">
      <alignment vertical="center"/>
    </xf>
    <xf numFmtId="0" fontId="11" fillId="0" borderId="10" xfId="3" applyFont="1" applyBorder="1" applyAlignment="1">
      <alignment vertical="center"/>
    </xf>
    <xf numFmtId="0" fontId="11" fillId="0" borderId="11" xfId="3" applyFont="1" applyBorder="1" applyAlignment="1">
      <alignment horizontal="center" vertical="center"/>
    </xf>
    <xf numFmtId="0" fontId="11" fillId="0" borderId="11" xfId="3" applyFont="1" applyBorder="1" applyAlignment="1">
      <alignment horizontal="left" vertical="center"/>
    </xf>
    <xf numFmtId="165" fontId="11" fillId="0" borderId="11" xfId="3" applyNumberFormat="1" applyFont="1" applyBorder="1" applyAlignment="1">
      <alignment horizontal="justify" vertical="center"/>
    </xf>
    <xf numFmtId="3" fontId="10" fillId="0" borderId="11" xfId="3" applyNumberFormat="1" applyFont="1" applyBorder="1" applyAlignment="1">
      <alignment horizontal="right" vertical="center"/>
    </xf>
    <xf numFmtId="0" fontId="11" fillId="0" borderId="11" xfId="3" applyFont="1" applyBorder="1" applyAlignment="1">
      <alignment vertical="center"/>
    </xf>
    <xf numFmtId="0" fontId="10" fillId="0" borderId="0" xfId="3" applyFont="1" applyAlignment="1">
      <alignment horizontal="left"/>
    </xf>
    <xf numFmtId="0" fontId="11" fillId="0" borderId="0" xfId="3" applyFont="1" applyAlignment="1">
      <alignment horizontal="center"/>
    </xf>
    <xf numFmtId="3" fontId="11" fillId="0" borderId="0" xfId="3" applyNumberFormat="1" applyFont="1" applyAlignment="1">
      <alignment horizontal="center"/>
    </xf>
    <xf numFmtId="0" fontId="11" fillId="0" borderId="0" xfId="3" applyFont="1" applyAlignment="1">
      <alignment horizontal="center" vertical="top"/>
    </xf>
    <xf numFmtId="0" fontId="11" fillId="0" borderId="0" xfId="3" applyFont="1" applyAlignment="1">
      <alignment vertical="top"/>
    </xf>
    <xf numFmtId="0" fontId="9" fillId="0" borderId="0" xfId="3" applyFont="1" applyAlignment="1">
      <alignment horizontal="center"/>
    </xf>
    <xf numFmtId="0" fontId="9" fillId="0" borderId="0" xfId="3" applyFont="1" applyAlignment="1">
      <alignment horizontal="left"/>
    </xf>
    <xf numFmtId="0" fontId="9" fillId="0" borderId="0" xfId="3" applyFont="1"/>
    <xf numFmtId="3" fontId="9" fillId="0" borderId="0" xfId="3" applyNumberFormat="1" applyFont="1" applyAlignment="1">
      <alignment horizontal="center"/>
    </xf>
    <xf numFmtId="3" fontId="9" fillId="0" borderId="0" xfId="3" applyNumberFormat="1" applyFont="1"/>
    <xf numFmtId="167" fontId="11" fillId="0" borderId="0" xfId="3" applyNumberFormat="1" applyFont="1" applyAlignment="1">
      <alignment vertical="center"/>
    </xf>
    <xf numFmtId="0" fontId="14" fillId="0" borderId="0" xfId="14" applyFont="1" applyAlignment="1">
      <alignment vertical="center"/>
    </xf>
    <xf numFmtId="0" fontId="13" fillId="0" borderId="0" xfId="14" applyFont="1" applyAlignment="1">
      <alignment horizontal="center" vertical="center"/>
    </xf>
    <xf numFmtId="0" fontId="14" fillId="0" borderId="21" xfId="14" applyFont="1" applyBorder="1" applyAlignment="1">
      <alignment horizontal="center" vertical="center"/>
    </xf>
    <xf numFmtId="167" fontId="0" fillId="0" borderId="0" xfId="13" applyNumberFormat="1" applyFont="1"/>
    <xf numFmtId="15" fontId="0" fillId="0" borderId="0" xfId="0" applyNumberFormat="1"/>
    <xf numFmtId="43" fontId="0" fillId="0" borderId="0" xfId="0" applyNumberFormat="1"/>
    <xf numFmtId="165" fontId="16" fillId="0" borderId="1" xfId="0" applyNumberFormat="1" applyFont="1" applyBorder="1" applyAlignment="1">
      <alignment horizontal="left" vertical="center"/>
    </xf>
    <xf numFmtId="3" fontId="11" fillId="0" borderId="1" xfId="0" applyNumberFormat="1" applyFont="1" applyBorder="1" applyAlignment="1">
      <alignment horizontal="center" vertical="center"/>
    </xf>
    <xf numFmtId="0" fontId="9" fillId="2" borderId="0" xfId="0" applyFont="1" applyFill="1"/>
    <xf numFmtId="0" fontId="9" fillId="2" borderId="0" xfId="0" applyFont="1" applyFill="1" applyAlignment="1">
      <alignment vertical="center"/>
    </xf>
    <xf numFmtId="167" fontId="9" fillId="2" borderId="0" xfId="13" applyNumberFormat="1" applyFont="1" applyFill="1" applyBorder="1"/>
    <xf numFmtId="167" fontId="9" fillId="2" borderId="0" xfId="13" applyNumberFormat="1" applyFont="1" applyFill="1" applyBorder="1" applyAlignment="1">
      <alignment vertical="center"/>
    </xf>
    <xf numFmtId="167" fontId="9" fillId="2" borderId="0" xfId="13" applyNumberFormat="1" applyFont="1" applyFill="1" applyBorder="1" applyAlignment="1"/>
    <xf numFmtId="3" fontId="10" fillId="0" borderId="10" xfId="3" applyNumberFormat="1" applyFont="1" applyBorder="1" applyAlignment="1">
      <alignment vertical="center"/>
    </xf>
    <xf numFmtId="3" fontId="11" fillId="0" borderId="6" xfId="0" applyNumberFormat="1" applyFont="1" applyBorder="1" applyAlignment="1">
      <alignment horizontal="center" vertical="center"/>
    </xf>
    <xf numFmtId="0" fontId="11" fillId="0" borderId="15" xfId="3" applyFont="1" applyBorder="1" applyAlignment="1">
      <alignment horizontal="center" vertical="center"/>
    </xf>
    <xf numFmtId="0" fontId="11" fillId="0" borderId="5" xfId="3" applyFont="1" applyBorder="1" applyAlignment="1">
      <alignment horizontal="left" vertical="center"/>
    </xf>
    <xf numFmtId="3" fontId="10" fillId="0" borderId="19" xfId="3" applyNumberFormat="1" applyFont="1" applyBorder="1" applyAlignment="1">
      <alignment vertical="center"/>
    </xf>
    <xf numFmtId="0" fontId="0" fillId="0" borderId="0" xfId="0" applyAlignment="1">
      <alignment horizontal="center"/>
    </xf>
    <xf numFmtId="167" fontId="0" fillId="0" borderId="0" xfId="13" applyNumberFormat="1" applyFont="1" applyAlignment="1">
      <alignment vertical="center"/>
    </xf>
    <xf numFmtId="0" fontId="17" fillId="0" borderId="0" xfId="0" applyFont="1" applyAlignment="1">
      <alignment horizontal="center"/>
    </xf>
    <xf numFmtId="0" fontId="19" fillId="0" borderId="0" xfId="0" applyFont="1"/>
    <xf numFmtId="0" fontId="18" fillId="0" borderId="0" xfId="0" applyFont="1"/>
    <xf numFmtId="167" fontId="9" fillId="2" borderId="0" xfId="0" applyNumberFormat="1" applyFont="1" applyFill="1"/>
    <xf numFmtId="0" fontId="11" fillId="0" borderId="27" xfId="3" applyFont="1" applyBorder="1" applyAlignment="1">
      <alignment horizontal="left" vertical="center"/>
    </xf>
    <xf numFmtId="0" fontId="11" fillId="0" borderId="27" xfId="3" applyFont="1" applyBorder="1" applyAlignment="1">
      <alignment horizontal="center" vertical="center"/>
    </xf>
    <xf numFmtId="0" fontId="11" fillId="0" borderId="27" xfId="0" applyFont="1" applyBorder="1" applyAlignment="1">
      <alignment horizontal="center" vertical="top"/>
    </xf>
    <xf numFmtId="0" fontId="10" fillId="0" borderId="36" xfId="0" quotePrefix="1" applyFont="1" applyBorder="1" applyAlignment="1">
      <alignment horizontal="left"/>
    </xf>
    <xf numFmtId="0" fontId="10" fillId="0" borderId="35" xfId="0" quotePrefix="1" applyFont="1" applyBorder="1" applyAlignment="1">
      <alignment horizontal="left"/>
    </xf>
    <xf numFmtId="165" fontId="11" fillId="0" borderId="20" xfId="0" applyNumberFormat="1" applyFont="1" applyBorder="1" applyAlignment="1">
      <alignment horizontal="center" vertical="top"/>
    </xf>
    <xf numFmtId="0" fontId="22" fillId="0" borderId="0" xfId="15" applyFont="1" applyAlignment="1">
      <alignment horizontal="center" vertical="center"/>
    </xf>
    <xf numFmtId="0" fontId="22" fillId="0" borderId="0" xfId="15" applyFont="1" applyAlignment="1">
      <alignment horizontal="left"/>
    </xf>
    <xf numFmtId="0" fontId="22" fillId="0" borderId="0" xfId="15" applyFont="1" applyAlignment="1">
      <alignment horizontal="center"/>
    </xf>
    <xf numFmtId="0" fontId="22" fillId="3" borderId="27" xfId="8" applyFont="1" applyFill="1" applyBorder="1" applyAlignment="1">
      <alignment horizontal="center" vertical="center" wrapText="1"/>
    </xf>
    <xf numFmtId="0" fontId="25" fillId="0" borderId="27" xfId="8" applyFont="1" applyBorder="1" applyAlignment="1">
      <alignment vertical="center"/>
    </xf>
    <xf numFmtId="0" fontId="24" fillId="0" borderId="27" xfId="8" quotePrefix="1" applyFont="1" applyBorder="1" applyAlignment="1">
      <alignment horizontal="center" vertical="center"/>
    </xf>
    <xf numFmtId="0" fontId="26" fillId="0" borderId="27" xfId="8" quotePrefix="1" applyFont="1" applyBorder="1" applyAlignment="1">
      <alignment horizontal="center" vertical="center"/>
    </xf>
    <xf numFmtId="0" fontId="26" fillId="0" borderId="27" xfId="0" applyFont="1" applyBorder="1" applyAlignment="1">
      <alignment horizontal="center" vertical="center"/>
    </xf>
    <xf numFmtId="0" fontId="26" fillId="0" borderId="27" xfId="0" applyFont="1" applyBorder="1" applyAlignment="1">
      <alignment horizontal="center" vertical="center" wrapText="1"/>
    </xf>
    <xf numFmtId="0" fontId="24" fillId="0" borderId="27" xfId="0" applyFont="1" applyBorder="1" applyAlignment="1">
      <alignment horizontal="center" vertical="center"/>
    </xf>
    <xf numFmtId="0" fontId="29" fillId="0" borderId="27" xfId="8" applyFont="1" applyBorder="1" applyAlignment="1">
      <alignment horizontal="left" vertical="center" wrapText="1"/>
    </xf>
    <xf numFmtId="0" fontId="29" fillId="0" borderId="27" xfId="8" applyFont="1" applyBorder="1" applyAlignment="1">
      <alignment horizontal="center" vertical="center" wrapText="1"/>
    </xf>
    <xf numFmtId="0" fontId="31" fillId="0" borderId="27" xfId="8" quotePrefix="1" applyFont="1" applyBorder="1" applyAlignment="1">
      <alignment horizontal="center" vertical="center"/>
    </xf>
    <xf numFmtId="165" fontId="25" fillId="0" borderId="3" xfId="8" quotePrefix="1" applyNumberFormat="1" applyFont="1" applyBorder="1" applyAlignment="1">
      <alignment horizontal="justify" vertical="center"/>
    </xf>
    <xf numFmtId="0" fontId="22" fillId="0" borderId="27" xfId="8" quotePrefix="1" applyFont="1" applyBorder="1" applyAlignment="1">
      <alignment horizontal="center" vertical="center"/>
    </xf>
    <xf numFmtId="2" fontId="24" fillId="0" borderId="27" xfId="0" applyNumberFormat="1" applyFont="1" applyBorder="1" applyAlignment="1">
      <alignment horizontal="center" vertical="center"/>
    </xf>
    <xf numFmtId="0" fontId="30" fillId="0" borderId="27" xfId="8" applyFont="1" applyBorder="1" applyAlignment="1">
      <alignment horizontal="left" vertical="center"/>
    </xf>
    <xf numFmtId="0" fontId="27" fillId="3" borderId="27" xfId="0" applyFont="1" applyFill="1" applyBorder="1" applyAlignment="1">
      <alignment horizontal="left" vertical="center"/>
    </xf>
    <xf numFmtId="0" fontId="29" fillId="3" borderId="27" xfId="8" applyFont="1" applyFill="1" applyBorder="1" applyAlignment="1">
      <alignment horizontal="center" vertical="center" wrapText="1"/>
    </xf>
    <xf numFmtId="43" fontId="27" fillId="3" borderId="27" xfId="16" applyFont="1" applyFill="1" applyBorder="1" applyAlignment="1">
      <alignment horizontal="left" vertical="center"/>
    </xf>
    <xf numFmtId="2" fontId="27" fillId="3" borderId="27" xfId="16" applyNumberFormat="1" applyFont="1" applyFill="1" applyBorder="1" applyAlignment="1">
      <alignment horizontal="center" vertical="center"/>
    </xf>
    <xf numFmtId="0" fontId="33" fillId="0" borderId="27" xfId="8" applyFont="1" applyBorder="1" applyAlignment="1">
      <alignment horizontal="left" vertical="center" wrapText="1"/>
    </xf>
    <xf numFmtId="0" fontId="34" fillId="0" borderId="27" xfId="8" quotePrefix="1" applyFont="1" applyBorder="1" applyAlignment="1">
      <alignment horizontal="center" vertical="center"/>
    </xf>
    <xf numFmtId="0" fontId="34" fillId="0" borderId="27" xfId="0" applyFont="1" applyBorder="1" applyAlignment="1">
      <alignment horizontal="center" vertical="center"/>
    </xf>
    <xf numFmtId="2" fontId="34" fillId="0" borderId="27" xfId="0" applyNumberFormat="1" applyFont="1" applyBorder="1" applyAlignment="1">
      <alignment horizontal="center" vertical="center"/>
    </xf>
    <xf numFmtId="0" fontId="34" fillId="2" borderId="27" xfId="8" quotePrefix="1" applyFont="1" applyFill="1" applyBorder="1" applyAlignment="1">
      <alignment horizontal="center" vertical="center"/>
    </xf>
    <xf numFmtId="0" fontId="33" fillId="0" borderId="27" xfId="8" applyFont="1" applyBorder="1" applyAlignment="1">
      <alignment horizontal="left" vertical="center"/>
    </xf>
    <xf numFmtId="2" fontId="31" fillId="3" borderId="27" xfId="16" applyNumberFormat="1" applyFont="1" applyFill="1" applyBorder="1" applyAlignment="1">
      <alignment horizontal="center" vertical="center"/>
    </xf>
    <xf numFmtId="0" fontId="32" fillId="0" borderId="27" xfId="8" applyFont="1" applyBorder="1" applyAlignment="1">
      <alignment horizontal="center" vertical="center" wrapText="1"/>
    </xf>
    <xf numFmtId="0" fontId="22" fillId="2" borderId="31" xfId="8" quotePrefix="1" applyFont="1" applyFill="1" applyBorder="1" applyAlignment="1">
      <alignment horizontal="center" vertical="center"/>
    </xf>
    <xf numFmtId="0" fontId="31" fillId="2" borderId="32" xfId="0" applyFont="1" applyFill="1" applyBorder="1" applyAlignment="1">
      <alignment horizontal="left" vertical="center"/>
    </xf>
    <xf numFmtId="0" fontId="32" fillId="2" borderId="32" xfId="8" applyFont="1" applyFill="1" applyBorder="1" applyAlignment="1">
      <alignment horizontal="center" vertical="center" wrapText="1"/>
    </xf>
    <xf numFmtId="43" fontId="31" fillId="2" borderId="32" xfId="16" applyFont="1" applyFill="1" applyBorder="1" applyAlignment="1">
      <alignment horizontal="left" vertical="center"/>
    </xf>
    <xf numFmtId="2" fontId="31" fillId="2" borderId="33" xfId="16" applyNumberFormat="1" applyFont="1" applyFill="1" applyBorder="1" applyAlignment="1">
      <alignment horizontal="center" vertical="center"/>
    </xf>
    <xf numFmtId="0" fontId="32" fillId="0" borderId="27" xfId="8" applyFont="1" applyBorder="1" applyAlignment="1">
      <alignment horizontal="left" vertical="center" wrapText="1"/>
    </xf>
    <xf numFmtId="0" fontId="36" fillId="0" borderId="27" xfId="15" applyFont="1" applyBorder="1" applyAlignment="1">
      <alignment horizontal="center" vertical="center" wrapText="1"/>
    </xf>
    <xf numFmtId="0" fontId="37" fillId="2" borderId="27" xfId="8" applyFont="1" applyFill="1" applyBorder="1" applyAlignment="1">
      <alignment horizontal="center" vertical="center" wrapText="1"/>
    </xf>
    <xf numFmtId="0" fontId="38" fillId="0" borderId="27" xfId="8" applyFont="1" applyBorder="1" applyAlignment="1">
      <alignment vertical="center"/>
    </xf>
    <xf numFmtId="0" fontId="24" fillId="0" borderId="27" xfId="8" applyFont="1" applyBorder="1" applyAlignment="1">
      <alignment horizontal="center" vertical="center" wrapText="1"/>
    </xf>
    <xf numFmtId="0" fontId="39" fillId="0" borderId="27" xfId="8" applyFont="1" applyBorder="1" applyAlignment="1">
      <alignment horizontal="center" vertical="center" wrapText="1"/>
    </xf>
    <xf numFmtId="0" fontId="40" fillId="0" borderId="27" xfId="8" applyFont="1" applyBorder="1" applyAlignment="1">
      <alignment horizontal="center" vertical="center" wrapText="1"/>
    </xf>
    <xf numFmtId="0" fontId="30" fillId="0" borderId="27" xfId="8" applyFont="1" applyBorder="1" applyAlignment="1">
      <alignment horizontal="center" vertical="center" wrapText="1"/>
    </xf>
    <xf numFmtId="0" fontId="33" fillId="0" borderId="27" xfId="8" applyFont="1" applyBorder="1" applyAlignment="1">
      <alignment horizontal="center" vertical="center" wrapText="1"/>
    </xf>
    <xf numFmtId="0" fontId="36" fillId="0" borderId="27" xfId="0" applyFont="1" applyBorder="1" applyAlignment="1">
      <alignment horizontal="center" vertical="center" wrapText="1"/>
    </xf>
    <xf numFmtId="165" fontId="25" fillId="0" borderId="27" xfId="8" quotePrefix="1" applyNumberFormat="1" applyFont="1" applyBorder="1" applyAlignment="1">
      <alignment horizontal="justify" vertical="center"/>
    </xf>
    <xf numFmtId="0" fontId="34" fillId="0" borderId="27" xfId="8" applyFont="1" applyBorder="1" applyAlignment="1">
      <alignment vertical="center"/>
    </xf>
    <xf numFmtId="0" fontId="44" fillId="0" borderId="27" xfId="8" quotePrefix="1" applyFont="1" applyBorder="1" applyAlignment="1">
      <alignment horizontal="center" vertical="center"/>
    </xf>
    <xf numFmtId="0" fontId="34" fillId="0" borderId="27" xfId="8" applyFont="1" applyBorder="1" applyAlignment="1">
      <alignment horizontal="center" vertical="center"/>
    </xf>
    <xf numFmtId="43" fontId="34" fillId="3" borderId="27" xfId="16" applyFont="1" applyFill="1" applyBorder="1" applyAlignment="1">
      <alignment horizontal="center" vertical="center"/>
    </xf>
    <xf numFmtId="14" fontId="34" fillId="0" borderId="27" xfId="0" applyNumberFormat="1" applyFont="1" applyBorder="1" applyAlignment="1">
      <alignment horizontal="center" vertical="center"/>
    </xf>
    <xf numFmtId="0" fontId="31" fillId="0" borderId="27" xfId="0" applyFont="1" applyBorder="1" applyAlignment="1">
      <alignment horizontal="left" vertical="center"/>
    </xf>
    <xf numFmtId="0" fontId="34" fillId="0" borderId="27" xfId="0" applyFont="1" applyBorder="1" applyAlignment="1">
      <alignment horizontal="left" vertical="center"/>
    </xf>
    <xf numFmtId="0" fontId="31" fillId="0" borderId="27" xfId="0" applyFont="1" applyBorder="1" applyAlignment="1">
      <alignment horizontal="center" vertical="center"/>
    </xf>
    <xf numFmtId="0" fontId="31" fillId="0" borderId="27" xfId="0" applyFont="1" applyBorder="1" applyAlignment="1">
      <alignment horizontal="center" vertical="center" wrapText="1"/>
    </xf>
    <xf numFmtId="2" fontId="34" fillId="0" borderId="27" xfId="0" applyNumberFormat="1" applyFont="1" applyBorder="1" applyAlignment="1">
      <alignment horizontal="center" vertical="center" wrapText="1"/>
    </xf>
    <xf numFmtId="0" fontId="34" fillId="0" borderId="27" xfId="0" applyFont="1" applyBorder="1" applyAlignment="1">
      <alignment vertical="center" wrapText="1"/>
    </xf>
    <xf numFmtId="0" fontId="31" fillId="0" borderId="27" xfId="8" applyFont="1" applyBorder="1" applyAlignment="1">
      <alignment horizontal="center" vertical="center"/>
    </xf>
    <xf numFmtId="0" fontId="31" fillId="0" borderId="27" xfId="8" applyFont="1" applyBorder="1" applyAlignment="1">
      <alignment horizontal="center" vertical="center" wrapText="1"/>
    </xf>
    <xf numFmtId="0" fontId="34" fillId="0" borderId="27" xfId="8" applyFont="1" applyBorder="1" applyAlignment="1">
      <alignment horizontal="center" vertical="center" wrapText="1"/>
    </xf>
    <xf numFmtId="0" fontId="25" fillId="0" borderId="27" xfId="8" applyFont="1" applyBorder="1" applyAlignment="1">
      <alignment horizontal="justify" vertical="center"/>
    </xf>
    <xf numFmtId="0" fontId="34" fillId="2" borderId="27" xfId="0" applyFont="1" applyFill="1" applyBorder="1" applyAlignment="1">
      <alignment horizontal="center" vertical="center"/>
    </xf>
    <xf numFmtId="0" fontId="25" fillId="0" borderId="40" xfId="8" quotePrefix="1" applyFont="1" applyBorder="1" applyAlignment="1">
      <alignment horizontal="justify" vertical="center"/>
    </xf>
    <xf numFmtId="0" fontId="33" fillId="2" borderId="27" xfId="8" applyFont="1" applyFill="1" applyBorder="1" applyAlignment="1">
      <alignment horizontal="left" vertical="center" wrapText="1"/>
    </xf>
    <xf numFmtId="2" fontId="34" fillId="2" borderId="27" xfId="0" applyNumberFormat="1" applyFont="1" applyFill="1" applyBorder="1" applyAlignment="1">
      <alignment horizontal="center" vertical="center"/>
    </xf>
    <xf numFmtId="0" fontId="29" fillId="0" borderId="27" xfId="8" applyFont="1" applyBorder="1" applyAlignment="1">
      <alignment horizontal="left" vertical="center"/>
    </xf>
    <xf numFmtId="0" fontId="40" fillId="0" borderId="27" xfId="8" applyFont="1" applyBorder="1" applyAlignment="1">
      <alignment horizontal="left" vertical="center"/>
    </xf>
    <xf numFmtId="0" fontId="22" fillId="0" borderId="31" xfId="15" applyFont="1" applyBorder="1" applyAlignment="1">
      <alignment horizontal="center"/>
    </xf>
    <xf numFmtId="0" fontId="22" fillId="0" borderId="32" xfId="15" applyFont="1" applyBorder="1" applyAlignment="1">
      <alignment horizontal="left"/>
    </xf>
    <xf numFmtId="0" fontId="22" fillId="0" borderId="32" xfId="15" applyFont="1" applyBorder="1" applyAlignment="1">
      <alignment horizontal="center" vertical="center"/>
    </xf>
    <xf numFmtId="2" fontId="31" fillId="2" borderId="32" xfId="16" applyNumberFormat="1" applyFont="1" applyFill="1" applyBorder="1" applyAlignment="1">
      <alignment horizontal="center" vertical="center"/>
    </xf>
    <xf numFmtId="0" fontId="34" fillId="0" borderId="0" xfId="15" applyFont="1" applyAlignment="1">
      <alignment horizontal="center" vertical="center"/>
    </xf>
    <xf numFmtId="0" fontId="22" fillId="3" borderId="27" xfId="8" quotePrefix="1" applyFont="1" applyFill="1" applyBorder="1" applyAlignment="1">
      <alignment horizontal="center" vertical="center"/>
    </xf>
    <xf numFmtId="0" fontId="45" fillId="3" borderId="27" xfId="8" quotePrefix="1" applyFont="1" applyFill="1" applyBorder="1" applyAlignment="1">
      <alignment horizontal="center" vertical="center"/>
    </xf>
    <xf numFmtId="0" fontId="47" fillId="0" borderId="27" xfId="8" applyFont="1" applyBorder="1" applyAlignment="1">
      <alignment horizontal="center" vertical="center"/>
    </xf>
    <xf numFmtId="0" fontId="47" fillId="0" borderId="27" xfId="8" applyFont="1" applyBorder="1" applyAlignment="1">
      <alignment horizontal="center" vertical="center" wrapText="1"/>
    </xf>
    <xf numFmtId="43" fontId="47" fillId="0" borderId="27" xfId="16" applyFont="1" applyFill="1" applyBorder="1" applyAlignment="1">
      <alignment horizontal="center" vertical="center"/>
    </xf>
    <xf numFmtId="0" fontId="47" fillId="0" borderId="27" xfId="8" applyFont="1" applyBorder="1" applyAlignment="1">
      <alignment horizontal="left" vertical="center" wrapText="1"/>
    </xf>
    <xf numFmtId="0" fontId="19" fillId="0" borderId="27" xfId="0" applyFont="1" applyBorder="1"/>
    <xf numFmtId="0" fontId="47" fillId="0" borderId="27" xfId="0" applyFont="1" applyBorder="1"/>
    <xf numFmtId="0" fontId="19" fillId="0" borderId="27" xfId="0" applyFont="1" applyBorder="1" applyAlignment="1">
      <alignment horizontal="center" vertical="center"/>
    </xf>
    <xf numFmtId="0" fontId="51" fillId="0" borderId="27" xfId="0" applyFont="1" applyBorder="1" applyAlignment="1">
      <alignment horizontal="justify" vertical="center" wrapText="1"/>
    </xf>
    <xf numFmtId="167" fontId="19" fillId="0" borderId="27" xfId="13" applyNumberFormat="1" applyFont="1" applyFill="1" applyBorder="1" applyAlignment="1">
      <alignment horizontal="right" vertical="center"/>
    </xf>
    <xf numFmtId="167" fontId="19" fillId="0" borderId="27" xfId="13" applyNumberFormat="1" applyFont="1" applyBorder="1" applyAlignment="1">
      <alignment horizontal="right" vertical="center"/>
    </xf>
    <xf numFmtId="0" fontId="52" fillId="0" borderId="27" xfId="0" applyFont="1" applyBorder="1" applyAlignment="1">
      <alignment horizontal="center" vertical="center" wrapText="1"/>
    </xf>
    <xf numFmtId="167" fontId="52" fillId="0" borderId="27" xfId="13" applyNumberFormat="1" applyFont="1" applyBorder="1" applyAlignment="1">
      <alignment horizontal="center" vertical="center" wrapText="1"/>
    </xf>
    <xf numFmtId="167" fontId="52" fillId="0" borderId="27" xfId="13" applyNumberFormat="1" applyFont="1" applyFill="1" applyBorder="1" applyAlignment="1">
      <alignment horizontal="center" vertical="center" wrapText="1"/>
    </xf>
    <xf numFmtId="167" fontId="52" fillId="0" borderId="27" xfId="13" applyNumberFormat="1" applyFont="1" applyBorder="1" applyAlignment="1">
      <alignment horizontal="center" vertical="center"/>
    </xf>
    <xf numFmtId="0" fontId="17" fillId="0" borderId="0" xfId="0" applyFont="1"/>
    <xf numFmtId="14" fontId="0" fillId="0" borderId="27" xfId="13" applyNumberFormat="1" applyFont="1" applyBorder="1" applyAlignment="1">
      <alignment vertical="center"/>
    </xf>
    <xf numFmtId="0" fontId="48" fillId="5" borderId="27" xfId="8" applyFont="1" applyFill="1" applyBorder="1" applyAlignment="1">
      <alignment horizontal="center" vertical="top"/>
    </xf>
    <xf numFmtId="1" fontId="49" fillId="5" borderId="27" xfId="8" applyNumberFormat="1" applyFont="1" applyFill="1" applyBorder="1" applyAlignment="1">
      <alignment vertical="center"/>
    </xf>
    <xf numFmtId="4" fontId="50" fillId="5" borderId="27" xfId="16" applyNumberFormat="1" applyFont="1" applyFill="1" applyBorder="1" applyAlignment="1">
      <alignment horizontal="center" vertical="center"/>
    </xf>
    <xf numFmtId="0" fontId="55" fillId="5" borderId="27" xfId="0" applyFont="1" applyFill="1" applyBorder="1" applyAlignment="1">
      <alignment horizontal="center" vertical="center"/>
    </xf>
    <xf numFmtId="167" fontId="55" fillId="5" borderId="27" xfId="0" applyNumberFormat="1" applyFont="1" applyFill="1" applyBorder="1" applyAlignment="1">
      <alignment horizontal="center" vertical="center"/>
    </xf>
    <xf numFmtId="0" fontId="19" fillId="5" borderId="27" xfId="0" applyFont="1" applyFill="1" applyBorder="1" applyAlignment="1">
      <alignment horizontal="center" vertical="center"/>
    </xf>
    <xf numFmtId="0" fontId="31" fillId="3" borderId="27" xfId="0" applyFont="1" applyFill="1" applyBorder="1" applyAlignment="1">
      <alignment horizontal="left" vertical="center"/>
    </xf>
    <xf numFmtId="0" fontId="32" fillId="3" borderId="27" xfId="8" applyFont="1" applyFill="1" applyBorder="1" applyAlignment="1">
      <alignment horizontal="center" vertical="center" wrapText="1"/>
    </xf>
    <xf numFmtId="43" fontId="31" fillId="3" borderId="27" xfId="16" applyFont="1" applyFill="1" applyBorder="1" applyAlignment="1">
      <alignment horizontal="left" vertical="center"/>
    </xf>
    <xf numFmtId="3" fontId="11" fillId="0" borderId="18" xfId="0" applyNumberFormat="1" applyFont="1" applyBorder="1" applyAlignment="1">
      <alignment horizontal="center" vertical="center"/>
    </xf>
    <xf numFmtId="165" fontId="7" fillId="0" borderId="27" xfId="0" applyNumberFormat="1" applyFont="1" applyBorder="1" applyAlignment="1">
      <alignment horizontal="justify" vertical="center" wrapText="1"/>
    </xf>
    <xf numFmtId="0" fontId="7" fillId="0" borderId="27" xfId="0" applyFont="1" applyBorder="1" applyAlignment="1">
      <alignment horizontal="center" vertical="top"/>
    </xf>
    <xf numFmtId="0" fontId="7" fillId="0" borderId="27" xfId="0" applyFont="1" applyBorder="1" applyAlignment="1">
      <alignment horizontal="justify" vertical="center" wrapText="1"/>
    </xf>
    <xf numFmtId="0" fontId="7" fillId="0" borderId="3" xfId="0" applyFont="1" applyBorder="1" applyAlignment="1">
      <alignment horizontal="center" vertical="center"/>
    </xf>
    <xf numFmtId="3" fontId="7" fillId="0" borderId="3" xfId="0" applyNumberFormat="1" applyFont="1" applyBorder="1" applyAlignment="1">
      <alignment horizontal="center" vertical="center"/>
    </xf>
    <xf numFmtId="167" fontId="7" fillId="0" borderId="3" xfId="9" applyNumberFormat="1" applyFont="1" applyFill="1" applyBorder="1" applyAlignment="1">
      <alignment horizontal="right"/>
    </xf>
    <xf numFmtId="3" fontId="7" fillId="0" borderId="8" xfId="0" applyNumberFormat="1" applyFont="1" applyBorder="1" applyAlignment="1">
      <alignment horizontal="center" vertical="center"/>
    </xf>
    <xf numFmtId="167" fontId="7" fillId="0" borderId="8" xfId="9" applyNumberFormat="1" applyFont="1" applyFill="1" applyBorder="1" applyAlignment="1">
      <alignment horizontal="right"/>
    </xf>
    <xf numFmtId="9" fontId="7" fillId="0" borderId="3" xfId="9" applyNumberFormat="1" applyFont="1" applyFill="1" applyBorder="1" applyAlignment="1">
      <alignment horizontal="center" vertical="center"/>
    </xf>
    <xf numFmtId="9" fontId="7" fillId="2" borderId="7" xfId="9" applyNumberFormat="1" applyFont="1" applyFill="1" applyBorder="1" applyAlignment="1">
      <alignment horizontal="center" vertical="center"/>
    </xf>
    <xf numFmtId="167" fontId="7" fillId="2" borderId="7" xfId="9" applyNumberFormat="1" applyFont="1" applyFill="1" applyBorder="1" applyAlignment="1">
      <alignment horizontal="center" vertical="center"/>
    </xf>
    <xf numFmtId="3" fontId="7" fillId="2" borderId="8" xfId="0" applyNumberFormat="1" applyFont="1" applyFill="1" applyBorder="1" applyAlignment="1">
      <alignment horizontal="center" vertical="center"/>
    </xf>
    <xf numFmtId="9" fontId="7" fillId="2" borderId="3" xfId="9" applyNumberFormat="1" applyFont="1" applyFill="1" applyBorder="1" applyAlignment="1">
      <alignment horizontal="center" vertical="center"/>
    </xf>
    <xf numFmtId="167" fontId="7" fillId="2" borderId="7" xfId="13" applyNumberFormat="1" applyFont="1" applyFill="1" applyBorder="1" applyAlignment="1">
      <alignment horizontal="center" vertical="center"/>
    </xf>
    <xf numFmtId="0" fontId="7" fillId="0" borderId="27" xfId="0" applyFont="1" applyBorder="1" applyAlignment="1">
      <alignment horizontal="center" vertical="center"/>
    </xf>
    <xf numFmtId="0" fontId="7" fillId="0" borderId="27" xfId="0" applyFont="1" applyBorder="1" applyAlignment="1">
      <alignment horizontal="justify" wrapText="1"/>
    </xf>
    <xf numFmtId="167" fontId="7" fillId="0" borderId="2" xfId="0" applyNumberFormat="1" applyFont="1" applyBorder="1" applyAlignment="1">
      <alignment horizontal="center"/>
    </xf>
    <xf numFmtId="3" fontId="7" fillId="0" borderId="2" xfId="0" applyNumberFormat="1" applyFont="1" applyBorder="1" applyAlignment="1">
      <alignment horizontal="center"/>
    </xf>
    <xf numFmtId="167" fontId="7" fillId="0" borderId="2" xfId="9" applyNumberFormat="1" applyFont="1" applyFill="1" applyBorder="1" applyAlignment="1">
      <alignment horizontal="right"/>
    </xf>
    <xf numFmtId="167" fontId="7" fillId="0" borderId="7" xfId="9" applyNumberFormat="1" applyFont="1" applyFill="1" applyBorder="1" applyAlignment="1">
      <alignment horizontal="right"/>
    </xf>
    <xf numFmtId="0" fontId="7" fillId="0" borderId="7" xfId="9" applyNumberFormat="1" applyFont="1" applyFill="1" applyBorder="1" applyAlignment="1">
      <alignment horizontal="center" vertical="center"/>
    </xf>
    <xf numFmtId="167" fontId="7" fillId="0" borderId="3" xfId="0" applyNumberFormat="1" applyFont="1" applyBorder="1" applyAlignment="1">
      <alignment horizontal="center"/>
    </xf>
    <xf numFmtId="3" fontId="7" fillId="0" borderId="3" xfId="0" applyNumberFormat="1" applyFont="1" applyBorder="1" applyAlignment="1">
      <alignment horizontal="center"/>
    </xf>
    <xf numFmtId="0" fontId="7" fillId="2" borderId="7" xfId="9" applyNumberFormat="1" applyFont="1" applyFill="1" applyBorder="1" applyAlignment="1">
      <alignment horizontal="center" vertical="center"/>
    </xf>
    <xf numFmtId="167" fontId="7" fillId="0" borderId="1" xfId="0" applyNumberFormat="1" applyFont="1" applyBorder="1" applyAlignment="1">
      <alignment horizontal="center"/>
    </xf>
    <xf numFmtId="3" fontId="7" fillId="0" borderId="1" xfId="0" applyNumberFormat="1" applyFont="1" applyBorder="1" applyAlignment="1">
      <alignment horizontal="center"/>
    </xf>
    <xf numFmtId="167" fontId="7" fillId="0" borderId="1" xfId="9" applyNumberFormat="1" applyFont="1" applyFill="1" applyBorder="1" applyAlignment="1">
      <alignment horizontal="right"/>
    </xf>
    <xf numFmtId="167" fontId="7" fillId="0" borderId="6" xfId="9" applyNumberFormat="1" applyFont="1" applyFill="1" applyBorder="1" applyAlignment="1">
      <alignment horizontal="right"/>
    </xf>
    <xf numFmtId="0" fontId="7" fillId="0" borderId="6" xfId="9" applyNumberFormat="1" applyFont="1" applyFill="1" applyBorder="1" applyAlignment="1">
      <alignment horizontal="center" vertical="center"/>
    </xf>
    <xf numFmtId="0" fontId="7" fillId="2" borderId="6" xfId="9" applyNumberFormat="1" applyFont="1" applyFill="1" applyBorder="1" applyAlignment="1">
      <alignment horizontal="center" vertical="center"/>
    </xf>
    <xf numFmtId="167" fontId="7" fillId="0" borderId="37" xfId="0" applyNumberFormat="1" applyFont="1" applyBorder="1" applyAlignment="1">
      <alignment horizontal="center"/>
    </xf>
    <xf numFmtId="0" fontId="7" fillId="0" borderId="8" xfId="9" applyNumberFormat="1" applyFont="1" applyFill="1" applyBorder="1" applyAlignment="1">
      <alignment horizontal="center" vertical="center"/>
    </xf>
    <xf numFmtId="0" fontId="7" fillId="2" borderId="8" xfId="9" applyNumberFormat="1" applyFont="1" applyFill="1" applyBorder="1" applyAlignment="1">
      <alignment horizontal="center" vertical="center"/>
    </xf>
    <xf numFmtId="167" fontId="7" fillId="0" borderId="20" xfId="0" applyNumberFormat="1" applyFont="1" applyBorder="1" applyAlignment="1">
      <alignment horizontal="center"/>
    </xf>
    <xf numFmtId="3" fontId="7" fillId="0" borderId="20" xfId="0" applyNumberFormat="1" applyFont="1" applyBorder="1" applyAlignment="1">
      <alignment horizontal="center"/>
    </xf>
    <xf numFmtId="167" fontId="7" fillId="0" borderId="20" xfId="9" applyNumberFormat="1" applyFont="1" applyFill="1" applyBorder="1" applyAlignment="1">
      <alignment horizontal="right"/>
    </xf>
    <xf numFmtId="167" fontId="7" fillId="0" borderId="26" xfId="9" applyNumberFormat="1" applyFont="1" applyFill="1" applyBorder="1" applyAlignment="1">
      <alignment horizontal="right"/>
    </xf>
    <xf numFmtId="0" fontId="7" fillId="0" borderId="3" xfId="9" applyNumberFormat="1" applyFont="1" applyFill="1" applyBorder="1" applyAlignment="1">
      <alignment horizontal="center" vertical="center"/>
    </xf>
    <xf numFmtId="0" fontId="7" fillId="0" borderId="20" xfId="0" applyFont="1" applyBorder="1" applyAlignment="1">
      <alignment horizontal="justify" vertical="center" wrapText="1"/>
    </xf>
    <xf numFmtId="1" fontId="7" fillId="0" borderId="27" xfId="0" applyNumberFormat="1" applyFont="1" applyBorder="1" applyAlignment="1">
      <alignment horizontal="center" vertical="center"/>
    </xf>
    <xf numFmtId="167" fontId="7" fillId="0" borderId="1" xfId="0" applyNumberFormat="1" applyFont="1" applyBorder="1" applyAlignment="1">
      <alignment horizontal="center" vertical="center"/>
    </xf>
    <xf numFmtId="0" fontId="7" fillId="0" borderId="1" xfId="0" applyFont="1" applyBorder="1" applyAlignment="1">
      <alignment horizontal="center" vertical="center"/>
    </xf>
    <xf numFmtId="167" fontId="7" fillId="0" borderId="1" xfId="9" applyNumberFormat="1" applyFont="1" applyFill="1" applyBorder="1" applyAlignment="1">
      <alignment horizontal="right" vertical="center"/>
    </xf>
    <xf numFmtId="167" fontId="7" fillId="0" borderId="6" xfId="9" applyNumberFormat="1" applyFont="1" applyFill="1" applyBorder="1" applyAlignment="1">
      <alignment horizontal="right" vertical="center"/>
    </xf>
    <xf numFmtId="0" fontId="7" fillId="0" borderId="2" xfId="0" applyFont="1" applyBorder="1" applyAlignment="1">
      <alignment horizontal="center"/>
    </xf>
    <xf numFmtId="0" fontId="7" fillId="0" borderId="2" xfId="9" applyNumberFormat="1" applyFont="1" applyFill="1" applyBorder="1" applyAlignment="1">
      <alignment horizontal="center" vertical="center"/>
    </xf>
    <xf numFmtId="165" fontId="7" fillId="0" borderId="27" xfId="0" applyNumberFormat="1" applyFont="1" applyBorder="1" applyAlignment="1">
      <alignment horizontal="justify" vertical="center"/>
    </xf>
    <xf numFmtId="0" fontId="7" fillId="0" borderId="4" xfId="9" applyNumberFormat="1" applyFont="1" applyFill="1" applyBorder="1" applyAlignment="1">
      <alignment horizontal="center" vertical="center"/>
    </xf>
    <xf numFmtId="9" fontId="7" fillId="2" borderId="6" xfId="9" applyNumberFormat="1" applyFont="1" applyFill="1" applyBorder="1" applyAlignment="1">
      <alignment horizontal="center" vertical="center"/>
    </xf>
    <xf numFmtId="167" fontId="7" fillId="2" borderId="6" xfId="9" applyNumberFormat="1" applyFont="1" applyFill="1" applyBorder="1" applyAlignment="1">
      <alignment horizontal="center" vertical="center"/>
    </xf>
    <xf numFmtId="9" fontId="7" fillId="2" borderId="4" xfId="9" applyNumberFormat="1" applyFont="1" applyFill="1" applyBorder="1" applyAlignment="1">
      <alignment horizontal="center" vertical="center"/>
    </xf>
    <xf numFmtId="167" fontId="7" fillId="2" borderId="6" xfId="13" applyNumberFormat="1" applyFont="1" applyFill="1" applyBorder="1" applyAlignment="1">
      <alignment horizontal="center" vertical="center"/>
    </xf>
    <xf numFmtId="0" fontId="53" fillId="3" borderId="15" xfId="0" applyFont="1" applyFill="1" applyBorder="1" applyAlignment="1">
      <alignment horizontal="center" vertical="top"/>
    </xf>
    <xf numFmtId="0" fontId="53" fillId="3" borderId="16" xfId="0" applyFont="1" applyFill="1" applyBorder="1" applyAlignment="1">
      <alignment horizontal="center" vertical="top"/>
    </xf>
    <xf numFmtId="0" fontId="20" fillId="3" borderId="9" xfId="0" applyFont="1" applyFill="1" applyBorder="1" applyAlignment="1">
      <alignment horizontal="center" vertical="center"/>
    </xf>
    <xf numFmtId="0" fontId="20" fillId="3" borderId="27" xfId="0" applyFont="1" applyFill="1" applyBorder="1" applyAlignment="1">
      <alignment horizontal="center" vertical="center"/>
    </xf>
    <xf numFmtId="167" fontId="20" fillId="3" borderId="27" xfId="0" applyNumberFormat="1" applyFont="1" applyFill="1" applyBorder="1" applyAlignment="1">
      <alignment horizontal="center" vertical="center"/>
    </xf>
    <xf numFmtId="9" fontId="20" fillId="3" borderId="27" xfId="0" applyNumberFormat="1" applyFont="1" applyFill="1" applyBorder="1" applyAlignment="1">
      <alignment horizontal="center" vertical="center"/>
    </xf>
    <xf numFmtId="0" fontId="20" fillId="3" borderId="19" xfId="0" applyFont="1" applyFill="1" applyBorder="1" applyAlignment="1">
      <alignment horizontal="left" vertical="center"/>
    </xf>
    <xf numFmtId="165" fontId="56" fillId="0" borderId="26" xfId="0" applyNumberFormat="1" applyFont="1" applyBorder="1" applyAlignment="1">
      <alignment horizontal="center" vertical="top"/>
    </xf>
    <xf numFmtId="0" fontId="58" fillId="0" borderId="27" xfId="0" applyFont="1" applyBorder="1" applyAlignment="1">
      <alignment horizontal="center" vertical="center"/>
    </xf>
    <xf numFmtId="0" fontId="56" fillId="0" borderId="27" xfId="0" applyFont="1" applyBorder="1" applyAlignment="1">
      <alignment horizontal="center" vertical="top"/>
    </xf>
    <xf numFmtId="1" fontId="56" fillId="0" borderId="27" xfId="0" applyNumberFormat="1" applyFont="1" applyBorder="1" applyAlignment="1">
      <alignment horizontal="center"/>
    </xf>
    <xf numFmtId="0" fontId="56" fillId="0" borderId="27" xfId="0" applyFont="1" applyBorder="1" applyAlignment="1">
      <alignment horizontal="center" vertical="center"/>
    </xf>
    <xf numFmtId="165" fontId="7" fillId="0" borderId="3" xfId="0" applyNumberFormat="1" applyFont="1" applyBorder="1" applyAlignment="1">
      <alignment horizontal="center" vertical="center"/>
    </xf>
    <xf numFmtId="3" fontId="7" fillId="2" borderId="7" xfId="0" applyNumberFormat="1" applyFont="1" applyFill="1" applyBorder="1" applyAlignment="1">
      <alignment horizontal="center" vertical="center"/>
    </xf>
    <xf numFmtId="9" fontId="7" fillId="2" borderId="2" xfId="9" applyNumberFormat="1" applyFont="1" applyFill="1" applyBorder="1" applyAlignment="1">
      <alignment horizontal="center" vertical="center"/>
    </xf>
    <xf numFmtId="3" fontId="58" fillId="0" borderId="27" xfId="3" applyNumberFormat="1" applyFont="1" applyBorder="1" applyAlignment="1">
      <alignment horizontal="center" vertical="center"/>
    </xf>
    <xf numFmtId="3" fontId="58" fillId="0" borderId="27" xfId="3" applyNumberFormat="1" applyFont="1" applyBorder="1" applyAlignment="1">
      <alignment horizontal="center" vertical="center" wrapText="1"/>
    </xf>
    <xf numFmtId="0" fontId="56" fillId="0" borderId="27" xfId="3" applyFont="1" applyBorder="1" applyAlignment="1">
      <alignment horizontal="center" vertical="center"/>
    </xf>
    <xf numFmtId="0" fontId="56" fillId="0" borderId="27" xfId="3" applyFont="1" applyBorder="1" applyAlignment="1">
      <alignment horizontal="left" vertical="center"/>
    </xf>
    <xf numFmtId="165" fontId="58" fillId="0" borderId="17" xfId="3" applyNumberFormat="1" applyFont="1" applyBorder="1" applyAlignment="1">
      <alignment horizontal="right" vertical="center"/>
    </xf>
    <xf numFmtId="3" fontId="58" fillId="0" borderId="17" xfId="3" applyNumberFormat="1" applyFont="1" applyBorder="1" applyAlignment="1">
      <alignment horizontal="right" vertical="center"/>
    </xf>
    <xf numFmtId="0" fontId="56" fillId="0" borderId="34" xfId="3" applyFont="1" applyBorder="1" applyAlignment="1">
      <alignment vertical="center"/>
    </xf>
    <xf numFmtId="3" fontId="58" fillId="0" borderId="29" xfId="3" applyNumberFormat="1" applyFont="1" applyBorder="1" applyAlignment="1">
      <alignment vertical="center"/>
    </xf>
    <xf numFmtId="3" fontId="58" fillId="0" borderId="30" xfId="3" applyNumberFormat="1" applyFont="1" applyBorder="1" applyAlignment="1">
      <alignment vertical="center"/>
    </xf>
    <xf numFmtId="3" fontId="58" fillId="0" borderId="19" xfId="3" applyNumberFormat="1" applyFont="1" applyBorder="1" applyAlignment="1">
      <alignment vertical="center"/>
    </xf>
    <xf numFmtId="3" fontId="58" fillId="0" borderId="26" xfId="3" applyNumberFormat="1" applyFont="1" applyBorder="1" applyAlignment="1">
      <alignment vertical="center"/>
    </xf>
    <xf numFmtId="165" fontId="20" fillId="0" borderId="1" xfId="0" applyNumberFormat="1" applyFont="1" applyBorder="1" applyAlignment="1">
      <alignment horizontal="left" vertical="center" wrapText="1"/>
    </xf>
    <xf numFmtId="0" fontId="20" fillId="0" borderId="27" xfId="0" applyFont="1" applyBorder="1" applyAlignment="1">
      <alignment horizontal="left" vertical="top" wrapText="1"/>
    </xf>
    <xf numFmtId="0" fontId="58" fillId="0" borderId="27" xfId="0" applyFont="1" applyBorder="1" applyAlignment="1">
      <alignment horizontal="justify" vertical="center" wrapText="1"/>
    </xf>
    <xf numFmtId="0" fontId="56" fillId="0" borderId="27" xfId="0" applyFont="1" applyBorder="1" applyAlignment="1">
      <alignment horizontal="left" vertical="center" wrapText="1"/>
    </xf>
    <xf numFmtId="0" fontId="7" fillId="2" borderId="27" xfId="3" quotePrefix="1" applyFont="1" applyFill="1" applyBorder="1" applyAlignment="1">
      <alignment horizontal="left" vertical="top"/>
    </xf>
    <xf numFmtId="0" fontId="7" fillId="2" borderId="27" xfId="3" applyFont="1" applyFill="1" applyBorder="1" applyAlignment="1">
      <alignment horizontal="left" vertical="top"/>
    </xf>
    <xf numFmtId="0" fontId="7" fillId="2" borderId="27" xfId="3" applyFont="1" applyFill="1" applyBorder="1" applyAlignment="1">
      <alignment vertical="center" wrapText="1"/>
    </xf>
    <xf numFmtId="0" fontId="7" fillId="2" borderId="27" xfId="3" applyFont="1" applyFill="1" applyBorder="1" applyAlignment="1">
      <alignment horizontal="justify" vertical="center"/>
    </xf>
    <xf numFmtId="0" fontId="7" fillId="2" borderId="27" xfId="3" applyFont="1" applyFill="1" applyBorder="1" applyAlignment="1">
      <alignment horizontal="left" vertical="center"/>
    </xf>
    <xf numFmtId="0" fontId="6" fillId="2" borderId="27" xfId="3" quotePrefix="1" applyFont="1" applyFill="1" applyBorder="1" applyAlignment="1">
      <alignment horizontal="left" vertical="center"/>
    </xf>
    <xf numFmtId="0" fontId="7" fillId="2" borderId="27" xfId="3" quotePrefix="1" applyFont="1" applyFill="1" applyBorder="1" applyAlignment="1">
      <alignment horizontal="left" vertical="center"/>
    </xf>
    <xf numFmtId="0" fontId="6" fillId="2" borderId="27" xfId="3" applyFont="1" applyFill="1" applyBorder="1" applyAlignment="1">
      <alignment horizontal="justify" vertical="center"/>
    </xf>
    <xf numFmtId="165" fontId="7" fillId="2" borderId="27" xfId="3" applyNumberFormat="1" applyFont="1" applyFill="1" applyBorder="1" applyAlignment="1">
      <alignment horizontal="left" vertical="center"/>
    </xf>
    <xf numFmtId="165" fontId="7" fillId="2" borderId="27" xfId="3" applyNumberFormat="1" applyFont="1" applyFill="1" applyBorder="1" applyAlignment="1">
      <alignment horizontal="left" vertical="top"/>
    </xf>
    <xf numFmtId="165" fontId="7" fillId="2" borderId="27" xfId="3" quotePrefix="1" applyNumberFormat="1" applyFont="1" applyFill="1" applyBorder="1" applyAlignment="1">
      <alignment horizontal="left" vertical="top"/>
    </xf>
    <xf numFmtId="166" fontId="7" fillId="2" borderId="27" xfId="3" applyNumberFormat="1" applyFont="1" applyFill="1" applyBorder="1" applyAlignment="1">
      <alignment horizontal="left" vertical="center"/>
    </xf>
    <xf numFmtId="0" fontId="58" fillId="2" borderId="27" xfId="3" quotePrefix="1" applyFont="1" applyFill="1" applyBorder="1" applyAlignment="1">
      <alignment horizontal="center" vertical="center"/>
    </xf>
    <xf numFmtId="0" fontId="56" fillId="2" borderId="27" xfId="3" applyFont="1" applyFill="1" applyBorder="1" applyAlignment="1">
      <alignment horizontal="center" vertical="center"/>
    </xf>
    <xf numFmtId="0" fontId="56" fillId="2" borderId="27" xfId="3" quotePrefix="1" applyFont="1" applyFill="1" applyBorder="1" applyAlignment="1">
      <alignment horizontal="center" vertical="center"/>
    </xf>
    <xf numFmtId="12" fontId="56" fillId="2" borderId="27" xfId="3" quotePrefix="1" applyNumberFormat="1" applyFont="1" applyFill="1" applyBorder="1" applyAlignment="1">
      <alignment horizontal="center" vertical="center"/>
    </xf>
    <xf numFmtId="0" fontId="56" fillId="2" borderId="27" xfId="3" applyFont="1" applyFill="1" applyBorder="1" applyAlignment="1">
      <alignment vertical="center"/>
    </xf>
    <xf numFmtId="0" fontId="15" fillId="0" borderId="0" xfId="8" applyFont="1" applyAlignment="1">
      <alignment vertical="center"/>
    </xf>
    <xf numFmtId="0" fontId="63" fillId="0" borderId="0" xfId="0" applyFont="1"/>
    <xf numFmtId="0" fontId="64" fillId="0" borderId="21" xfId="14" applyFont="1" applyBorder="1" applyAlignment="1">
      <alignment horizontal="center" vertical="center"/>
    </xf>
    <xf numFmtId="1" fontId="15" fillId="2" borderId="14" xfId="8" applyNumberFormat="1" applyFont="1" applyFill="1" applyBorder="1" applyAlignment="1">
      <alignment horizontal="center" vertical="center" wrapText="1"/>
    </xf>
    <xf numFmtId="0" fontId="65" fillId="3" borderId="14" xfId="14" applyFont="1" applyFill="1" applyBorder="1" applyAlignment="1">
      <alignment horizontal="center" vertical="center"/>
    </xf>
    <xf numFmtId="0" fontId="64" fillId="3" borderId="14" xfId="14" applyFont="1" applyFill="1" applyBorder="1" applyAlignment="1">
      <alignment vertical="center"/>
    </xf>
    <xf numFmtId="0" fontId="34" fillId="0" borderId="6" xfId="8" applyFont="1" applyBorder="1" applyAlignment="1">
      <alignment horizontal="justify" vertical="center"/>
    </xf>
    <xf numFmtId="0" fontId="36" fillId="0" borderId="20" xfId="0" applyFont="1" applyBorder="1" applyAlignment="1">
      <alignment horizontal="center" vertical="center" wrapText="1"/>
    </xf>
    <xf numFmtId="0" fontId="66" fillId="0" borderId="4" xfId="8" applyFont="1" applyBorder="1" applyAlignment="1">
      <alignment vertical="center" wrapText="1"/>
    </xf>
    <xf numFmtId="0" fontId="34" fillId="0" borderId="2" xfId="8" quotePrefix="1" applyFont="1" applyBorder="1" applyAlignment="1">
      <alignment horizontal="justify" vertical="center"/>
    </xf>
    <xf numFmtId="0" fontId="34" fillId="3" borderId="27" xfId="8" applyFont="1" applyFill="1" applyBorder="1" applyAlignment="1">
      <alignment horizontal="center" vertical="center" wrapText="1"/>
    </xf>
    <xf numFmtId="0" fontId="31" fillId="3" borderId="27" xfId="0" applyFont="1" applyFill="1" applyBorder="1" applyAlignment="1">
      <alignment horizontal="center" vertical="center"/>
    </xf>
    <xf numFmtId="0" fontId="34" fillId="3" borderId="27" xfId="0" applyFont="1" applyFill="1" applyBorder="1" applyAlignment="1">
      <alignment horizontal="center" vertical="center"/>
    </xf>
    <xf numFmtId="0" fontId="34" fillId="2" borderId="31" xfId="8" applyFont="1" applyFill="1" applyBorder="1" applyAlignment="1">
      <alignment horizontal="center" vertical="center" wrapText="1"/>
    </xf>
    <xf numFmtId="0" fontId="31" fillId="2" borderId="32" xfId="0" applyFont="1" applyFill="1" applyBorder="1" applyAlignment="1">
      <alignment horizontal="center" vertical="center"/>
    </xf>
    <xf numFmtId="0" fontId="34" fillId="2" borderId="32" xfId="0" applyFont="1" applyFill="1" applyBorder="1" applyAlignment="1">
      <alignment horizontal="center" vertical="center"/>
    </xf>
    <xf numFmtId="43" fontId="34" fillId="2" borderId="32" xfId="16" applyFont="1" applyFill="1" applyBorder="1" applyAlignment="1">
      <alignment horizontal="center" vertical="center"/>
    </xf>
    <xf numFmtId="0" fontId="22" fillId="2" borderId="0" xfId="15" applyFont="1" applyFill="1" applyAlignment="1">
      <alignment horizontal="center" vertical="center"/>
    </xf>
    <xf numFmtId="0" fontId="31" fillId="3" borderId="27" xfId="8" applyFont="1" applyFill="1" applyBorder="1" applyAlignment="1">
      <alignment horizontal="center" vertical="center"/>
    </xf>
    <xf numFmtId="0" fontId="34" fillId="0" borderId="0" xfId="0" applyFont="1" applyAlignment="1">
      <alignment horizontal="center" vertical="center"/>
    </xf>
    <xf numFmtId="2" fontId="36" fillId="0" borderId="27" xfId="15" applyNumberFormat="1" applyFont="1" applyBorder="1" applyAlignment="1">
      <alignment horizontal="center" vertical="center" wrapText="1"/>
    </xf>
    <xf numFmtId="0" fontId="32" fillId="0" borderId="27" xfId="8" applyFont="1" applyBorder="1" applyAlignment="1">
      <alignment horizontal="left" vertical="center"/>
    </xf>
    <xf numFmtId="0" fontId="0" fillId="0" borderId="27" xfId="0" applyBorder="1"/>
    <xf numFmtId="0" fontId="18" fillId="0" borderId="27" xfId="0" applyFont="1" applyBorder="1"/>
    <xf numFmtId="0" fontId="19" fillId="5" borderId="27" xfId="0" applyFont="1" applyFill="1" applyBorder="1"/>
    <xf numFmtId="0" fontId="0" fillId="5" borderId="27" xfId="0" applyFill="1" applyBorder="1"/>
    <xf numFmtId="164" fontId="20" fillId="0" borderId="27" xfId="20" applyFont="1" applyFill="1" applyBorder="1" applyAlignment="1">
      <alignment horizontal="center" vertical="center"/>
    </xf>
    <xf numFmtId="0" fontId="20" fillId="0" borderId="27" xfId="19" applyFont="1" applyBorder="1" applyAlignment="1">
      <alignment horizontal="center" vertical="center"/>
    </xf>
    <xf numFmtId="0" fontId="53" fillId="0" borderId="27" xfId="19" applyFont="1" applyBorder="1" applyAlignment="1">
      <alignment horizontal="center" vertical="center"/>
    </xf>
    <xf numFmtId="0" fontId="72" fillId="0" borderId="35" xfId="17" applyFont="1" applyBorder="1" applyAlignment="1">
      <alignment horizontal="justify" vertical="center" wrapText="1"/>
    </xf>
    <xf numFmtId="164" fontId="53" fillId="0" borderId="27" xfId="20" applyFont="1" applyFill="1" applyBorder="1" applyAlignment="1">
      <alignment horizontal="center" vertical="center"/>
    </xf>
    <xf numFmtId="167" fontId="53" fillId="0" borderId="27" xfId="18" applyNumberFormat="1" applyFont="1" applyFill="1" applyBorder="1" applyAlignment="1">
      <alignment horizontal="center" vertical="center"/>
    </xf>
    <xf numFmtId="164" fontId="53" fillId="0" borderId="27" xfId="20" applyFont="1" applyFill="1" applyBorder="1" applyAlignment="1">
      <alignment horizontal="center"/>
    </xf>
    <xf numFmtId="0" fontId="53" fillId="0" borderId="27" xfId="19" applyFont="1" applyBorder="1" applyAlignment="1">
      <alignment vertical="center"/>
    </xf>
    <xf numFmtId="0" fontId="20" fillId="0" borderId="27" xfId="19" applyFont="1" applyBorder="1" applyAlignment="1">
      <alignment vertical="center"/>
    </xf>
    <xf numFmtId="164" fontId="53" fillId="0" borderId="27" xfId="19" applyNumberFormat="1" applyFont="1" applyBorder="1" applyAlignment="1">
      <alignment vertical="center"/>
    </xf>
    <xf numFmtId="167" fontId="20" fillId="0" borderId="27" xfId="20" applyNumberFormat="1" applyFont="1" applyFill="1" applyBorder="1" applyAlignment="1">
      <alignment vertical="center"/>
    </xf>
    <xf numFmtId="0" fontId="53" fillId="6" borderId="27" xfId="21" applyFont="1" applyFill="1" applyBorder="1" applyAlignment="1">
      <alignment horizontal="center" vertical="center" wrapText="1"/>
    </xf>
    <xf numFmtId="0" fontId="73" fillId="0" borderId="27" xfId="26" applyFont="1" applyBorder="1" applyAlignment="1">
      <alignment vertical="center" wrapText="1"/>
    </xf>
    <xf numFmtId="9" fontId="53" fillId="0" borderId="27" xfId="12" applyFont="1" applyFill="1" applyBorder="1" applyAlignment="1">
      <alignment vertical="center"/>
    </xf>
    <xf numFmtId="167" fontId="53" fillId="0" borderId="27" xfId="20" applyNumberFormat="1" applyFont="1" applyFill="1" applyBorder="1" applyAlignment="1">
      <alignment vertical="center"/>
    </xf>
    <xf numFmtId="0" fontId="53" fillId="6" borderId="27" xfId="21" applyFont="1" applyFill="1" applyBorder="1" applyAlignment="1">
      <alignment horizontal="center" wrapText="1"/>
    </xf>
    <xf numFmtId="0" fontId="53" fillId="0" borderId="27" xfId="19" applyFont="1" applyBorder="1" applyAlignment="1">
      <alignment wrapText="1"/>
    </xf>
    <xf numFmtId="0" fontId="53" fillId="0" borderId="27" xfId="19" applyFont="1" applyBorder="1" applyAlignment="1">
      <alignment horizontal="center"/>
    </xf>
    <xf numFmtId="164" fontId="53" fillId="0" borderId="27" xfId="20" applyFont="1" applyFill="1" applyBorder="1" applyAlignment="1"/>
    <xf numFmtId="9" fontId="53" fillId="0" borderId="27" xfId="12" applyFont="1" applyFill="1" applyBorder="1" applyAlignment="1"/>
    <xf numFmtId="167" fontId="53" fillId="0" borderId="27" xfId="20" applyNumberFormat="1" applyFont="1" applyFill="1" applyBorder="1" applyAlignment="1"/>
    <xf numFmtId="0" fontId="53" fillId="0" borderId="27" xfId="19" applyFont="1" applyBorder="1"/>
    <xf numFmtId="0" fontId="20" fillId="0" borderId="27" xfId="19" applyFont="1" applyBorder="1"/>
    <xf numFmtId="167" fontId="20" fillId="0" borderId="27" xfId="20" applyNumberFormat="1" applyFont="1" applyFill="1" applyBorder="1" applyAlignment="1"/>
    <xf numFmtId="167" fontId="20" fillId="0" borderId="27" xfId="18" applyNumberFormat="1" applyFont="1" applyFill="1" applyBorder="1" applyAlignment="1"/>
    <xf numFmtId="0" fontId="53" fillId="6" borderId="27" xfId="17" applyFont="1" applyFill="1" applyBorder="1" applyAlignment="1">
      <alignment horizontal="justify" wrapText="1"/>
    </xf>
    <xf numFmtId="0" fontId="53" fillId="6" borderId="27" xfId="20" applyNumberFormat="1" applyFont="1" applyFill="1" applyBorder="1" applyAlignment="1">
      <alignment horizontal="center"/>
    </xf>
    <xf numFmtId="168" fontId="53" fillId="6" borderId="27" xfId="20" applyNumberFormat="1" applyFont="1" applyFill="1" applyBorder="1" applyAlignment="1"/>
    <xf numFmtId="164" fontId="53" fillId="6" borderId="27" xfId="20" applyFont="1" applyFill="1" applyBorder="1" applyAlignment="1"/>
    <xf numFmtId="164" fontId="20" fillId="0" borderId="27" xfId="20" applyFont="1" applyFill="1" applyBorder="1" applyAlignment="1"/>
    <xf numFmtId="9" fontId="53" fillId="0" borderId="27" xfId="20" applyNumberFormat="1" applyFont="1" applyFill="1" applyBorder="1" applyAlignment="1"/>
    <xf numFmtId="0" fontId="72" fillId="0" borderId="35" xfId="8" applyFont="1" applyBorder="1" applyAlignment="1">
      <alignment horizontal="justify" vertical="center" wrapText="1"/>
    </xf>
    <xf numFmtId="0" fontId="53" fillId="6" borderId="27" xfId="8" applyFont="1" applyFill="1" applyBorder="1" applyAlignment="1">
      <alignment horizontal="justify" wrapText="1"/>
    </xf>
    <xf numFmtId="0" fontId="52" fillId="0" borderId="27" xfId="0" applyFont="1" applyBorder="1" applyAlignment="1">
      <alignment horizontal="center" vertical="center"/>
    </xf>
    <xf numFmtId="167" fontId="52" fillId="0" borderId="27" xfId="16" applyNumberFormat="1" applyFont="1" applyBorder="1" applyAlignment="1">
      <alignment horizontal="center" vertical="center" wrapText="1"/>
    </xf>
    <xf numFmtId="0" fontId="73" fillId="0" borderId="27" xfId="0" applyFont="1" applyBorder="1" applyAlignment="1">
      <alignment horizontal="center" vertical="center"/>
    </xf>
    <xf numFmtId="0" fontId="72" fillId="0" borderId="27" xfId="0" applyFont="1" applyBorder="1" applyAlignment="1">
      <alignment horizontal="justify" vertical="center" wrapText="1"/>
    </xf>
    <xf numFmtId="167" fontId="73" fillId="0" borderId="27" xfId="16" applyNumberFormat="1" applyFont="1" applyBorder="1" applyAlignment="1">
      <alignment horizontal="center" vertical="center"/>
    </xf>
    <xf numFmtId="167" fontId="73" fillId="0" borderId="27" xfId="16" applyNumberFormat="1" applyFont="1" applyBorder="1" applyAlignment="1">
      <alignment horizontal="center" vertical="center" wrapText="1"/>
    </xf>
    <xf numFmtId="0" fontId="73" fillId="0" borderId="27" xfId="0" applyFont="1" applyBorder="1"/>
    <xf numFmtId="167" fontId="73" fillId="0" borderId="27" xfId="16" applyNumberFormat="1" applyFont="1" applyBorder="1"/>
    <xf numFmtId="0" fontId="75" fillId="0" borderId="27" xfId="0" applyFont="1" applyBorder="1" applyAlignment="1">
      <alignment horizontal="center" vertical="center" wrapText="1"/>
    </xf>
    <xf numFmtId="167" fontId="52" fillId="0" borderId="27" xfId="0" applyNumberFormat="1" applyFont="1" applyBorder="1" applyAlignment="1">
      <alignment vertical="center"/>
    </xf>
    <xf numFmtId="167" fontId="65" fillId="0" borderId="0" xfId="0" applyNumberFormat="1" applyFont="1" applyAlignment="1">
      <alignment horizontal="center" vertical="center"/>
    </xf>
    <xf numFmtId="0" fontId="77" fillId="5" borderId="27" xfId="19" applyFont="1" applyFill="1" applyBorder="1" applyAlignment="1">
      <alignment vertical="center"/>
    </xf>
    <xf numFmtId="9" fontId="77" fillId="5" borderId="27" xfId="20" applyNumberFormat="1" applyFont="1" applyFill="1" applyBorder="1" applyAlignment="1">
      <alignment vertical="center"/>
    </xf>
    <xf numFmtId="164" fontId="77" fillId="5" borderId="27" xfId="20" applyFont="1" applyFill="1" applyBorder="1" applyAlignment="1">
      <alignment vertical="center"/>
    </xf>
    <xf numFmtId="167" fontId="59" fillId="5" borderId="27" xfId="19" applyNumberFormat="1" applyFont="1" applyFill="1" applyBorder="1" applyAlignment="1">
      <alignment vertical="center"/>
    </xf>
    <xf numFmtId="0" fontId="15" fillId="2" borderId="14" xfId="8" applyFont="1" applyFill="1" applyBorder="1" applyAlignment="1">
      <alignment horizontal="center" vertical="center"/>
    </xf>
    <xf numFmtId="0" fontId="64" fillId="0" borderId="22" xfId="14" applyFont="1" applyBorder="1" applyAlignment="1">
      <alignment horizontal="left" vertical="center"/>
    </xf>
    <xf numFmtId="0" fontId="64" fillId="0" borderId="23" xfId="14" applyFont="1" applyBorder="1" applyAlignment="1">
      <alignment horizontal="left" vertical="center"/>
    </xf>
    <xf numFmtId="0" fontId="15" fillId="2" borderId="24" xfId="8" applyFont="1" applyFill="1" applyBorder="1" applyAlignment="1">
      <alignment horizontal="center" vertical="center"/>
    </xf>
    <xf numFmtId="167" fontId="14" fillId="0" borderId="22" xfId="14" applyNumberFormat="1" applyFont="1" applyBorder="1" applyAlignment="1">
      <alignment horizontal="left" vertical="center"/>
    </xf>
    <xf numFmtId="0" fontId="0" fillId="0" borderId="47" xfId="0" applyBorder="1"/>
    <xf numFmtId="167" fontId="64" fillId="0" borderId="22" xfId="1" applyNumberFormat="1" applyFont="1" applyBorder="1" applyAlignment="1">
      <alignment horizontal="right" vertical="center"/>
    </xf>
    <xf numFmtId="167" fontId="64" fillId="0" borderId="21" xfId="1" applyNumberFormat="1" applyFont="1" applyBorder="1" applyAlignment="1">
      <alignment horizontal="right" vertical="center"/>
    </xf>
    <xf numFmtId="0" fontId="64" fillId="0" borderId="48" xfId="14" applyFont="1" applyBorder="1" applyAlignment="1">
      <alignment horizontal="center" vertical="center"/>
    </xf>
    <xf numFmtId="167" fontId="64" fillId="0" borderId="49" xfId="14" applyNumberFormat="1" applyFont="1" applyBorder="1" applyAlignment="1">
      <alignment horizontal="left" vertical="center"/>
    </xf>
    <xf numFmtId="0" fontId="0" fillId="0" borderId="35" xfId="0" applyBorder="1"/>
    <xf numFmtId="167" fontId="64" fillId="0" borderId="48" xfId="1" applyNumberFormat="1" applyFont="1" applyBorder="1" applyAlignment="1">
      <alignment horizontal="right" vertical="center"/>
    </xf>
    <xf numFmtId="167" fontId="64" fillId="3" borderId="24" xfId="14" applyNumberFormat="1" applyFont="1" applyFill="1" applyBorder="1" applyAlignment="1">
      <alignment vertical="center"/>
    </xf>
    <xf numFmtId="167" fontId="64" fillId="3" borderId="14" xfId="1" applyNumberFormat="1" applyFont="1" applyFill="1" applyBorder="1" applyAlignment="1">
      <alignment horizontal="right" vertical="center"/>
    </xf>
    <xf numFmtId="167" fontId="11" fillId="0" borderId="0" xfId="1" applyNumberFormat="1" applyFont="1" applyAlignment="1">
      <alignment vertical="center"/>
    </xf>
    <xf numFmtId="167" fontId="9" fillId="0" borderId="0" xfId="1" applyNumberFormat="1" applyFont="1" applyAlignment="1">
      <alignment vertical="center"/>
    </xf>
    <xf numFmtId="167" fontId="10" fillId="0" borderId="0" xfId="1" applyNumberFormat="1" applyFont="1" applyAlignment="1">
      <alignment vertical="center"/>
    </xf>
    <xf numFmtId="3" fontId="58" fillId="9" borderId="35" xfId="3" applyNumberFormat="1" applyFont="1" applyFill="1" applyBorder="1" applyAlignment="1">
      <alignment horizontal="center" vertical="center" wrapText="1"/>
    </xf>
    <xf numFmtId="3" fontId="58" fillId="9" borderId="35" xfId="3" applyNumberFormat="1" applyFont="1" applyFill="1" applyBorder="1" applyAlignment="1">
      <alignment horizontal="center" vertical="center"/>
    </xf>
    <xf numFmtId="0" fontId="58" fillId="10" borderId="64" xfId="3" applyFont="1" applyFill="1" applyBorder="1" applyAlignment="1">
      <alignment horizontal="center" vertical="center" wrapText="1"/>
    </xf>
    <xf numFmtId="0" fontId="58" fillId="10" borderId="35" xfId="3" applyFont="1" applyFill="1" applyBorder="1" applyAlignment="1">
      <alignment horizontal="center" vertical="center" wrapText="1"/>
    </xf>
    <xf numFmtId="3" fontId="58" fillId="10" borderId="35" xfId="3" applyNumberFormat="1" applyFont="1" applyFill="1" applyBorder="1" applyAlignment="1">
      <alignment horizontal="center" vertical="center" wrapText="1"/>
    </xf>
    <xf numFmtId="3" fontId="58" fillId="10" borderId="61" xfId="3" applyNumberFormat="1" applyFont="1" applyFill="1" applyBorder="1" applyAlignment="1">
      <alignment horizontal="center" vertical="center" wrapText="1"/>
    </xf>
    <xf numFmtId="165" fontId="58" fillId="8" borderId="66" xfId="3" applyNumberFormat="1" applyFont="1" applyFill="1" applyBorder="1" applyAlignment="1">
      <alignment horizontal="center" vertical="center"/>
    </xf>
    <xf numFmtId="165" fontId="58" fillId="8" borderId="50" xfId="3" applyNumberFormat="1" applyFont="1" applyFill="1" applyBorder="1" applyAlignment="1">
      <alignment horizontal="center" vertical="center"/>
    </xf>
    <xf numFmtId="165" fontId="58" fillId="9" borderId="50" xfId="3" applyNumberFormat="1" applyFont="1" applyFill="1" applyBorder="1" applyAlignment="1">
      <alignment horizontal="center" vertical="center"/>
    </xf>
    <xf numFmtId="3" fontId="58" fillId="9" borderId="50" xfId="3" applyNumberFormat="1" applyFont="1" applyFill="1" applyBorder="1" applyAlignment="1">
      <alignment horizontal="center" vertical="center"/>
    </xf>
    <xf numFmtId="3" fontId="58" fillId="9" borderId="50" xfId="3" applyNumberFormat="1" applyFont="1" applyFill="1" applyBorder="1" applyAlignment="1">
      <alignment horizontal="center" vertical="center" wrapText="1"/>
    </xf>
    <xf numFmtId="0" fontId="58" fillId="10" borderId="50" xfId="3" applyFont="1" applyFill="1" applyBorder="1" applyAlignment="1">
      <alignment horizontal="center" vertical="center" wrapText="1"/>
    </xf>
    <xf numFmtId="3" fontId="58" fillId="10" borderId="50" xfId="3" applyNumberFormat="1" applyFont="1" applyFill="1" applyBorder="1" applyAlignment="1">
      <alignment horizontal="center" vertical="center" wrapText="1"/>
    </xf>
    <xf numFmtId="3" fontId="58" fillId="10" borderId="67" xfId="3" applyNumberFormat="1" applyFont="1" applyFill="1" applyBorder="1" applyAlignment="1">
      <alignment horizontal="center" vertical="center" wrapText="1"/>
    </xf>
    <xf numFmtId="9" fontId="58" fillId="10" borderId="50" xfId="5" applyFont="1" applyFill="1" applyBorder="1" applyAlignment="1">
      <alignment horizontal="center" vertical="center" wrapText="1"/>
    </xf>
    <xf numFmtId="0" fontId="56" fillId="2" borderId="20" xfId="3" applyFont="1" applyFill="1" applyBorder="1" applyAlignment="1">
      <alignment horizontal="center"/>
    </xf>
    <xf numFmtId="0" fontId="7" fillId="2" borderId="20" xfId="3" applyFont="1" applyFill="1" applyBorder="1" applyAlignment="1">
      <alignment horizontal="left"/>
    </xf>
    <xf numFmtId="0" fontId="7" fillId="2" borderId="20" xfId="3" applyFont="1" applyFill="1" applyBorder="1" applyAlignment="1">
      <alignment horizontal="justify" vertical="center"/>
    </xf>
    <xf numFmtId="0" fontId="7" fillId="2" borderId="20" xfId="3" applyFont="1" applyFill="1" applyBorder="1" applyAlignment="1">
      <alignment horizontal="center"/>
    </xf>
    <xf numFmtId="3" fontId="7" fillId="2" borderId="20" xfId="3" applyNumberFormat="1" applyFont="1" applyFill="1" applyBorder="1" applyAlignment="1">
      <alignment horizontal="center"/>
    </xf>
    <xf numFmtId="3" fontId="7" fillId="2" borderId="20" xfId="3" applyNumberFormat="1" applyFont="1" applyFill="1" applyBorder="1"/>
    <xf numFmtId="0" fontId="7" fillId="2" borderId="20" xfId="3" applyFont="1" applyFill="1" applyBorder="1"/>
    <xf numFmtId="9" fontId="7" fillId="2" borderId="20" xfId="5" applyFont="1" applyFill="1" applyBorder="1"/>
    <xf numFmtId="167" fontId="11" fillId="0" borderId="0" xfId="1" applyNumberFormat="1" applyFont="1"/>
    <xf numFmtId="0" fontId="7" fillId="2" borderId="27" xfId="3" applyFont="1" applyFill="1" applyBorder="1" applyAlignment="1">
      <alignment horizontal="center"/>
    </xf>
    <xf numFmtId="3" fontId="7" fillId="2" borderId="27" xfId="3" applyNumberFormat="1" applyFont="1" applyFill="1" applyBorder="1" applyAlignment="1">
      <alignment horizontal="center"/>
    </xf>
    <xf numFmtId="3" fontId="61" fillId="2" borderId="27" xfId="3" applyNumberFormat="1" applyFont="1" applyFill="1" applyBorder="1" applyAlignment="1">
      <alignment horizontal="center"/>
    </xf>
    <xf numFmtId="3" fontId="61" fillId="2" borderId="27" xfId="3" applyNumberFormat="1" applyFont="1" applyFill="1" applyBorder="1"/>
    <xf numFmtId="0" fontId="61" fillId="2" borderId="27" xfId="3" applyFont="1" applyFill="1" applyBorder="1"/>
    <xf numFmtId="9" fontId="61" fillId="2" borderId="27" xfId="5" applyFont="1" applyFill="1" applyBorder="1"/>
    <xf numFmtId="0" fontId="7" fillId="2" borderId="27" xfId="3" applyFont="1" applyFill="1" applyBorder="1" applyAlignment="1">
      <alignment horizontal="center" vertical="center"/>
    </xf>
    <xf numFmtId="3" fontId="7" fillId="2" borderId="27" xfId="3" applyNumberFormat="1" applyFont="1" applyFill="1" applyBorder="1" applyAlignment="1">
      <alignment horizontal="center" vertical="center"/>
    </xf>
    <xf numFmtId="167" fontId="7" fillId="2" borderId="27" xfId="1" applyNumberFormat="1" applyFont="1" applyFill="1" applyBorder="1" applyAlignment="1">
      <alignment vertical="center"/>
    </xf>
    <xf numFmtId="167" fontId="7" fillId="2" borderId="27" xfId="9" applyNumberFormat="1" applyFont="1" applyFill="1" applyBorder="1" applyAlignment="1">
      <alignment horizontal="right"/>
    </xf>
    <xf numFmtId="0" fontId="7" fillId="2" borderId="27" xfId="9" applyNumberFormat="1" applyFont="1" applyFill="1" applyBorder="1" applyAlignment="1">
      <alignment horizontal="right"/>
    </xf>
    <xf numFmtId="0" fontId="7" fillId="2" borderId="27" xfId="9" applyNumberFormat="1" applyFont="1" applyFill="1" applyBorder="1" applyAlignment="1">
      <alignment horizontal="center" vertical="center"/>
    </xf>
    <xf numFmtId="167" fontId="7" fillId="2" borderId="27" xfId="9" applyNumberFormat="1" applyFont="1" applyFill="1" applyBorder="1" applyAlignment="1">
      <alignment horizontal="center" vertical="center"/>
    </xf>
    <xf numFmtId="167" fontId="7" fillId="2" borderId="27" xfId="1" applyNumberFormat="1" applyFont="1" applyFill="1" applyBorder="1" applyAlignment="1">
      <alignment horizontal="center" vertical="center"/>
    </xf>
    <xf numFmtId="9" fontId="7" fillId="2" borderId="27" xfId="5" applyFont="1" applyFill="1" applyBorder="1" applyAlignment="1">
      <alignment horizontal="center" vertical="center"/>
    </xf>
    <xf numFmtId="167" fontId="7" fillId="2" borderId="27" xfId="9" applyNumberFormat="1" applyFont="1" applyFill="1" applyBorder="1" applyAlignment="1">
      <alignment horizontal="left" vertical="center"/>
    </xf>
    <xf numFmtId="167" fontId="7" fillId="2" borderId="27" xfId="9" applyNumberFormat="1" applyFont="1" applyFill="1" applyBorder="1" applyAlignment="1">
      <alignment horizontal="right" vertical="center"/>
    </xf>
    <xf numFmtId="3" fontId="7" fillId="2" borderId="27" xfId="3" applyNumberFormat="1" applyFont="1" applyFill="1" applyBorder="1" applyAlignment="1">
      <alignment vertical="center" wrapText="1"/>
    </xf>
    <xf numFmtId="3" fontId="7" fillId="2" borderId="27" xfId="3" applyNumberFormat="1" applyFont="1" applyFill="1" applyBorder="1" applyAlignment="1">
      <alignment horizontal="center" wrapText="1"/>
    </xf>
    <xf numFmtId="3" fontId="7" fillId="2" borderId="27" xfId="3" applyNumberFormat="1" applyFont="1" applyFill="1" applyBorder="1"/>
    <xf numFmtId="0" fontId="7" fillId="2" borderId="27" xfId="3" applyFont="1" applyFill="1" applyBorder="1"/>
    <xf numFmtId="3" fontId="7" fillId="2" borderId="27" xfId="3" applyNumberFormat="1" applyFont="1" applyFill="1" applyBorder="1" applyAlignment="1">
      <alignment vertical="center"/>
    </xf>
    <xf numFmtId="0" fontId="7" fillId="2" borderId="27" xfId="3" applyFont="1" applyFill="1" applyBorder="1" applyAlignment="1">
      <alignment vertical="center"/>
    </xf>
    <xf numFmtId="9" fontId="7" fillId="2" borderId="27" xfId="5" applyFont="1" applyFill="1" applyBorder="1" applyAlignment="1">
      <alignment horizontal="left" vertical="center"/>
    </xf>
    <xf numFmtId="0" fontId="7" fillId="2" borderId="27" xfId="9" applyNumberFormat="1" applyFont="1" applyFill="1" applyBorder="1" applyAlignment="1">
      <alignment horizontal="right" vertical="center"/>
    </xf>
    <xf numFmtId="3" fontId="61" fillId="2" borderId="27" xfId="3" applyNumberFormat="1" applyFont="1" applyFill="1" applyBorder="1" applyAlignment="1">
      <alignment horizontal="center" vertical="center"/>
    </xf>
    <xf numFmtId="3" fontId="61" fillId="2" borderId="27" xfId="3" applyNumberFormat="1" applyFont="1" applyFill="1" applyBorder="1" applyAlignment="1">
      <alignment vertical="center"/>
    </xf>
    <xf numFmtId="0" fontId="61" fillId="2" borderId="27" xfId="3" applyFont="1" applyFill="1" applyBorder="1" applyAlignment="1">
      <alignment vertical="center"/>
    </xf>
    <xf numFmtId="0" fontId="7" fillId="2" borderId="27" xfId="3" quotePrefix="1" applyFont="1" applyFill="1" applyBorder="1" applyAlignment="1">
      <alignment horizontal="justify" vertical="center"/>
    </xf>
    <xf numFmtId="165" fontId="7" fillId="2" borderId="27" xfId="3" applyNumberFormat="1" applyFont="1" applyFill="1" applyBorder="1" applyAlignment="1">
      <alignment horizontal="center" vertical="center"/>
    </xf>
    <xf numFmtId="165" fontId="7" fillId="2" borderId="27" xfId="3" quotePrefix="1" applyNumberFormat="1" applyFont="1" applyFill="1" applyBorder="1" applyAlignment="1">
      <alignment horizontal="justify" vertical="center"/>
    </xf>
    <xf numFmtId="2" fontId="7" fillId="2" borderId="27" xfId="3" applyNumberFormat="1" applyFont="1" applyFill="1" applyBorder="1" applyAlignment="1">
      <alignment horizontal="justify" vertical="center"/>
    </xf>
    <xf numFmtId="3" fontId="7" fillId="2" borderId="27" xfId="3" applyNumberFormat="1" applyFont="1" applyFill="1" applyBorder="1" applyAlignment="1">
      <alignment horizontal="right"/>
    </xf>
    <xf numFmtId="0" fontId="7" fillId="2" borderId="27" xfId="3" applyFont="1" applyFill="1" applyBorder="1" applyAlignment="1">
      <alignment horizontal="right"/>
    </xf>
    <xf numFmtId="0" fontId="7" fillId="2" borderId="27" xfId="3" quotePrefix="1" applyFont="1" applyFill="1" applyBorder="1" applyAlignment="1">
      <alignment horizontal="justify" vertical="top"/>
    </xf>
    <xf numFmtId="0" fontId="58" fillId="2" borderId="35" xfId="3" quotePrefix="1" applyFont="1" applyFill="1" applyBorder="1" applyAlignment="1">
      <alignment horizontal="center" vertical="center"/>
    </xf>
    <xf numFmtId="165" fontId="7" fillId="2" borderId="35" xfId="3" quotePrefix="1" applyNumberFormat="1" applyFont="1" applyFill="1" applyBorder="1" applyAlignment="1">
      <alignment horizontal="left" vertical="top"/>
    </xf>
    <xf numFmtId="165" fontId="7" fillId="2" borderId="35" xfId="3" applyNumberFormat="1" applyFont="1" applyFill="1" applyBorder="1" applyAlignment="1">
      <alignment horizontal="justify" vertical="center"/>
    </xf>
    <xf numFmtId="165" fontId="7" fillId="2" borderId="35" xfId="3" applyNumberFormat="1" applyFont="1" applyFill="1" applyBorder="1" applyAlignment="1">
      <alignment horizontal="center" vertical="center"/>
    </xf>
    <xf numFmtId="3" fontId="7" fillId="2" borderId="35" xfId="3" applyNumberFormat="1" applyFont="1" applyFill="1" applyBorder="1" applyAlignment="1">
      <alignment horizontal="center" vertical="center"/>
    </xf>
    <xf numFmtId="167" fontId="7" fillId="2" borderId="35" xfId="1" applyNumberFormat="1" applyFont="1" applyFill="1" applyBorder="1" applyAlignment="1">
      <alignment vertical="center"/>
    </xf>
    <xf numFmtId="167" fontId="7" fillId="2" borderId="35" xfId="9" applyNumberFormat="1" applyFont="1" applyFill="1" applyBorder="1" applyAlignment="1">
      <alignment horizontal="right" vertical="center"/>
    </xf>
    <xf numFmtId="167" fontId="7" fillId="2" borderId="35" xfId="9" applyNumberFormat="1" applyFont="1" applyFill="1" applyBorder="1" applyAlignment="1">
      <alignment horizontal="left" vertical="center"/>
    </xf>
    <xf numFmtId="0" fontId="7" fillId="2" borderId="35" xfId="9" applyNumberFormat="1" applyFont="1" applyFill="1" applyBorder="1" applyAlignment="1">
      <alignment horizontal="center" vertical="center"/>
    </xf>
    <xf numFmtId="167" fontId="7" fillId="2" borderId="35" xfId="9" applyNumberFormat="1" applyFont="1" applyFill="1" applyBorder="1" applyAlignment="1">
      <alignment horizontal="center" vertical="center"/>
    </xf>
    <xf numFmtId="167" fontId="7" fillId="2" borderId="35" xfId="1" applyNumberFormat="1" applyFont="1" applyFill="1" applyBorder="1" applyAlignment="1">
      <alignment horizontal="center" vertical="center"/>
    </xf>
    <xf numFmtId="9" fontId="7" fillId="2" borderId="35" xfId="5" applyFont="1" applyFill="1" applyBorder="1" applyAlignment="1">
      <alignment horizontal="center" vertical="center"/>
    </xf>
    <xf numFmtId="0" fontId="20" fillId="10" borderId="66" xfId="3" applyFont="1" applyFill="1" applyBorder="1" applyAlignment="1">
      <alignment horizontal="center" vertical="center"/>
    </xf>
    <xf numFmtId="0" fontId="20" fillId="10" borderId="50" xfId="3" applyFont="1" applyFill="1" applyBorder="1" applyAlignment="1">
      <alignment horizontal="left" vertical="center"/>
    </xf>
    <xf numFmtId="165" fontId="20" fillId="10" borderId="50" xfId="3" applyNumberFormat="1" applyFont="1" applyFill="1" applyBorder="1" applyAlignment="1">
      <alignment horizontal="right" vertical="center"/>
    </xf>
    <xf numFmtId="3" fontId="20" fillId="9" borderId="50" xfId="3" applyNumberFormat="1" applyFont="1" applyFill="1" applyBorder="1" applyAlignment="1">
      <alignment horizontal="right" vertical="center"/>
    </xf>
    <xf numFmtId="0" fontId="20" fillId="9" borderId="68" xfId="3" applyFont="1" applyFill="1" applyBorder="1" applyAlignment="1">
      <alignment vertical="center"/>
    </xf>
    <xf numFmtId="3" fontId="20" fillId="9" borderId="69" xfId="3" applyNumberFormat="1" applyFont="1" applyFill="1" applyBorder="1" applyAlignment="1">
      <alignment vertical="center"/>
    </xf>
    <xf numFmtId="3" fontId="20" fillId="9" borderId="70" xfId="3" applyNumberFormat="1" applyFont="1" applyFill="1" applyBorder="1" applyAlignment="1">
      <alignment vertical="center"/>
    </xf>
    <xf numFmtId="3" fontId="20" fillId="9" borderId="68" xfId="3" applyNumberFormat="1" applyFont="1" applyFill="1" applyBorder="1" applyAlignment="1">
      <alignment vertical="center"/>
    </xf>
    <xf numFmtId="0" fontId="20" fillId="10" borderId="68" xfId="3" applyFont="1" applyFill="1" applyBorder="1" applyAlignment="1">
      <alignment vertical="center"/>
    </xf>
    <xf numFmtId="3" fontId="20" fillId="10" borderId="68" xfId="3" applyNumberFormat="1" applyFont="1" applyFill="1" applyBorder="1" applyAlignment="1">
      <alignment vertical="center"/>
    </xf>
    <xf numFmtId="3" fontId="20" fillId="10" borderId="50" xfId="3" applyNumberFormat="1" applyFont="1" applyFill="1" applyBorder="1" applyAlignment="1">
      <alignment vertical="center"/>
    </xf>
    <xf numFmtId="9" fontId="20" fillId="10" borderId="68" xfId="5" applyFont="1" applyFill="1" applyBorder="1" applyAlignment="1">
      <alignment vertical="center"/>
    </xf>
    <xf numFmtId="3" fontId="20" fillId="10" borderId="67" xfId="3" applyNumberFormat="1" applyFont="1" applyFill="1" applyBorder="1" applyAlignment="1">
      <alignment vertical="center"/>
    </xf>
    <xf numFmtId="165" fontId="10" fillId="0" borderId="17" xfId="3" applyNumberFormat="1" applyFont="1" applyBorder="1" applyAlignment="1">
      <alignment horizontal="right" vertical="center"/>
    </xf>
    <xf numFmtId="3" fontId="10" fillId="0" borderId="17" xfId="3" applyNumberFormat="1" applyFont="1" applyBorder="1" applyAlignment="1">
      <alignment horizontal="right" vertical="center"/>
    </xf>
    <xf numFmtId="0" fontId="11" fillId="0" borderId="34" xfId="3" applyFont="1" applyBorder="1" applyAlignment="1">
      <alignment vertical="center"/>
    </xf>
    <xf numFmtId="3" fontId="10" fillId="0" borderId="29" xfId="3" applyNumberFormat="1" applyFont="1" applyBorder="1" applyAlignment="1">
      <alignment vertical="center"/>
    </xf>
    <xf numFmtId="3" fontId="10" fillId="0" borderId="30" xfId="3" applyNumberFormat="1" applyFont="1" applyBorder="1" applyAlignment="1">
      <alignment vertical="center"/>
    </xf>
    <xf numFmtId="0" fontId="10" fillId="0" borderId="19" xfId="3" applyFont="1" applyBorder="1" applyAlignment="1">
      <alignment vertical="center"/>
    </xf>
    <xf numFmtId="9" fontId="10" fillId="0" borderId="19" xfId="5" applyFont="1" applyBorder="1" applyAlignment="1">
      <alignment vertical="center"/>
    </xf>
    <xf numFmtId="9" fontId="11" fillId="0" borderId="11" xfId="5" applyFont="1" applyBorder="1" applyAlignment="1">
      <alignment vertical="center"/>
    </xf>
    <xf numFmtId="9" fontId="11" fillId="0" borderId="0" xfId="5" applyFont="1" applyAlignment="1">
      <alignment horizontal="center"/>
    </xf>
    <xf numFmtId="9" fontId="11" fillId="0" borderId="0" xfId="5" applyFont="1" applyAlignment="1">
      <alignment vertical="top"/>
    </xf>
    <xf numFmtId="167" fontId="11" fillId="0" borderId="0" xfId="1" applyNumberFormat="1" applyFont="1" applyAlignment="1">
      <alignment vertical="top"/>
    </xf>
    <xf numFmtId="9" fontId="9" fillId="0" borderId="0" xfId="5" applyFont="1"/>
    <xf numFmtId="167" fontId="9" fillId="0" borderId="0" xfId="1" applyNumberFormat="1" applyFont="1"/>
    <xf numFmtId="167" fontId="78" fillId="0" borderId="0" xfId="0" applyNumberFormat="1" applyFont="1"/>
    <xf numFmtId="0" fontId="62" fillId="0" borderId="0" xfId="14" applyFont="1" applyAlignment="1">
      <alignment horizontal="center" vertical="center"/>
    </xf>
    <xf numFmtId="0" fontId="14" fillId="0" borderId="0" xfId="14" applyFont="1" applyAlignment="1">
      <alignment horizontal="center" vertical="center"/>
    </xf>
    <xf numFmtId="0" fontId="13" fillId="0" borderId="0" xfId="8" applyFont="1" applyAlignment="1">
      <alignment horizontal="center" vertical="center"/>
    </xf>
    <xf numFmtId="0" fontId="64" fillId="0" borderId="22" xfId="14" applyFont="1" applyBorder="1" applyAlignment="1">
      <alignment horizontal="left" vertical="center"/>
    </xf>
    <xf numFmtId="0" fontId="64" fillId="0" borderId="23" xfId="14" applyFont="1" applyBorder="1" applyAlignment="1">
      <alignment horizontal="left" vertical="center"/>
    </xf>
    <xf numFmtId="0" fontId="64" fillId="3" borderId="24" xfId="14" applyFont="1" applyFill="1" applyBorder="1" applyAlignment="1">
      <alignment horizontal="right" vertical="center"/>
    </xf>
    <xf numFmtId="0" fontId="64" fillId="3" borderId="25" xfId="14" applyFont="1" applyFill="1" applyBorder="1" applyAlignment="1">
      <alignment horizontal="right" vertical="center"/>
    </xf>
    <xf numFmtId="0" fontId="64" fillId="0" borderId="48" xfId="14" applyFont="1" applyBorder="1" applyAlignment="1">
      <alignment horizontal="left" vertical="center"/>
    </xf>
    <xf numFmtId="0" fontId="14" fillId="0" borderId="0" xfId="14" applyFont="1" applyAlignment="1">
      <alignment horizontal="center" vertical="center" wrapText="1"/>
    </xf>
    <xf numFmtId="0" fontId="15" fillId="2" borderId="14" xfId="8" applyFont="1" applyFill="1" applyBorder="1" applyAlignment="1">
      <alignment horizontal="center" vertical="center"/>
    </xf>
    <xf numFmtId="0" fontId="14" fillId="0" borderId="22" xfId="14" applyFont="1" applyBorder="1" applyAlignment="1">
      <alignment horizontal="center" vertical="center"/>
    </xf>
    <xf numFmtId="0" fontId="14" fillId="0" borderId="23" xfId="14" applyFont="1" applyBorder="1" applyAlignment="1">
      <alignment horizontal="center" vertical="center"/>
    </xf>
    <xf numFmtId="0" fontId="11" fillId="0" borderId="0" xfId="3" applyFont="1" applyAlignment="1">
      <alignment horizontal="left" vertical="top" wrapText="1"/>
    </xf>
    <xf numFmtId="3" fontId="58" fillId="9" borderId="27" xfId="3" applyNumberFormat="1" applyFont="1" applyFill="1" applyBorder="1" applyAlignment="1">
      <alignment horizontal="center" vertical="center"/>
    </xf>
    <xf numFmtId="3" fontId="58" fillId="9" borderId="61" xfId="3" applyNumberFormat="1" applyFont="1" applyFill="1" applyBorder="1" applyAlignment="1">
      <alignment horizontal="center" vertical="center" wrapText="1"/>
    </xf>
    <xf numFmtId="3" fontId="58" fillId="9" borderId="59" xfId="3" applyNumberFormat="1" applyFont="1" applyFill="1" applyBorder="1" applyAlignment="1">
      <alignment horizontal="center" vertical="center" wrapText="1"/>
    </xf>
    <xf numFmtId="3" fontId="58" fillId="10" borderId="62" xfId="3" applyNumberFormat="1" applyFont="1" applyFill="1" applyBorder="1" applyAlignment="1">
      <alignment horizontal="center" vertical="center" wrapText="1"/>
    </xf>
    <xf numFmtId="3" fontId="58" fillId="10" borderId="45" xfId="3" applyNumberFormat="1" applyFont="1" applyFill="1" applyBorder="1" applyAlignment="1">
      <alignment horizontal="center" vertical="center" wrapText="1"/>
    </xf>
    <xf numFmtId="3" fontId="58" fillId="10" borderId="46" xfId="3" applyNumberFormat="1" applyFont="1" applyFill="1" applyBorder="1" applyAlignment="1">
      <alignment horizontal="center" vertical="center" wrapText="1"/>
    </xf>
    <xf numFmtId="3" fontId="58" fillId="10" borderId="1" xfId="3" applyNumberFormat="1" applyFont="1" applyFill="1" applyBorder="1" applyAlignment="1">
      <alignment horizontal="center" vertical="center" wrapText="1"/>
    </xf>
    <xf numFmtId="3" fontId="58" fillId="10" borderId="26" xfId="3" applyNumberFormat="1" applyFont="1" applyFill="1" applyBorder="1" applyAlignment="1">
      <alignment horizontal="center" vertical="center" wrapText="1"/>
    </xf>
    <xf numFmtId="3" fontId="58" fillId="10" borderId="63" xfId="3" applyNumberFormat="1" applyFont="1" applyFill="1" applyBorder="1" applyAlignment="1">
      <alignment horizontal="center" vertical="center" wrapText="1"/>
    </xf>
    <xf numFmtId="165" fontId="60" fillId="0" borderId="0" xfId="3" applyNumberFormat="1" applyFont="1" applyAlignment="1">
      <alignment horizontal="left" vertical="center"/>
    </xf>
    <xf numFmtId="165" fontId="58" fillId="8" borderId="51" xfId="3" applyNumberFormat="1" applyFont="1" applyFill="1" applyBorder="1" applyAlignment="1">
      <alignment horizontal="center" vertical="center"/>
    </xf>
    <xf numFmtId="165" fontId="58" fillId="8" borderId="52" xfId="3" applyNumberFormat="1" applyFont="1" applyFill="1" applyBorder="1" applyAlignment="1">
      <alignment horizontal="center" vertical="center"/>
    </xf>
    <xf numFmtId="165" fontId="58" fillId="8" borderId="58" xfId="3" applyNumberFormat="1" applyFont="1" applyFill="1" applyBorder="1" applyAlignment="1">
      <alignment horizontal="center" vertical="center"/>
    </xf>
    <xf numFmtId="165" fontId="58" fillId="8" borderId="42" xfId="3" applyNumberFormat="1" applyFont="1" applyFill="1" applyBorder="1" applyAlignment="1">
      <alignment horizontal="center" vertical="center"/>
    </xf>
    <xf numFmtId="165" fontId="58" fillId="8" borderId="53" xfId="3" applyNumberFormat="1" applyFont="1" applyFill="1" applyBorder="1" applyAlignment="1">
      <alignment horizontal="center" vertical="center"/>
    </xf>
    <xf numFmtId="165" fontId="58" fillId="8" borderId="59" xfId="3" applyNumberFormat="1" applyFont="1" applyFill="1" applyBorder="1" applyAlignment="1">
      <alignment horizontal="center" vertical="center"/>
    </xf>
    <xf numFmtId="165" fontId="59" fillId="9" borderId="54" xfId="3" applyNumberFormat="1" applyFont="1" applyFill="1" applyBorder="1" applyAlignment="1">
      <alignment horizontal="center" vertical="center"/>
    </xf>
    <xf numFmtId="165" fontId="59" fillId="9" borderId="55" xfId="3" applyNumberFormat="1" applyFont="1" applyFill="1" applyBorder="1" applyAlignment="1">
      <alignment horizontal="center" vertical="center"/>
    </xf>
    <xf numFmtId="165" fontId="59" fillId="9" borderId="56" xfId="3" applyNumberFormat="1" applyFont="1" applyFill="1" applyBorder="1" applyAlignment="1">
      <alignment horizontal="center" vertical="center"/>
    </xf>
    <xf numFmtId="165" fontId="59" fillId="10" borderId="24" xfId="3" applyNumberFormat="1" applyFont="1" applyFill="1" applyBorder="1" applyAlignment="1">
      <alignment horizontal="center" vertical="center"/>
    </xf>
    <xf numFmtId="165" fontId="59" fillId="10" borderId="57" xfId="3" applyNumberFormat="1" applyFont="1" applyFill="1" applyBorder="1" applyAlignment="1">
      <alignment horizontal="center" vertical="center"/>
    </xf>
    <xf numFmtId="165" fontId="59" fillId="10" borderId="25" xfId="3" applyNumberFormat="1" applyFont="1" applyFill="1" applyBorder="1" applyAlignment="1">
      <alignment horizontal="center" vertical="center"/>
    </xf>
    <xf numFmtId="165" fontId="58" fillId="9" borderId="60" xfId="3" applyNumberFormat="1" applyFont="1" applyFill="1" applyBorder="1" applyAlignment="1">
      <alignment horizontal="center" vertical="center"/>
    </xf>
    <xf numFmtId="165" fontId="58" fillId="9" borderId="64" xfId="3" applyNumberFormat="1" applyFont="1" applyFill="1" applyBorder="1" applyAlignment="1">
      <alignment horizontal="center" vertical="center"/>
    </xf>
    <xf numFmtId="3" fontId="58" fillId="9" borderId="35" xfId="3" applyNumberFormat="1" applyFont="1" applyFill="1" applyBorder="1" applyAlignment="1">
      <alignment horizontal="center" vertical="center"/>
    </xf>
    <xf numFmtId="3" fontId="58" fillId="9" borderId="31" xfId="3" applyNumberFormat="1" applyFont="1" applyFill="1" applyBorder="1" applyAlignment="1">
      <alignment horizontal="center" vertical="center"/>
    </xf>
    <xf numFmtId="3" fontId="58" fillId="9" borderId="33" xfId="3" applyNumberFormat="1" applyFont="1" applyFill="1" applyBorder="1" applyAlignment="1">
      <alignment horizontal="center" vertical="center"/>
    </xf>
    <xf numFmtId="9" fontId="58" fillId="10" borderId="51" xfId="5" applyFont="1" applyFill="1" applyBorder="1" applyAlignment="1">
      <alignment horizontal="center" vertical="center" wrapText="1"/>
    </xf>
    <xf numFmtId="9" fontId="58" fillId="10" borderId="15" xfId="5" applyFont="1" applyFill="1" applyBorder="1" applyAlignment="1">
      <alignment horizontal="center" vertical="center" wrapText="1"/>
    </xf>
    <xf numFmtId="3" fontId="58" fillId="10" borderId="28" xfId="3" applyNumberFormat="1" applyFont="1" applyFill="1" applyBorder="1" applyAlignment="1">
      <alignment horizontal="center" vertical="center" wrapText="1"/>
    </xf>
    <xf numFmtId="3" fontId="58" fillId="10" borderId="65" xfId="3" applyNumberFormat="1" applyFont="1" applyFill="1" applyBorder="1" applyAlignment="1">
      <alignment horizontal="center" vertical="center" wrapText="1"/>
    </xf>
    <xf numFmtId="3" fontId="58" fillId="0" borderId="31" xfId="3" applyNumberFormat="1" applyFont="1" applyBorder="1" applyAlignment="1">
      <alignment horizontal="center" vertical="center" wrapText="1"/>
    </xf>
    <xf numFmtId="3" fontId="58" fillId="0" borderId="32" xfId="3" applyNumberFormat="1" applyFont="1" applyBorder="1" applyAlignment="1">
      <alignment horizontal="center" vertical="center" wrapText="1"/>
    </xf>
    <xf numFmtId="3" fontId="58" fillId="0" borderId="33" xfId="3" applyNumberFormat="1" applyFont="1" applyBorder="1" applyAlignment="1">
      <alignment horizontal="center" vertical="center" wrapText="1"/>
    </xf>
    <xf numFmtId="3" fontId="60" fillId="0" borderId="31" xfId="3" applyNumberFormat="1" applyFont="1" applyBorder="1" applyAlignment="1">
      <alignment horizontal="center" vertical="center"/>
    </xf>
    <xf numFmtId="3" fontId="60" fillId="0" borderId="32" xfId="3" applyNumberFormat="1" applyFont="1" applyBorder="1" applyAlignment="1">
      <alignment horizontal="center" vertical="center"/>
    </xf>
    <xf numFmtId="3" fontId="60" fillId="0" borderId="33" xfId="3" applyNumberFormat="1" applyFont="1" applyBorder="1" applyAlignment="1">
      <alignment horizontal="center" vertical="center"/>
    </xf>
    <xf numFmtId="165" fontId="59" fillId="0" borderId="31" xfId="3" applyNumberFormat="1" applyFont="1" applyBorder="1" applyAlignment="1">
      <alignment horizontal="center" vertical="center"/>
    </xf>
    <xf numFmtId="165" fontId="59" fillId="0" borderId="32" xfId="3" applyNumberFormat="1" applyFont="1" applyBorder="1" applyAlignment="1">
      <alignment horizontal="center" vertical="center"/>
    </xf>
    <xf numFmtId="3" fontId="10" fillId="0" borderId="28" xfId="3" applyNumberFormat="1" applyFont="1" applyBorder="1" applyAlignment="1">
      <alignment horizontal="center" vertical="center"/>
    </xf>
    <xf numFmtId="165" fontId="58" fillId="0" borderId="27" xfId="3" applyNumberFormat="1" applyFont="1" applyBorder="1" applyAlignment="1">
      <alignment horizontal="center" vertical="center"/>
    </xf>
    <xf numFmtId="3" fontId="58" fillId="0" borderId="27" xfId="3" applyNumberFormat="1" applyFont="1" applyBorder="1" applyAlignment="1">
      <alignment horizontal="center" vertical="center"/>
    </xf>
    <xf numFmtId="3" fontId="58" fillId="0" borderId="31" xfId="3" applyNumberFormat="1" applyFont="1" applyBorder="1" applyAlignment="1">
      <alignment horizontal="center" vertical="center"/>
    </xf>
    <xf numFmtId="3" fontId="58" fillId="0" borderId="33" xfId="3" applyNumberFormat="1" applyFont="1" applyBorder="1" applyAlignment="1">
      <alignment horizontal="center" vertical="center"/>
    </xf>
    <xf numFmtId="3" fontId="58" fillId="0" borderId="35" xfId="3" applyNumberFormat="1" applyFont="1" applyBorder="1" applyAlignment="1">
      <alignment horizontal="center" vertical="center" wrapText="1"/>
    </xf>
    <xf numFmtId="3" fontId="58" fillId="0" borderId="20" xfId="3" applyNumberFormat="1" applyFont="1" applyBorder="1" applyAlignment="1">
      <alignment horizontal="center" vertical="center" wrapText="1"/>
    </xf>
    <xf numFmtId="3" fontId="58" fillId="0" borderId="1" xfId="3" applyNumberFormat="1" applyFont="1" applyBorder="1" applyAlignment="1">
      <alignment horizontal="center" vertical="center" wrapText="1"/>
    </xf>
    <xf numFmtId="165" fontId="53" fillId="0" borderId="0" xfId="3" applyNumberFormat="1" applyFont="1" applyAlignment="1">
      <alignment horizontal="left" vertical="center"/>
    </xf>
    <xf numFmtId="165" fontId="20" fillId="0" borderId="0" xfId="3" applyNumberFormat="1" applyFont="1" applyAlignment="1">
      <alignment horizontal="left" vertical="center"/>
    </xf>
    <xf numFmtId="0" fontId="53" fillId="0" borderId="27" xfId="19" applyFont="1" applyBorder="1" applyAlignment="1">
      <alignment horizontal="left"/>
    </xf>
    <xf numFmtId="0" fontId="59" fillId="5" borderId="27" xfId="19" applyFont="1" applyFill="1" applyBorder="1" applyAlignment="1">
      <alignment horizontal="left" vertical="center"/>
    </xf>
    <xf numFmtId="0" fontId="20" fillId="0" borderId="27" xfId="19" applyFont="1" applyBorder="1" applyAlignment="1">
      <alignment horizontal="left" vertical="center"/>
    </xf>
    <xf numFmtId="0" fontId="20" fillId="0" borderId="27" xfId="19" applyFont="1" applyBorder="1" applyAlignment="1">
      <alignment horizontal="center" vertical="center"/>
    </xf>
    <xf numFmtId="164" fontId="20" fillId="0" borderId="27" xfId="20" applyFont="1" applyFill="1" applyBorder="1" applyAlignment="1">
      <alignment horizontal="center" vertical="center"/>
    </xf>
    <xf numFmtId="0" fontId="20" fillId="0" borderId="27" xfId="19" applyFont="1" applyBorder="1" applyAlignment="1">
      <alignment vertical="center"/>
    </xf>
    <xf numFmtId="0" fontId="74" fillId="5" borderId="27" xfId="19" applyFont="1" applyFill="1" applyBorder="1" applyAlignment="1">
      <alignment horizontal="center" vertical="center" wrapText="1"/>
    </xf>
    <xf numFmtId="0" fontId="74" fillId="7" borderId="27" xfId="19" applyFont="1" applyFill="1" applyBorder="1" applyAlignment="1">
      <alignment horizontal="center" vertical="center" wrapText="1"/>
    </xf>
    <xf numFmtId="0" fontId="52" fillId="0" borderId="27" xfId="0" applyFont="1" applyBorder="1" applyAlignment="1">
      <alignment horizontal="right" vertical="center"/>
    </xf>
    <xf numFmtId="0" fontId="76" fillId="0" borderId="36" xfId="0" applyFont="1" applyBorder="1" applyAlignment="1">
      <alignment horizontal="center" vertical="center" wrapText="1"/>
    </xf>
    <xf numFmtId="0" fontId="76" fillId="0" borderId="39" xfId="0" applyFont="1" applyBorder="1" applyAlignment="1">
      <alignment horizontal="center" vertical="center" wrapText="1"/>
    </xf>
    <xf numFmtId="0" fontId="76" fillId="0" borderId="38" xfId="0" applyFont="1" applyBorder="1" applyAlignment="1">
      <alignment horizontal="center" vertical="center" wrapText="1"/>
    </xf>
    <xf numFmtId="0" fontId="76" fillId="0" borderId="26" xfId="0" applyFont="1" applyBorder="1" applyAlignment="1">
      <alignment horizontal="center" vertical="center" wrapText="1"/>
    </xf>
    <xf numFmtId="0" fontId="76" fillId="0" borderId="45" xfId="0" applyFont="1" applyBorder="1" applyAlignment="1">
      <alignment horizontal="center" vertical="center" wrapText="1"/>
    </xf>
    <xf numFmtId="0" fontId="76" fillId="0" borderId="46" xfId="0" applyFont="1" applyBorder="1" applyAlignment="1">
      <alignment horizontal="center" vertical="center" wrapText="1"/>
    </xf>
    <xf numFmtId="0" fontId="54" fillId="0" borderId="31" xfId="0" applyFont="1" applyBorder="1" applyAlignment="1">
      <alignment horizontal="center" vertical="center" wrapText="1"/>
    </xf>
    <xf numFmtId="0" fontId="54" fillId="0" borderId="32" xfId="0" applyFont="1" applyBorder="1" applyAlignment="1">
      <alignment horizontal="center" vertical="center" wrapText="1"/>
    </xf>
    <xf numFmtId="0" fontId="54" fillId="0" borderId="33" xfId="0" applyFont="1" applyBorder="1" applyAlignment="1">
      <alignment horizontal="center" vertical="center" wrapText="1"/>
    </xf>
    <xf numFmtId="0" fontId="46" fillId="0" borderId="31" xfId="8" applyFont="1" applyBorder="1" applyAlignment="1">
      <alignment horizontal="center" vertical="center"/>
    </xf>
    <xf numFmtId="0" fontId="46" fillId="0" borderId="32" xfId="8" applyFont="1" applyBorder="1" applyAlignment="1">
      <alignment horizontal="center" vertical="center"/>
    </xf>
    <xf numFmtId="0" fontId="46" fillId="0" borderId="33" xfId="8" applyFont="1" applyBorder="1" applyAlignment="1">
      <alignment horizontal="center" vertic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167" fontId="52" fillId="0" borderId="31" xfId="0" applyNumberFormat="1" applyFont="1" applyBorder="1" applyAlignment="1">
      <alignment horizontal="center" vertical="center"/>
    </xf>
    <xf numFmtId="167" fontId="52" fillId="0" borderId="32" xfId="0" applyNumberFormat="1" applyFont="1" applyBorder="1" applyAlignment="1">
      <alignment horizontal="center" vertical="center"/>
    </xf>
    <xf numFmtId="167" fontId="52" fillId="0" borderId="33" xfId="0" applyNumberFormat="1" applyFont="1" applyBorder="1" applyAlignment="1">
      <alignment horizontal="center" vertical="center"/>
    </xf>
    <xf numFmtId="0" fontId="31" fillId="0" borderId="27" xfId="0" applyFont="1" applyBorder="1" applyAlignment="1">
      <alignment horizontal="center" vertical="center" wrapText="1"/>
    </xf>
    <xf numFmtId="0" fontId="31" fillId="0" borderId="27" xfId="0" applyFont="1" applyBorder="1" applyAlignment="1">
      <alignment horizontal="center" vertical="center"/>
    </xf>
    <xf numFmtId="0" fontId="28" fillId="0" borderId="31" xfId="0" applyFont="1" applyBorder="1" applyAlignment="1">
      <alignment horizontal="center" vertical="center"/>
    </xf>
    <xf numFmtId="0" fontId="28" fillId="0" borderId="32" xfId="0" applyFont="1" applyBorder="1" applyAlignment="1">
      <alignment horizontal="center" vertical="center"/>
    </xf>
    <xf numFmtId="0" fontId="28" fillId="0" borderId="33" xfId="0" applyFont="1" applyBorder="1" applyAlignment="1">
      <alignment horizontal="center" vertical="center"/>
    </xf>
    <xf numFmtId="0" fontId="42" fillId="0" borderId="31" xfId="0" applyFont="1" applyBorder="1" applyAlignment="1">
      <alignment horizontal="center" vertical="center"/>
    </xf>
    <xf numFmtId="0" fontId="42" fillId="0" borderId="32" xfId="0" applyFont="1" applyBorder="1" applyAlignment="1">
      <alignment horizontal="center" vertical="center"/>
    </xf>
    <xf numFmtId="0" fontId="42" fillId="0" borderId="33" xfId="0" applyFont="1" applyBorder="1" applyAlignment="1">
      <alignment horizontal="center" vertical="center"/>
    </xf>
    <xf numFmtId="0" fontId="23" fillId="0" borderId="36" xfId="0" applyFont="1" applyBorder="1" applyAlignment="1">
      <alignment horizontal="center" vertical="center"/>
    </xf>
    <xf numFmtId="0" fontId="23" fillId="0" borderId="39" xfId="0" applyFont="1" applyBorder="1" applyAlignment="1">
      <alignment horizontal="center" vertical="center"/>
    </xf>
    <xf numFmtId="0" fontId="23" fillId="0" borderId="38" xfId="0" applyFont="1" applyBorder="1" applyAlignment="1">
      <alignment horizontal="center" vertical="center"/>
    </xf>
    <xf numFmtId="0" fontId="26" fillId="0" borderId="20" xfId="0" applyFont="1" applyBorder="1" applyAlignment="1">
      <alignment horizontal="center"/>
    </xf>
    <xf numFmtId="0" fontId="31" fillId="0" borderId="27" xfId="0" applyFont="1" applyBorder="1" applyAlignment="1">
      <alignment horizontal="left" vertical="center"/>
    </xf>
    <xf numFmtId="0" fontId="31" fillId="0" borderId="27" xfId="0" applyFont="1" applyBorder="1" applyAlignment="1">
      <alignment horizontal="left" vertical="center" wrapText="1"/>
    </xf>
    <xf numFmtId="0" fontId="41" fillId="0" borderId="27" xfId="15" applyFont="1" applyBorder="1" applyAlignment="1">
      <alignment horizontal="center" vertical="center"/>
    </xf>
    <xf numFmtId="0" fontId="41" fillId="0" borderId="27" xfId="15" applyFont="1" applyBorder="1" applyAlignment="1">
      <alignment horizontal="center" vertical="center" wrapText="1"/>
    </xf>
    <xf numFmtId="0" fontId="43" fillId="4" borderId="27" xfId="0" applyFont="1" applyFill="1" applyBorder="1" applyAlignment="1">
      <alignment horizontal="center" vertical="center"/>
    </xf>
    <xf numFmtId="0" fontId="41" fillId="0" borderId="35" xfId="15" applyFont="1" applyBorder="1" applyAlignment="1">
      <alignment horizontal="center" vertical="center" wrapText="1"/>
    </xf>
    <xf numFmtId="0" fontId="41" fillId="0" borderId="20" xfId="15" applyFont="1" applyBorder="1" applyAlignment="1">
      <alignment horizontal="center" vertical="center" wrapText="1"/>
    </xf>
    <xf numFmtId="0" fontId="27" fillId="0" borderId="31" xfId="0" applyFont="1" applyBorder="1" applyAlignment="1">
      <alignment horizontal="center" vertical="center"/>
    </xf>
    <xf numFmtId="0" fontId="27" fillId="0" borderId="32" xfId="0" applyFont="1" applyBorder="1" applyAlignment="1">
      <alignment horizontal="center" vertical="center"/>
    </xf>
    <xf numFmtId="0" fontId="27" fillId="0" borderId="33" xfId="0" applyFont="1" applyBorder="1" applyAlignment="1">
      <alignment horizontal="center" vertical="center"/>
    </xf>
    <xf numFmtId="0" fontId="31" fillId="0" borderId="27" xfId="0" applyFont="1" applyBorder="1" applyAlignment="1">
      <alignment horizontal="center" wrapText="1"/>
    </xf>
    <xf numFmtId="0" fontId="42" fillId="0" borderId="41" xfId="0" applyFont="1" applyBorder="1" applyAlignment="1">
      <alignment horizontal="center" vertical="center"/>
    </xf>
    <xf numFmtId="0" fontId="42" fillId="0" borderId="43" xfId="0" applyFont="1" applyBorder="1" applyAlignment="1">
      <alignment horizontal="center" vertical="center"/>
    </xf>
    <xf numFmtId="0" fontId="42" fillId="0" borderId="44" xfId="0" applyFont="1" applyBorder="1" applyAlignment="1">
      <alignment horizontal="center" vertical="center"/>
    </xf>
    <xf numFmtId="0" fontId="23" fillId="0" borderId="6" xfId="0" applyFont="1" applyBorder="1" applyAlignment="1">
      <alignment horizontal="center" vertical="center"/>
    </xf>
    <xf numFmtId="0" fontId="23" fillId="0" borderId="0" xfId="0" applyFont="1" applyAlignment="1">
      <alignment horizontal="center" vertical="center"/>
    </xf>
    <xf numFmtId="0" fontId="23" fillId="0" borderId="42" xfId="0" applyFont="1" applyBorder="1" applyAlignment="1">
      <alignment horizontal="center" vertical="center"/>
    </xf>
    <xf numFmtId="0" fontId="41" fillId="0" borderId="35" xfId="0" applyFont="1" applyBorder="1" applyAlignment="1">
      <alignment horizontal="center" vertical="center"/>
    </xf>
    <xf numFmtId="0" fontId="41" fillId="0" borderId="20" xfId="0" applyFont="1" applyBorder="1" applyAlignment="1">
      <alignment horizontal="center" vertical="center"/>
    </xf>
    <xf numFmtId="0" fontId="41" fillId="0" borderId="27" xfId="0" applyFont="1" applyBorder="1" applyAlignment="1">
      <alignment horizontal="center" vertical="center"/>
    </xf>
    <xf numFmtId="0" fontId="41" fillId="0" borderId="27" xfId="0" applyFont="1" applyBorder="1" applyAlignment="1">
      <alignment horizontal="center" vertical="center" wrapText="1"/>
    </xf>
  </cellXfs>
  <cellStyles count="28">
    <cellStyle name="Comma" xfId="13" builtinId="3"/>
    <cellStyle name="Comma 2" xfId="1" xr:uid="{00000000-0005-0000-0000-000001000000}"/>
    <cellStyle name="Comma 2 2" xfId="9" xr:uid="{00000000-0005-0000-0000-000002000000}"/>
    <cellStyle name="Comma 2 2 2" xfId="23" xr:uid="{00000000-0005-0000-0000-000003000000}"/>
    <cellStyle name="Comma 2 3" xfId="22" xr:uid="{00000000-0005-0000-0000-000004000000}"/>
    <cellStyle name="Comma 3" xfId="2" xr:uid="{00000000-0005-0000-0000-000005000000}"/>
    <cellStyle name="Comma 3 2" xfId="27" xr:uid="{00000000-0005-0000-0000-000006000000}"/>
    <cellStyle name="Comma 4" xfId="10" xr:uid="{00000000-0005-0000-0000-000007000000}"/>
    <cellStyle name="Comma 5" xfId="16" xr:uid="{00000000-0005-0000-0000-000008000000}"/>
    <cellStyle name="Comma 5 2" xfId="20" xr:uid="{00000000-0005-0000-0000-000009000000}"/>
    <cellStyle name="Comma 6" xfId="18" xr:uid="{00000000-0005-0000-0000-00000A000000}"/>
    <cellStyle name="Normal" xfId="0" builtinId="0"/>
    <cellStyle name="Normal 2" xfId="3" xr:uid="{00000000-0005-0000-0000-00000C000000}"/>
    <cellStyle name="Normal 2 2" xfId="6" xr:uid="{00000000-0005-0000-0000-00000D000000}"/>
    <cellStyle name="Normal 2 3" xfId="8" xr:uid="{00000000-0005-0000-0000-00000E000000}"/>
    <cellStyle name="Normal 2 3 2" xfId="25" xr:uid="{00000000-0005-0000-0000-00000F000000}"/>
    <cellStyle name="Normal 2 4" xfId="24" xr:uid="{00000000-0005-0000-0000-000010000000}"/>
    <cellStyle name="Normal 3" xfId="4" xr:uid="{00000000-0005-0000-0000-000011000000}"/>
    <cellStyle name="Normal 3 2" xfId="26" xr:uid="{00000000-0005-0000-0000-000012000000}"/>
    <cellStyle name="Normal 4" xfId="7" xr:uid="{00000000-0005-0000-0000-000013000000}"/>
    <cellStyle name="Normal 5" xfId="11" xr:uid="{00000000-0005-0000-0000-000014000000}"/>
    <cellStyle name="Normal 6" xfId="15" xr:uid="{00000000-0005-0000-0000-000015000000}"/>
    <cellStyle name="Normal 7" xfId="17" xr:uid="{00000000-0005-0000-0000-000016000000}"/>
    <cellStyle name="Normal_front page" xfId="14" xr:uid="{00000000-0005-0000-0000-000017000000}"/>
    <cellStyle name="Normal_OnlyRate Analyses(For Help)" xfId="19" xr:uid="{00000000-0005-0000-0000-000018000000}"/>
    <cellStyle name="Normal_Rate Analysis - TATA HO  12-05-10" xfId="21" xr:uid="{00000000-0005-0000-0000-000019000000}"/>
    <cellStyle name="Percent 2" xfId="5" xr:uid="{00000000-0005-0000-0000-00001A000000}"/>
    <cellStyle name="Percent 3" xfId="12" xr:uid="{00000000-0005-0000-0000-00001B000000}"/>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20Balochistan%20Preliminary%20Draft%202006\CSR-DRAFT-20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20Drive\PROJECTS\Head%20Office%20-%20Honda%20Building\final%20bill\ATLAS-NEW\ATLAS%20BANK\LIBERTY%20MKT-LHR\LIBERTY%20CERTIFIED%20BIL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CSR-DRAFT-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Contract%20Documents\CSR\CSR-DRAFT-200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Irfan%20working%20pes\TRIFIT%20GYM\BILL%20Of%20Trifit-Gym\Bills%20Of%20Trifit%20Measurement%20Sheets\BILL%20HVAC\3rd%20Running%20Bill%20(26-08-2023)%20IPC-04\HVAC%20DUCT\Dismantling%20work%20(1st.Floor)%20Exhaust%20&amp;%20Fresh%20Air%20Duc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Irfan%20working%20pes\TRIFIT%20GYM\BILL%20Of%20Trifit-Gym\Bills%20Of%20Trifit%20Measurement%20Sheets\BILL%20HVAC\3rd%20Running%20Bill%20(26-08-2023)%20IPC-04\HVAC%20DUCT\Supply%20&amp;%20Installation%20work%20(1st.Floor)%20Exhaust%20Air%20Du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420">
          <cell r="I420">
            <v>4743.72</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ow r="72">
          <cell r="J72">
            <v>90</v>
          </cell>
        </row>
        <row r="73">
          <cell r="J73">
            <v>110</v>
          </cell>
        </row>
        <row r="256">
          <cell r="J256">
            <v>550</v>
          </cell>
        </row>
        <row r="285">
          <cell r="J285">
            <v>1402</v>
          </cell>
        </row>
        <row r="290">
          <cell r="J290">
            <v>350</v>
          </cell>
        </row>
        <row r="305">
          <cell r="J305">
            <v>6000</v>
          </cell>
        </row>
        <row r="960">
          <cell r="J960">
            <v>70</v>
          </cell>
        </row>
        <row r="1101">
          <cell r="J1101">
            <v>90</v>
          </cell>
        </row>
        <row r="1102">
          <cell r="J1102">
            <v>150</v>
          </cell>
        </row>
        <row r="1107">
          <cell r="J1107">
            <v>550</v>
          </cell>
        </row>
        <row r="1108">
          <cell r="J1108">
            <v>85</v>
          </cell>
        </row>
        <row r="1109">
          <cell r="J1109">
            <v>1480</v>
          </cell>
        </row>
        <row r="1245">
          <cell r="J1245">
            <v>78</v>
          </cell>
        </row>
        <row r="1253">
          <cell r="J1253">
            <v>915</v>
          </cell>
        </row>
        <row r="1254">
          <cell r="J1254">
            <v>25</v>
          </cell>
        </row>
        <row r="1257">
          <cell r="J1257">
            <v>1820</v>
          </cell>
        </row>
        <row r="1273">
          <cell r="J1273">
            <v>219</v>
          </cell>
        </row>
        <row r="1277">
          <cell r="J1277">
            <v>400</v>
          </cell>
        </row>
        <row r="1286">
          <cell r="J1286">
            <v>75</v>
          </cell>
        </row>
      </sheetData>
      <sheetData sheetId="64">
        <row r="3">
          <cell r="F3">
            <v>22.5</v>
          </cell>
        </row>
        <row r="9">
          <cell r="F9">
            <v>43.75</v>
          </cell>
        </row>
        <row r="14">
          <cell r="F14">
            <v>31.25</v>
          </cell>
        </row>
        <row r="23">
          <cell r="F23">
            <v>43.75</v>
          </cell>
        </row>
      </sheetData>
      <sheetData sheetId="6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UMBING"/>
      <sheetName val="A-C"/>
      <sheetName val="FURNITURE"/>
      <sheetName val="ELECT "/>
      <sheetName val="Civil Bill"/>
      <sheetName val="SUMMARY"/>
      <sheetName val="1"/>
      <sheetName val="6, 7,8,9,10"/>
      <sheetName val="11,12"/>
      <sheetName val="13,14"/>
      <sheetName val="16"/>
      <sheetName val="17"/>
      <sheetName val="19"/>
      <sheetName val="20"/>
      <sheetName val="21"/>
      <sheetName val="22"/>
      <sheetName val="23"/>
      <sheetName val="24"/>
      <sheetName val="25"/>
      <sheetName val="26,27"/>
      <sheetName val="32"/>
      <sheetName val="34"/>
      <sheetName val="35"/>
      <sheetName val="36"/>
      <sheetName val="37"/>
      <sheetName val="44"/>
      <sheetName val="45,46"/>
      <sheetName val="47"/>
      <sheetName val="48"/>
      <sheetName val="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108">
          <cell r="J108">
            <v>56.25</v>
          </cell>
        </row>
        <row r="118">
          <cell r="J118">
            <v>240</v>
          </cell>
        </row>
        <row r="601">
          <cell r="J601">
            <v>40</v>
          </cell>
        </row>
        <row r="603">
          <cell r="J603">
            <v>2</v>
          </cell>
        </row>
        <row r="762">
          <cell r="J762">
            <v>52</v>
          </cell>
        </row>
        <row r="1106">
          <cell r="J1106">
            <v>30</v>
          </cell>
        </row>
        <row r="1222">
          <cell r="J1222">
            <v>30</v>
          </cell>
        </row>
        <row r="1313">
          <cell r="J1313">
            <v>28</v>
          </cell>
        </row>
      </sheetData>
      <sheetData sheetId="64" refreshError="1"/>
      <sheetData sheetId="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98">
          <cell r="C398" t="str">
            <v>Supply and installation of 1-gang, 5 Amp, 250 Volt,. plate type moulded switch including appropriate size 2 sq.mm (16 SWG) sheet steel box to be fixed recessed in wall. The switch shall be PPI make.</v>
          </cell>
        </row>
        <row r="531">
          <cell r="C531" t="str">
            <v>Installation of switches supplied under item 30-16 alongwith fan regulators on appropriate size 2 sq.mmm. (16 SWG) sheet steel box to be fixed recessed in wall alongwith 3mm thick plastic front plate suitable for upto 2 fan regulators and switches on a co</v>
          </cell>
        </row>
        <row r="1473">
          <cell r="C1473" t="str">
            <v>Supply and installation of 15 Amp, triple pole, 415 volts metal clad load break switch on surface of walls.</v>
          </cell>
        </row>
      </sheetData>
      <sheetData sheetId="58"/>
      <sheetData sheetId="59"/>
      <sheetData sheetId="60"/>
      <sheetData sheetId="61"/>
      <sheetData sheetId="62"/>
      <sheetData sheetId="63"/>
      <sheetData sheetId="64"/>
      <sheetData sheetId="6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haust &amp; Fresh Air Duct"/>
    </sheetNames>
    <sheetDataSet>
      <sheetData sheetId="0">
        <row r="56">
          <cell r="H56">
            <v>508.5236000000001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haust &amp; Fresh Air Duct"/>
    </sheetNames>
    <sheetDataSet>
      <sheetData sheetId="0">
        <row r="32">
          <cell r="H32">
            <v>183.87760000000003</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3"/>
  <sheetViews>
    <sheetView zoomScaleNormal="100" workbookViewId="0">
      <selection activeCell="F19" sqref="F19"/>
    </sheetView>
  </sheetViews>
  <sheetFormatPr defaultRowHeight="14.25"/>
  <cols>
    <col min="1" max="1" width="9.25" customWidth="1"/>
    <col min="2" max="2" width="33.875" customWidth="1"/>
    <col min="3" max="3" width="16.625" customWidth="1"/>
    <col min="4" max="4" width="8.75" customWidth="1"/>
    <col min="5" max="5" width="38.875" customWidth="1"/>
    <col min="6" max="6" width="27.25" customWidth="1"/>
    <col min="7" max="7" width="25.25" customWidth="1"/>
    <col min="9" max="9" width="13.75" bestFit="1" customWidth="1"/>
  </cols>
  <sheetData>
    <row r="1" spans="1:9">
      <c r="E1" s="40"/>
    </row>
    <row r="2" spans="1:9">
      <c r="E2" s="40">
        <v>45174</v>
      </c>
    </row>
    <row r="3" spans="1:9">
      <c r="E3" s="40"/>
    </row>
    <row r="4" spans="1:9" ht="15.75">
      <c r="E4" s="40"/>
      <c r="H4" s="36"/>
    </row>
    <row r="5" spans="1:9" ht="20.25">
      <c r="A5" s="453" t="s">
        <v>82</v>
      </c>
      <c r="B5" s="453"/>
      <c r="C5" s="453"/>
      <c r="D5" s="453"/>
      <c r="E5" s="453"/>
      <c r="F5" s="453"/>
      <c r="G5" s="453"/>
      <c r="H5" s="36"/>
    </row>
    <row r="6" spans="1:9" ht="18">
      <c r="A6" s="37"/>
      <c r="B6" s="37"/>
      <c r="C6" s="37"/>
      <c r="D6" s="37"/>
      <c r="E6" s="37"/>
      <c r="F6" s="36"/>
      <c r="G6" s="36"/>
      <c r="H6" s="36"/>
    </row>
    <row r="7" spans="1:9" ht="15.75">
      <c r="A7" s="454" t="s">
        <v>83</v>
      </c>
      <c r="B7" s="454"/>
      <c r="C7" s="454"/>
      <c r="D7" s="454"/>
      <c r="E7" s="454"/>
      <c r="F7" s="454"/>
      <c r="G7" s="454"/>
    </row>
    <row r="8" spans="1:9" ht="30.75" customHeight="1">
      <c r="A8" s="461"/>
      <c r="B8" s="461"/>
      <c r="C8" s="461"/>
      <c r="D8" s="461"/>
      <c r="E8" s="461"/>
    </row>
    <row r="9" spans="1:9" ht="18">
      <c r="A9" s="455" t="s">
        <v>421</v>
      </c>
      <c r="B9" s="455"/>
      <c r="C9" s="455"/>
      <c r="D9" s="455"/>
      <c r="E9" s="455"/>
      <c r="F9" s="455"/>
      <c r="G9" s="455"/>
    </row>
    <row r="10" spans="1:9" ht="18.75" thickBot="1">
      <c r="A10" s="264"/>
      <c r="B10" s="264"/>
      <c r="C10" s="265"/>
      <c r="D10" s="265"/>
      <c r="E10" s="265"/>
    </row>
    <row r="11" spans="1:9" ht="27.75" customHeight="1" thickBot="1">
      <c r="A11" s="267" t="s">
        <v>77</v>
      </c>
      <c r="B11" s="462" t="s">
        <v>0</v>
      </c>
      <c r="C11" s="462"/>
      <c r="D11" s="338"/>
      <c r="E11" s="341" t="s">
        <v>422</v>
      </c>
      <c r="F11" s="341" t="s">
        <v>423</v>
      </c>
      <c r="G11" s="338" t="s">
        <v>424</v>
      </c>
    </row>
    <row r="12" spans="1:9" ht="27.75" customHeight="1">
      <c r="A12" s="38"/>
      <c r="B12" s="463"/>
      <c r="C12" s="464"/>
      <c r="D12" s="38"/>
      <c r="E12" s="342"/>
      <c r="F12" s="286"/>
      <c r="G12" s="343"/>
    </row>
    <row r="13" spans="1:9" ht="27.75" customHeight="1">
      <c r="A13" s="266">
        <v>1</v>
      </c>
      <c r="B13" s="456" t="s">
        <v>78</v>
      </c>
      <c r="C13" s="457"/>
      <c r="D13" s="266" t="s">
        <v>79</v>
      </c>
      <c r="E13" s="344">
        <f>HVAC!P73</f>
        <v>8200613</v>
      </c>
      <c r="F13" s="344">
        <f>HVAC!Q73</f>
        <v>8560716.9409999996</v>
      </c>
      <c r="G13" s="345">
        <f>E13+F13</f>
        <v>16761329.941</v>
      </c>
    </row>
    <row r="14" spans="1:9" ht="27.75" customHeight="1">
      <c r="A14" s="266"/>
      <c r="B14" s="456"/>
      <c r="C14" s="457"/>
      <c r="D14" s="266"/>
      <c r="E14" s="344"/>
      <c r="F14" s="286"/>
      <c r="G14" s="345"/>
      <c r="I14" s="39"/>
    </row>
    <row r="15" spans="1:9" ht="27.75" customHeight="1">
      <c r="A15" s="266">
        <v>2</v>
      </c>
      <c r="B15" s="456" t="s">
        <v>80</v>
      </c>
      <c r="C15" s="457"/>
      <c r="D15" s="266" t="s">
        <v>79</v>
      </c>
      <c r="E15" s="344">
        <v>4141364</v>
      </c>
      <c r="F15" s="344">
        <f>Fire!U37</f>
        <v>1065068.7420000001</v>
      </c>
      <c r="G15" s="345">
        <f t="shared" ref="G15:G19" si="0">E15+F15</f>
        <v>5206432.7420000006</v>
      </c>
      <c r="I15" s="39"/>
    </row>
    <row r="16" spans="1:9" ht="27.75" customHeight="1">
      <c r="A16" s="266"/>
      <c r="B16" s="339"/>
      <c r="C16" s="340"/>
      <c r="D16" s="266"/>
      <c r="E16" s="344"/>
      <c r="F16" s="286"/>
      <c r="G16" s="345"/>
      <c r="I16" s="39"/>
    </row>
    <row r="17" spans="1:7" ht="27.75" customHeight="1">
      <c r="A17" s="266">
        <v>3</v>
      </c>
      <c r="B17" s="456" t="s">
        <v>120</v>
      </c>
      <c r="C17" s="457"/>
      <c r="D17" s="266" t="s">
        <v>79</v>
      </c>
      <c r="E17" s="344">
        <v>322054.36</v>
      </c>
      <c r="F17" s="344">
        <f>VARIATION!J86</f>
        <v>5047608.2911999999</v>
      </c>
      <c r="G17" s="345">
        <f t="shared" si="0"/>
        <v>5369662.6512000002</v>
      </c>
    </row>
    <row r="18" spans="1:7" ht="27.75" customHeight="1" thickBot="1">
      <c r="A18" s="346"/>
      <c r="B18" s="460"/>
      <c r="C18" s="460"/>
      <c r="D18" s="346"/>
      <c r="E18" s="347"/>
      <c r="F18" s="348"/>
      <c r="G18" s="349"/>
    </row>
    <row r="19" spans="1:7" ht="21" thickBot="1">
      <c r="A19" s="268"/>
      <c r="B19" s="458" t="s">
        <v>81</v>
      </c>
      <c r="C19" s="459"/>
      <c r="D19" s="269"/>
      <c r="E19" s="350">
        <f>SUM(E12:E18)</f>
        <v>12664031.359999999</v>
      </c>
      <c r="F19" s="350">
        <f>SUM(F13:F17)</f>
        <v>14673393.974199999</v>
      </c>
      <c r="G19" s="351">
        <f t="shared" si="0"/>
        <v>27337425.334199999</v>
      </c>
    </row>
    <row r="20" spans="1:7">
      <c r="E20" s="39"/>
      <c r="G20" s="39"/>
    </row>
    <row r="21" spans="1:7">
      <c r="E21" s="39"/>
    </row>
    <row r="22" spans="1:7">
      <c r="G22" s="41"/>
    </row>
    <row r="23" spans="1:7">
      <c r="E23" s="39"/>
      <c r="F23" s="39"/>
      <c r="G23" s="39"/>
    </row>
  </sheetData>
  <mergeCells count="12">
    <mergeCell ref="A5:G5"/>
    <mergeCell ref="A7:G7"/>
    <mergeCell ref="A9:G9"/>
    <mergeCell ref="B15:C15"/>
    <mergeCell ref="B19:C19"/>
    <mergeCell ref="B18:C18"/>
    <mergeCell ref="A8:E8"/>
    <mergeCell ref="B11:C11"/>
    <mergeCell ref="B12:C12"/>
    <mergeCell ref="B13:C13"/>
    <mergeCell ref="B14:C14"/>
    <mergeCell ref="B17:C17"/>
  </mergeCells>
  <printOptions horizontalCentered="1"/>
  <pageMargins left="0.7" right="0.7" top="0.75" bottom="0.75" header="0.3" footer="0.3"/>
  <pageSetup scale="7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89"/>
  <sheetViews>
    <sheetView view="pageBreakPreview" topLeftCell="A67" zoomScale="60" zoomScaleNormal="90" workbookViewId="0">
      <selection activeCell="Q73" sqref="Q73"/>
    </sheetView>
  </sheetViews>
  <sheetFormatPr defaultColWidth="9" defaultRowHeight="15"/>
  <cols>
    <col min="1" max="1" width="4.625" style="30" customWidth="1"/>
    <col min="2" max="2" width="4.625" style="31" customWidth="1"/>
    <col min="3" max="3" width="55.5" style="32" customWidth="1"/>
    <col min="4" max="4" width="6.375" style="30" customWidth="1"/>
    <col min="5" max="5" width="7.875" style="33" customWidth="1"/>
    <col min="6" max="6" width="10.125" style="34" bestFit="1" customWidth="1"/>
    <col min="7" max="7" width="14.375" style="34" customWidth="1"/>
    <col min="8" max="8" width="9.75" style="34" customWidth="1"/>
    <col min="9" max="9" width="12.75" style="34" customWidth="1"/>
    <col min="10" max="10" width="15" style="34" customWidth="1"/>
    <col min="11" max="11" width="10.625" style="32" customWidth="1"/>
    <col min="12" max="12" width="11.5" style="32" bestFit="1" customWidth="1"/>
    <col min="13" max="13" width="10.625" style="32" customWidth="1"/>
    <col min="14" max="14" width="15.125" style="34" customWidth="1"/>
    <col min="15" max="15" width="14" style="34" customWidth="1"/>
    <col min="16" max="16" width="12.625" style="34" bestFit="1" customWidth="1"/>
    <col min="17" max="17" width="13.875" style="34" customWidth="1"/>
    <col min="18" max="18" width="14.875" style="34" customWidth="1"/>
    <col min="19" max="19" width="13.875" style="450" customWidth="1"/>
    <col min="20" max="20" width="14.875" style="34" customWidth="1"/>
    <col min="21" max="24" width="9" style="451"/>
    <col min="25" max="16384" width="9" style="32"/>
  </cols>
  <sheetData>
    <row r="1" spans="1:24" s="6" customFormat="1" ht="30" customHeight="1">
      <c r="A1" s="475" t="s">
        <v>425</v>
      </c>
      <c r="B1" s="475"/>
      <c r="C1" s="475"/>
      <c r="D1" s="475"/>
      <c r="E1" s="475"/>
      <c r="F1" s="475"/>
      <c r="G1" s="475"/>
      <c r="H1" s="475"/>
      <c r="I1" s="475"/>
      <c r="J1" s="475"/>
      <c r="K1" s="475"/>
      <c r="L1" s="475"/>
      <c r="M1" s="475"/>
      <c r="N1" s="475"/>
      <c r="O1" s="475"/>
      <c r="P1" s="475"/>
      <c r="Q1" s="475"/>
      <c r="R1" s="475"/>
      <c r="S1" s="475"/>
      <c r="T1" s="475"/>
      <c r="U1" s="352"/>
      <c r="V1" s="352"/>
      <c r="W1" s="352"/>
      <c r="X1" s="352"/>
    </row>
    <row r="2" spans="1:24" s="6" customFormat="1" ht="30" customHeight="1">
      <c r="A2" s="475" t="s">
        <v>38</v>
      </c>
      <c r="B2" s="475"/>
      <c r="C2" s="475"/>
      <c r="D2" s="475"/>
      <c r="E2" s="475"/>
      <c r="F2" s="475"/>
      <c r="G2" s="475"/>
      <c r="H2" s="475"/>
      <c r="I2" s="475"/>
      <c r="J2" s="475"/>
      <c r="K2" s="475"/>
      <c r="L2" s="475"/>
      <c r="M2" s="475"/>
      <c r="N2" s="475"/>
      <c r="O2" s="475"/>
      <c r="P2" s="475"/>
      <c r="Q2" s="475"/>
      <c r="R2" s="475"/>
      <c r="S2" s="475"/>
      <c r="T2" s="475"/>
      <c r="U2" s="352"/>
      <c r="V2" s="352"/>
      <c r="W2" s="352"/>
      <c r="X2" s="352"/>
    </row>
    <row r="3" spans="1:24" s="8" customFormat="1" ht="30" customHeight="1" thickBot="1">
      <c r="A3" s="475" t="s">
        <v>426</v>
      </c>
      <c r="B3" s="475"/>
      <c r="C3" s="475"/>
      <c r="D3" s="475"/>
      <c r="E3" s="475"/>
      <c r="F3" s="475"/>
      <c r="G3" s="475"/>
      <c r="H3" s="475"/>
      <c r="I3" s="475"/>
      <c r="J3" s="475"/>
      <c r="K3" s="475"/>
      <c r="L3" s="475"/>
      <c r="M3" s="475"/>
      <c r="N3" s="475"/>
      <c r="O3" s="475"/>
      <c r="P3" s="475"/>
      <c r="Q3" s="475"/>
      <c r="R3" s="475"/>
      <c r="S3" s="475"/>
      <c r="T3" s="475"/>
      <c r="U3" s="353"/>
      <c r="V3" s="353"/>
      <c r="W3" s="353"/>
      <c r="X3" s="353"/>
    </row>
    <row r="4" spans="1:24" s="12" customFormat="1" ht="27.75" customHeight="1" thickBot="1">
      <c r="A4" s="476" t="s">
        <v>75</v>
      </c>
      <c r="B4" s="477"/>
      <c r="C4" s="480" t="s">
        <v>0</v>
      </c>
      <c r="D4" s="482" t="s">
        <v>427</v>
      </c>
      <c r="E4" s="483"/>
      <c r="F4" s="483"/>
      <c r="G4" s="483"/>
      <c r="H4" s="483"/>
      <c r="I4" s="483"/>
      <c r="J4" s="484"/>
      <c r="K4" s="485" t="s">
        <v>428</v>
      </c>
      <c r="L4" s="486"/>
      <c r="M4" s="486"/>
      <c r="N4" s="486"/>
      <c r="O4" s="486"/>
      <c r="P4" s="486"/>
      <c r="Q4" s="486"/>
      <c r="R4" s="486"/>
      <c r="S4" s="486"/>
      <c r="T4" s="487"/>
      <c r="U4" s="354"/>
      <c r="V4" s="354"/>
      <c r="W4" s="354"/>
      <c r="X4" s="354"/>
    </row>
    <row r="5" spans="1:24" s="12" customFormat="1" ht="32.25" customHeight="1">
      <c r="A5" s="478"/>
      <c r="B5" s="479"/>
      <c r="C5" s="481"/>
      <c r="D5" s="488" t="s">
        <v>1</v>
      </c>
      <c r="E5" s="466" t="s">
        <v>2</v>
      </c>
      <c r="F5" s="491" t="s">
        <v>123</v>
      </c>
      <c r="G5" s="492"/>
      <c r="H5" s="466" t="s">
        <v>124</v>
      </c>
      <c r="I5" s="466"/>
      <c r="J5" s="467" t="s">
        <v>126</v>
      </c>
      <c r="K5" s="469" t="s">
        <v>429</v>
      </c>
      <c r="L5" s="470"/>
      <c r="M5" s="471"/>
      <c r="N5" s="472" t="s">
        <v>430</v>
      </c>
      <c r="O5" s="472" t="s">
        <v>431</v>
      </c>
      <c r="P5" s="473" t="s">
        <v>432</v>
      </c>
      <c r="Q5" s="470"/>
      <c r="R5" s="474"/>
      <c r="S5" s="493" t="s">
        <v>433</v>
      </c>
      <c r="T5" s="495" t="s">
        <v>129</v>
      </c>
      <c r="U5" s="354"/>
      <c r="V5" s="354"/>
      <c r="W5" s="354"/>
      <c r="X5" s="354"/>
    </row>
    <row r="6" spans="1:24" s="12" customFormat="1" ht="19.5" thickBot="1">
      <c r="A6" s="478"/>
      <c r="B6" s="479"/>
      <c r="C6" s="481"/>
      <c r="D6" s="489"/>
      <c r="E6" s="490"/>
      <c r="F6" s="355" t="s">
        <v>125</v>
      </c>
      <c r="G6" s="356" t="s">
        <v>115</v>
      </c>
      <c r="H6" s="355" t="s">
        <v>125</v>
      </c>
      <c r="I6" s="356" t="s">
        <v>115</v>
      </c>
      <c r="J6" s="468"/>
      <c r="K6" s="357" t="s">
        <v>127</v>
      </c>
      <c r="L6" s="358" t="s">
        <v>128</v>
      </c>
      <c r="M6" s="358" t="s">
        <v>129</v>
      </c>
      <c r="N6" s="472"/>
      <c r="O6" s="472"/>
      <c r="P6" s="359" t="s">
        <v>127</v>
      </c>
      <c r="Q6" s="359" t="s">
        <v>128</v>
      </c>
      <c r="R6" s="360" t="s">
        <v>129</v>
      </c>
      <c r="S6" s="494"/>
      <c r="T6" s="496"/>
      <c r="U6" s="354"/>
      <c r="V6" s="354"/>
      <c r="W6" s="354"/>
      <c r="X6" s="354"/>
    </row>
    <row r="7" spans="1:24" s="12" customFormat="1" ht="42.75" customHeight="1" thickBot="1">
      <c r="A7" s="361"/>
      <c r="B7" s="362"/>
      <c r="C7" s="362" t="s">
        <v>434</v>
      </c>
      <c r="D7" s="363" t="s">
        <v>435</v>
      </c>
      <c r="E7" s="364" t="s">
        <v>436</v>
      </c>
      <c r="F7" s="365" t="s">
        <v>437</v>
      </c>
      <c r="G7" s="364" t="s">
        <v>438</v>
      </c>
      <c r="H7" s="365" t="s">
        <v>439</v>
      </c>
      <c r="I7" s="364" t="s">
        <v>440</v>
      </c>
      <c r="J7" s="365" t="s">
        <v>441</v>
      </c>
      <c r="K7" s="366" t="s">
        <v>442</v>
      </c>
      <c r="L7" s="366" t="s">
        <v>443</v>
      </c>
      <c r="M7" s="366" t="s">
        <v>444</v>
      </c>
      <c r="N7" s="367" t="s">
        <v>445</v>
      </c>
      <c r="O7" s="367" t="s">
        <v>446</v>
      </c>
      <c r="P7" s="367" t="s">
        <v>447</v>
      </c>
      <c r="Q7" s="367" t="s">
        <v>448</v>
      </c>
      <c r="R7" s="368" t="s">
        <v>449</v>
      </c>
      <c r="S7" s="369" t="s">
        <v>450</v>
      </c>
      <c r="T7" s="368" t="s">
        <v>451</v>
      </c>
      <c r="U7" s="354"/>
      <c r="V7" s="354"/>
      <c r="W7" s="354"/>
      <c r="X7" s="354"/>
    </row>
    <row r="8" spans="1:24" s="14" customFormat="1" ht="57" customHeight="1">
      <c r="A8" s="370"/>
      <c r="B8" s="371"/>
      <c r="C8" s="372" t="s">
        <v>39</v>
      </c>
      <c r="D8" s="373"/>
      <c r="E8" s="374"/>
      <c r="F8" s="375"/>
      <c r="G8" s="375"/>
      <c r="H8" s="375"/>
      <c r="I8" s="375"/>
      <c r="J8" s="375"/>
      <c r="K8" s="376"/>
      <c r="L8" s="376"/>
      <c r="M8" s="376"/>
      <c r="N8" s="375"/>
      <c r="O8" s="375"/>
      <c r="P8" s="375"/>
      <c r="Q8" s="375"/>
      <c r="R8" s="375"/>
      <c r="S8" s="377"/>
      <c r="T8" s="375"/>
      <c r="U8" s="378"/>
      <c r="V8" s="378"/>
      <c r="W8" s="378"/>
      <c r="X8" s="378"/>
    </row>
    <row r="9" spans="1:24" s="14" customFormat="1" ht="179.25" customHeight="1">
      <c r="A9" s="259">
        <v>1</v>
      </c>
      <c r="B9" s="247"/>
      <c r="C9" s="250" t="s">
        <v>265</v>
      </c>
      <c r="D9" s="379"/>
      <c r="E9" s="380"/>
      <c r="F9" s="381"/>
      <c r="G9" s="382"/>
      <c r="H9" s="382"/>
      <c r="I9" s="382"/>
      <c r="J9" s="382"/>
      <c r="K9" s="383"/>
      <c r="L9" s="383"/>
      <c r="M9" s="383"/>
      <c r="N9" s="382"/>
      <c r="O9" s="382"/>
      <c r="P9" s="382"/>
      <c r="Q9" s="382"/>
      <c r="R9" s="382"/>
      <c r="S9" s="384"/>
      <c r="T9" s="382"/>
      <c r="U9" s="378"/>
      <c r="V9" s="378"/>
      <c r="W9" s="378"/>
      <c r="X9" s="378"/>
    </row>
    <row r="10" spans="1:24" s="6" customFormat="1" ht="46.5" customHeight="1">
      <c r="A10" s="248"/>
      <c r="B10" s="248">
        <f>A9+0.1</f>
        <v>1.1000000000000001</v>
      </c>
      <c r="C10" s="249" t="s">
        <v>65</v>
      </c>
      <c r="D10" s="385" t="s">
        <v>6</v>
      </c>
      <c r="E10" s="386">
        <v>0</v>
      </c>
      <c r="F10" s="387"/>
      <c r="G10" s="387"/>
      <c r="H10" s="388"/>
      <c r="I10" s="388">
        <f>H10*F10</f>
        <v>0</v>
      </c>
      <c r="J10" s="388"/>
      <c r="K10" s="389"/>
      <c r="L10" s="389">
        <f>M10-K10</f>
        <v>0</v>
      </c>
      <c r="M10" s="390"/>
      <c r="N10" s="391">
        <f>M10*F10</f>
        <v>0</v>
      </c>
      <c r="O10" s="391">
        <f>M10*H10</f>
        <v>0</v>
      </c>
      <c r="P10" s="392"/>
      <c r="Q10" s="391">
        <f>R10-P10</f>
        <v>0</v>
      </c>
      <c r="R10" s="391">
        <f>N10+O10</f>
        <v>0</v>
      </c>
      <c r="S10" s="393">
        <v>0</v>
      </c>
      <c r="T10" s="391">
        <f>R10*S10</f>
        <v>0</v>
      </c>
      <c r="U10" s="352"/>
      <c r="V10" s="352"/>
      <c r="W10" s="352"/>
      <c r="X10" s="352"/>
    </row>
    <row r="11" spans="1:24" s="6" customFormat="1" ht="41.25" customHeight="1">
      <c r="A11" s="248"/>
      <c r="B11" s="248">
        <f t="shared" ref="B11" si="0">B10+0.1</f>
        <v>1.2000000000000002</v>
      </c>
      <c r="C11" s="249" t="s">
        <v>66</v>
      </c>
      <c r="D11" s="385" t="s">
        <v>6</v>
      </c>
      <c r="E11" s="386">
        <v>0</v>
      </c>
      <c r="F11" s="387"/>
      <c r="G11" s="387"/>
      <c r="H11" s="388"/>
      <c r="I11" s="388">
        <f>H11*F11</f>
        <v>0</v>
      </c>
      <c r="J11" s="388"/>
      <c r="K11" s="389"/>
      <c r="L11" s="389">
        <f t="shared" ref="L11:L72" si="1">M11-K11</f>
        <v>0</v>
      </c>
      <c r="M11" s="390"/>
      <c r="N11" s="391">
        <f t="shared" ref="N11:N72" si="2">M11*F11</f>
        <v>0</v>
      </c>
      <c r="O11" s="391">
        <f t="shared" ref="O11:O72" si="3">M11*H11</f>
        <v>0</v>
      </c>
      <c r="P11" s="392"/>
      <c r="Q11" s="391">
        <f t="shared" ref="Q11:Q72" si="4">R11-P11</f>
        <v>0</v>
      </c>
      <c r="R11" s="391">
        <f t="shared" ref="R11:R72" si="5">N11+O11</f>
        <v>0</v>
      </c>
      <c r="S11" s="393">
        <v>0</v>
      </c>
      <c r="T11" s="391">
        <f t="shared" ref="T11:T72" si="6">R11*S11</f>
        <v>0</v>
      </c>
      <c r="U11" s="352"/>
      <c r="V11" s="352"/>
      <c r="W11" s="352"/>
      <c r="X11" s="352"/>
    </row>
    <row r="12" spans="1:24" s="14" customFormat="1" ht="133.5" customHeight="1">
      <c r="A12" s="259">
        <f>A9+1</f>
        <v>2</v>
      </c>
      <c r="B12" s="247"/>
      <c r="C12" s="250" t="s">
        <v>266</v>
      </c>
      <c r="D12" s="379"/>
      <c r="E12" s="380"/>
      <c r="F12" s="381"/>
      <c r="G12" s="382"/>
      <c r="H12" s="382"/>
      <c r="I12" s="382"/>
      <c r="J12" s="382"/>
      <c r="K12" s="383"/>
      <c r="L12" s="389">
        <f t="shared" si="1"/>
        <v>0</v>
      </c>
      <c r="M12" s="390"/>
      <c r="N12" s="391">
        <f t="shared" si="2"/>
        <v>0</v>
      </c>
      <c r="O12" s="391">
        <f t="shared" si="3"/>
        <v>0</v>
      </c>
      <c r="P12" s="392"/>
      <c r="Q12" s="391">
        <f t="shared" si="4"/>
        <v>0</v>
      </c>
      <c r="R12" s="391">
        <f t="shared" si="5"/>
        <v>0</v>
      </c>
      <c r="S12" s="393">
        <v>0</v>
      </c>
      <c r="T12" s="391">
        <f t="shared" si="6"/>
        <v>0</v>
      </c>
      <c r="U12" s="378"/>
      <c r="V12" s="378"/>
      <c r="W12" s="378"/>
      <c r="X12" s="378"/>
    </row>
    <row r="13" spans="1:24" s="6" customFormat="1" ht="24" customHeight="1">
      <c r="A13" s="260"/>
      <c r="B13" s="251">
        <f>A12+0.1</f>
        <v>2.1</v>
      </c>
      <c r="C13" s="249" t="s">
        <v>57</v>
      </c>
      <c r="D13" s="385" t="s">
        <v>4</v>
      </c>
      <c r="E13" s="386">
        <v>2</v>
      </c>
      <c r="F13" s="387">
        <v>5250</v>
      </c>
      <c r="G13" s="387">
        <f>E13*F13</f>
        <v>10500</v>
      </c>
      <c r="H13" s="394">
        <v>5250</v>
      </c>
      <c r="I13" s="395">
        <f>H13*E13</f>
        <v>10500</v>
      </c>
      <c r="J13" s="394">
        <f>I13+G13</f>
        <v>21000</v>
      </c>
      <c r="K13" s="389"/>
      <c r="L13" s="389">
        <f t="shared" si="1"/>
        <v>0</v>
      </c>
      <c r="M13" s="390"/>
      <c r="N13" s="391">
        <f t="shared" si="2"/>
        <v>0</v>
      </c>
      <c r="O13" s="391">
        <f t="shared" si="3"/>
        <v>0</v>
      </c>
      <c r="P13" s="392"/>
      <c r="Q13" s="391">
        <f t="shared" si="4"/>
        <v>0</v>
      </c>
      <c r="R13" s="391">
        <f t="shared" si="5"/>
        <v>0</v>
      </c>
      <c r="S13" s="393">
        <v>0</v>
      </c>
      <c r="T13" s="391">
        <f t="shared" si="6"/>
        <v>0</v>
      </c>
      <c r="U13" s="352"/>
      <c r="V13" s="352"/>
      <c r="W13" s="352"/>
      <c r="X13" s="352"/>
    </row>
    <row r="14" spans="1:24" s="6" customFormat="1" ht="24" customHeight="1">
      <c r="A14" s="260"/>
      <c r="B14" s="251">
        <f t="shared" ref="B14:B20" si="7">B13+0.1</f>
        <v>2.2000000000000002</v>
      </c>
      <c r="C14" s="249" t="s">
        <v>58</v>
      </c>
      <c r="D14" s="385" t="s">
        <v>4</v>
      </c>
      <c r="E14" s="386">
        <v>2</v>
      </c>
      <c r="F14" s="387">
        <v>5250</v>
      </c>
      <c r="G14" s="387">
        <f t="shared" ref="G14:G72" si="8">E14*F14</f>
        <v>10500</v>
      </c>
      <c r="H14" s="394">
        <v>5250</v>
      </c>
      <c r="I14" s="395">
        <f t="shared" ref="I14:I72" si="9">H14*E14</f>
        <v>10500</v>
      </c>
      <c r="J14" s="394">
        <f t="shared" ref="J14:J72" si="10">I14+G14</f>
        <v>21000</v>
      </c>
      <c r="K14" s="389"/>
      <c r="L14" s="389">
        <f t="shared" si="1"/>
        <v>0</v>
      </c>
      <c r="M14" s="390"/>
      <c r="N14" s="391">
        <f t="shared" si="2"/>
        <v>0</v>
      </c>
      <c r="O14" s="391">
        <f t="shared" si="3"/>
        <v>0</v>
      </c>
      <c r="P14" s="392"/>
      <c r="Q14" s="391">
        <f t="shared" si="4"/>
        <v>0</v>
      </c>
      <c r="R14" s="391">
        <f t="shared" si="5"/>
        <v>0</v>
      </c>
      <c r="S14" s="393">
        <v>0</v>
      </c>
      <c r="T14" s="391">
        <f t="shared" si="6"/>
        <v>0</v>
      </c>
      <c r="U14" s="352"/>
      <c r="V14" s="352"/>
      <c r="W14" s="352"/>
      <c r="X14" s="352"/>
    </row>
    <row r="15" spans="1:24" s="6" customFormat="1" ht="24" customHeight="1">
      <c r="A15" s="260"/>
      <c r="B15" s="251">
        <f t="shared" si="7"/>
        <v>2.3000000000000003</v>
      </c>
      <c r="C15" s="249" t="s">
        <v>64</v>
      </c>
      <c r="D15" s="385" t="s">
        <v>7</v>
      </c>
      <c r="E15" s="386">
        <v>1</v>
      </c>
      <c r="F15" s="387">
        <v>7350</v>
      </c>
      <c r="G15" s="387">
        <f t="shared" si="8"/>
        <v>7350</v>
      </c>
      <c r="H15" s="394">
        <v>6300</v>
      </c>
      <c r="I15" s="395">
        <f t="shared" si="9"/>
        <v>6300</v>
      </c>
      <c r="J15" s="394">
        <f t="shared" si="10"/>
        <v>13650</v>
      </c>
      <c r="K15" s="389"/>
      <c r="L15" s="389">
        <f t="shared" si="1"/>
        <v>0</v>
      </c>
      <c r="M15" s="390"/>
      <c r="N15" s="391">
        <f t="shared" si="2"/>
        <v>0</v>
      </c>
      <c r="O15" s="391">
        <f t="shared" si="3"/>
        <v>0</v>
      </c>
      <c r="P15" s="392"/>
      <c r="Q15" s="391">
        <f t="shared" si="4"/>
        <v>0</v>
      </c>
      <c r="R15" s="391">
        <f t="shared" si="5"/>
        <v>0</v>
      </c>
      <c r="S15" s="393"/>
      <c r="T15" s="391">
        <f t="shared" si="6"/>
        <v>0</v>
      </c>
      <c r="U15" s="352"/>
      <c r="V15" s="352"/>
      <c r="W15" s="352"/>
      <c r="X15" s="352"/>
    </row>
    <row r="16" spans="1:24" s="6" customFormat="1" ht="24" customHeight="1">
      <c r="A16" s="260"/>
      <c r="B16" s="251">
        <f>B15+0.1</f>
        <v>2.4000000000000004</v>
      </c>
      <c r="C16" s="249" t="s">
        <v>59</v>
      </c>
      <c r="D16" s="385" t="s">
        <v>4</v>
      </c>
      <c r="E16" s="386">
        <v>2</v>
      </c>
      <c r="F16" s="387">
        <v>9450</v>
      </c>
      <c r="G16" s="387">
        <f t="shared" si="8"/>
        <v>18900</v>
      </c>
      <c r="H16" s="394">
        <v>8400</v>
      </c>
      <c r="I16" s="395">
        <f t="shared" si="9"/>
        <v>16800</v>
      </c>
      <c r="J16" s="394">
        <f t="shared" si="10"/>
        <v>35700</v>
      </c>
      <c r="K16" s="389">
        <v>2</v>
      </c>
      <c r="L16" s="389">
        <f t="shared" si="1"/>
        <v>0</v>
      </c>
      <c r="M16" s="390">
        <v>2</v>
      </c>
      <c r="N16" s="391">
        <f t="shared" si="2"/>
        <v>18900</v>
      </c>
      <c r="O16" s="391">
        <f t="shared" si="3"/>
        <v>16800</v>
      </c>
      <c r="P16" s="392">
        <v>13582</v>
      </c>
      <c r="Q16" s="391">
        <f t="shared" si="4"/>
        <v>22118</v>
      </c>
      <c r="R16" s="391">
        <f t="shared" si="5"/>
        <v>35700</v>
      </c>
      <c r="S16" s="393">
        <v>1</v>
      </c>
      <c r="T16" s="391">
        <f t="shared" si="6"/>
        <v>35700</v>
      </c>
      <c r="U16" s="352"/>
      <c r="V16" s="352"/>
      <c r="W16" s="352"/>
      <c r="X16" s="352"/>
    </row>
    <row r="17" spans="1:24" s="6" customFormat="1" ht="24" customHeight="1">
      <c r="A17" s="260"/>
      <c r="B17" s="251">
        <f t="shared" si="7"/>
        <v>2.5000000000000004</v>
      </c>
      <c r="C17" s="249" t="s">
        <v>60</v>
      </c>
      <c r="D17" s="385" t="s">
        <v>4</v>
      </c>
      <c r="E17" s="386">
        <v>13</v>
      </c>
      <c r="F17" s="387">
        <v>8925</v>
      </c>
      <c r="G17" s="387">
        <f t="shared" si="8"/>
        <v>116025</v>
      </c>
      <c r="H17" s="394">
        <v>4725</v>
      </c>
      <c r="I17" s="395">
        <f t="shared" si="9"/>
        <v>61425</v>
      </c>
      <c r="J17" s="394">
        <f t="shared" si="10"/>
        <v>177450</v>
      </c>
      <c r="K17" s="389">
        <v>3</v>
      </c>
      <c r="L17" s="389">
        <f t="shared" si="1"/>
        <v>0</v>
      </c>
      <c r="M17" s="390">
        <v>3</v>
      </c>
      <c r="N17" s="391">
        <f t="shared" si="2"/>
        <v>26775</v>
      </c>
      <c r="O17" s="391">
        <f t="shared" si="3"/>
        <v>14175</v>
      </c>
      <c r="P17" s="392">
        <v>11459</v>
      </c>
      <c r="Q17" s="391">
        <f t="shared" si="4"/>
        <v>29491</v>
      </c>
      <c r="R17" s="391">
        <f t="shared" si="5"/>
        <v>40950</v>
      </c>
      <c r="S17" s="393">
        <v>1</v>
      </c>
      <c r="T17" s="391">
        <f t="shared" si="6"/>
        <v>40950</v>
      </c>
      <c r="U17" s="352"/>
      <c r="V17" s="352"/>
      <c r="W17" s="352"/>
      <c r="X17" s="352"/>
    </row>
    <row r="18" spans="1:24" s="6" customFormat="1" ht="24" customHeight="1">
      <c r="A18" s="260"/>
      <c r="B18" s="251">
        <f t="shared" si="7"/>
        <v>2.6000000000000005</v>
      </c>
      <c r="C18" s="249" t="s">
        <v>61</v>
      </c>
      <c r="D18" s="385" t="s">
        <v>4</v>
      </c>
      <c r="E18" s="386">
        <v>7</v>
      </c>
      <c r="F18" s="387">
        <v>8925</v>
      </c>
      <c r="G18" s="387">
        <f t="shared" si="8"/>
        <v>62475</v>
      </c>
      <c r="H18" s="394">
        <v>6300</v>
      </c>
      <c r="I18" s="395">
        <f t="shared" si="9"/>
        <v>44100</v>
      </c>
      <c r="J18" s="394">
        <f t="shared" si="10"/>
        <v>106575</v>
      </c>
      <c r="K18" s="389">
        <v>20</v>
      </c>
      <c r="L18" s="389">
        <f t="shared" si="1"/>
        <v>0</v>
      </c>
      <c r="M18" s="390">
        <v>20</v>
      </c>
      <c r="N18" s="391">
        <f t="shared" si="2"/>
        <v>178500</v>
      </c>
      <c r="O18" s="391">
        <f t="shared" si="3"/>
        <v>126000</v>
      </c>
      <c r="P18" s="392">
        <v>101862</v>
      </c>
      <c r="Q18" s="391">
        <f t="shared" si="4"/>
        <v>202638</v>
      </c>
      <c r="R18" s="391">
        <f t="shared" si="5"/>
        <v>304500</v>
      </c>
      <c r="S18" s="393">
        <v>1</v>
      </c>
      <c r="T18" s="391">
        <f t="shared" si="6"/>
        <v>304500</v>
      </c>
      <c r="U18" s="352"/>
      <c r="V18" s="352"/>
      <c r="W18" s="352"/>
      <c r="X18" s="352"/>
    </row>
    <row r="19" spans="1:24" s="6" customFormat="1" ht="24" customHeight="1">
      <c r="A19" s="260"/>
      <c r="B19" s="251">
        <f t="shared" si="7"/>
        <v>2.7000000000000006</v>
      </c>
      <c r="C19" s="249" t="s">
        <v>62</v>
      </c>
      <c r="D19" s="385" t="s">
        <v>4</v>
      </c>
      <c r="E19" s="386">
        <v>5</v>
      </c>
      <c r="F19" s="387">
        <v>7875</v>
      </c>
      <c r="G19" s="387">
        <f t="shared" si="8"/>
        <v>39375</v>
      </c>
      <c r="H19" s="394">
        <v>6300</v>
      </c>
      <c r="I19" s="395">
        <f t="shared" si="9"/>
        <v>31500</v>
      </c>
      <c r="J19" s="394">
        <f t="shared" si="10"/>
        <v>70875</v>
      </c>
      <c r="K19" s="389"/>
      <c r="L19" s="389">
        <f t="shared" si="1"/>
        <v>0</v>
      </c>
      <c r="M19" s="390"/>
      <c r="N19" s="391">
        <f t="shared" si="2"/>
        <v>0</v>
      </c>
      <c r="O19" s="391">
        <f t="shared" si="3"/>
        <v>0</v>
      </c>
      <c r="P19" s="392"/>
      <c r="Q19" s="391">
        <f t="shared" si="4"/>
        <v>0</v>
      </c>
      <c r="R19" s="391">
        <f t="shared" si="5"/>
        <v>0</v>
      </c>
      <c r="S19" s="393">
        <v>0</v>
      </c>
      <c r="T19" s="391">
        <f t="shared" si="6"/>
        <v>0</v>
      </c>
      <c r="U19" s="352"/>
      <c r="V19" s="352"/>
      <c r="W19" s="352"/>
      <c r="X19" s="352"/>
    </row>
    <row r="20" spans="1:24" s="6" customFormat="1" ht="24" customHeight="1">
      <c r="A20" s="260"/>
      <c r="B20" s="251">
        <f t="shared" si="7"/>
        <v>2.8000000000000007</v>
      </c>
      <c r="C20" s="249" t="s">
        <v>63</v>
      </c>
      <c r="D20" s="385" t="s">
        <v>4</v>
      </c>
      <c r="E20" s="386">
        <v>12</v>
      </c>
      <c r="F20" s="387">
        <v>8925</v>
      </c>
      <c r="G20" s="387">
        <f t="shared" si="8"/>
        <v>107100</v>
      </c>
      <c r="H20" s="394">
        <v>6300</v>
      </c>
      <c r="I20" s="395">
        <f t="shared" si="9"/>
        <v>75600</v>
      </c>
      <c r="J20" s="394">
        <f t="shared" si="10"/>
        <v>182700</v>
      </c>
      <c r="K20" s="389">
        <v>17</v>
      </c>
      <c r="L20" s="389">
        <f t="shared" si="1"/>
        <v>0</v>
      </c>
      <c r="M20" s="390">
        <v>17</v>
      </c>
      <c r="N20" s="391">
        <f t="shared" si="2"/>
        <v>151725</v>
      </c>
      <c r="O20" s="391">
        <f t="shared" si="3"/>
        <v>107100</v>
      </c>
      <c r="P20" s="392">
        <v>86583</v>
      </c>
      <c r="Q20" s="391">
        <f t="shared" si="4"/>
        <v>172242</v>
      </c>
      <c r="R20" s="391">
        <f t="shared" si="5"/>
        <v>258825</v>
      </c>
      <c r="S20" s="393">
        <v>1</v>
      </c>
      <c r="T20" s="391">
        <f t="shared" si="6"/>
        <v>258825</v>
      </c>
      <c r="U20" s="352"/>
      <c r="V20" s="352"/>
      <c r="W20" s="352"/>
      <c r="X20" s="352"/>
    </row>
    <row r="21" spans="1:24" s="14" customFormat="1" ht="133.5" customHeight="1">
      <c r="A21" s="259">
        <f>A12+1</f>
        <v>3</v>
      </c>
      <c r="B21" s="247"/>
      <c r="C21" s="250" t="s">
        <v>267</v>
      </c>
      <c r="D21" s="379"/>
      <c r="E21" s="396"/>
      <c r="F21" s="397"/>
      <c r="G21" s="387"/>
      <c r="H21" s="398"/>
      <c r="I21" s="395"/>
      <c r="J21" s="394"/>
      <c r="K21" s="399"/>
      <c r="L21" s="389">
        <f t="shared" si="1"/>
        <v>0</v>
      </c>
      <c r="M21" s="399"/>
      <c r="N21" s="391">
        <f t="shared" si="2"/>
        <v>0</v>
      </c>
      <c r="O21" s="391">
        <f t="shared" si="3"/>
        <v>0</v>
      </c>
      <c r="P21" s="398"/>
      <c r="Q21" s="391">
        <f t="shared" si="4"/>
        <v>0</v>
      </c>
      <c r="R21" s="391">
        <f t="shared" si="5"/>
        <v>0</v>
      </c>
      <c r="S21" s="393">
        <v>0</v>
      </c>
      <c r="T21" s="391">
        <f t="shared" si="6"/>
        <v>0</v>
      </c>
      <c r="U21" s="352"/>
      <c r="V21" s="352"/>
      <c r="W21" s="352"/>
      <c r="X21" s="352"/>
    </row>
    <row r="22" spans="1:24" s="6" customFormat="1" ht="47.25" customHeight="1">
      <c r="A22" s="261"/>
      <c r="B22" s="252"/>
      <c r="C22" s="254" t="s">
        <v>34</v>
      </c>
      <c r="D22" s="385"/>
      <c r="E22" s="396"/>
      <c r="F22" s="400"/>
      <c r="G22" s="387"/>
      <c r="H22" s="400"/>
      <c r="I22" s="395"/>
      <c r="J22" s="394"/>
      <c r="K22" s="401"/>
      <c r="L22" s="389">
        <f t="shared" si="1"/>
        <v>0</v>
      </c>
      <c r="M22" s="401"/>
      <c r="N22" s="391">
        <f t="shared" si="2"/>
        <v>0</v>
      </c>
      <c r="O22" s="391">
        <f t="shared" si="3"/>
        <v>0</v>
      </c>
      <c r="P22" s="400"/>
      <c r="Q22" s="391">
        <f t="shared" si="4"/>
        <v>0</v>
      </c>
      <c r="R22" s="391">
        <f t="shared" si="5"/>
        <v>0</v>
      </c>
      <c r="S22" s="393">
        <v>0</v>
      </c>
      <c r="T22" s="391">
        <f t="shared" si="6"/>
        <v>0</v>
      </c>
      <c r="U22" s="352"/>
      <c r="V22" s="352"/>
      <c r="W22" s="352"/>
      <c r="X22" s="352"/>
    </row>
    <row r="23" spans="1:24" s="6" customFormat="1" ht="23.1" customHeight="1">
      <c r="A23" s="262"/>
      <c r="B23" s="251">
        <f>A21+0.1</f>
        <v>3.1</v>
      </c>
      <c r="C23" s="402" t="s">
        <v>20</v>
      </c>
      <c r="D23" s="385" t="s">
        <v>27</v>
      </c>
      <c r="E23" s="386">
        <v>0</v>
      </c>
      <c r="F23" s="387">
        <v>0</v>
      </c>
      <c r="G23" s="387">
        <f t="shared" si="8"/>
        <v>0</v>
      </c>
      <c r="H23" s="388"/>
      <c r="I23" s="395">
        <f t="shared" si="9"/>
        <v>0</v>
      </c>
      <c r="J23" s="394">
        <f t="shared" si="10"/>
        <v>0</v>
      </c>
      <c r="K23" s="389"/>
      <c r="L23" s="389">
        <f t="shared" si="1"/>
        <v>0</v>
      </c>
      <c r="M23" s="390"/>
      <c r="N23" s="391">
        <f t="shared" si="2"/>
        <v>0</v>
      </c>
      <c r="O23" s="391">
        <f t="shared" si="3"/>
        <v>0</v>
      </c>
      <c r="P23" s="392"/>
      <c r="Q23" s="391">
        <f t="shared" si="4"/>
        <v>0</v>
      </c>
      <c r="R23" s="391">
        <f t="shared" si="5"/>
        <v>0</v>
      </c>
      <c r="S23" s="393">
        <v>0</v>
      </c>
      <c r="T23" s="391">
        <f t="shared" si="6"/>
        <v>0</v>
      </c>
      <c r="U23" s="352"/>
      <c r="V23" s="352"/>
      <c r="W23" s="352"/>
      <c r="X23" s="352"/>
    </row>
    <row r="24" spans="1:24" s="6" customFormat="1" ht="23.1" customHeight="1">
      <c r="A24" s="262"/>
      <c r="B24" s="251">
        <f>B23+0.1</f>
        <v>3.2</v>
      </c>
      <c r="C24" s="402" t="s">
        <v>21</v>
      </c>
      <c r="D24" s="385" t="s">
        <v>27</v>
      </c>
      <c r="E24" s="386">
        <v>0</v>
      </c>
      <c r="F24" s="387">
        <v>0</v>
      </c>
      <c r="G24" s="387">
        <f t="shared" si="8"/>
        <v>0</v>
      </c>
      <c r="H24" s="388"/>
      <c r="I24" s="395">
        <f t="shared" si="9"/>
        <v>0</v>
      </c>
      <c r="J24" s="394">
        <f t="shared" si="10"/>
        <v>0</v>
      </c>
      <c r="K24" s="389"/>
      <c r="L24" s="389">
        <f t="shared" si="1"/>
        <v>0</v>
      </c>
      <c r="M24" s="390"/>
      <c r="N24" s="391">
        <f t="shared" si="2"/>
        <v>0</v>
      </c>
      <c r="O24" s="391">
        <f t="shared" si="3"/>
        <v>0</v>
      </c>
      <c r="P24" s="392"/>
      <c r="Q24" s="391">
        <f t="shared" si="4"/>
        <v>0</v>
      </c>
      <c r="R24" s="391">
        <f t="shared" si="5"/>
        <v>0</v>
      </c>
      <c r="S24" s="393">
        <v>0</v>
      </c>
      <c r="T24" s="391">
        <f t="shared" si="6"/>
        <v>0</v>
      </c>
      <c r="U24" s="352"/>
      <c r="V24" s="352"/>
      <c r="W24" s="352"/>
      <c r="X24" s="352"/>
    </row>
    <row r="25" spans="1:24" s="6" customFormat="1" ht="23.1" customHeight="1">
      <c r="A25" s="262"/>
      <c r="B25" s="251">
        <f>B24+0.1</f>
        <v>3.3000000000000003</v>
      </c>
      <c r="C25" s="402" t="s">
        <v>22</v>
      </c>
      <c r="D25" s="385" t="s">
        <v>27</v>
      </c>
      <c r="E25" s="386">
        <v>160</v>
      </c>
      <c r="F25" s="387">
        <v>945</v>
      </c>
      <c r="G25" s="387">
        <f t="shared" si="8"/>
        <v>151200</v>
      </c>
      <c r="H25" s="395">
        <v>210</v>
      </c>
      <c r="I25" s="395">
        <f t="shared" si="9"/>
        <v>33600</v>
      </c>
      <c r="J25" s="394">
        <f t="shared" si="10"/>
        <v>184800</v>
      </c>
      <c r="K25" s="390">
        <v>220.16</v>
      </c>
      <c r="L25" s="389">
        <f t="shared" si="1"/>
        <v>79.999999999999972</v>
      </c>
      <c r="M25" s="390">
        <f>220.16+80</f>
        <v>300.15999999999997</v>
      </c>
      <c r="N25" s="391">
        <f t="shared" si="2"/>
        <v>283651.19999999995</v>
      </c>
      <c r="O25" s="391">
        <f t="shared" si="3"/>
        <v>63033.599999999991</v>
      </c>
      <c r="P25" s="392">
        <v>246685</v>
      </c>
      <c r="Q25" s="391">
        <f t="shared" si="4"/>
        <v>99999.79999999993</v>
      </c>
      <c r="R25" s="391">
        <f t="shared" si="5"/>
        <v>346684.79999999993</v>
      </c>
      <c r="S25" s="393">
        <v>1</v>
      </c>
      <c r="T25" s="391">
        <f t="shared" si="6"/>
        <v>346684.79999999993</v>
      </c>
      <c r="U25" s="352"/>
      <c r="V25" s="352"/>
      <c r="W25" s="352"/>
      <c r="X25" s="352"/>
    </row>
    <row r="26" spans="1:24" s="6" customFormat="1" ht="23.1" customHeight="1">
      <c r="A26" s="262"/>
      <c r="B26" s="251">
        <f>B25+0.1</f>
        <v>3.4000000000000004</v>
      </c>
      <c r="C26" s="402" t="s">
        <v>23</v>
      </c>
      <c r="D26" s="385" t="s">
        <v>27</v>
      </c>
      <c r="E26" s="386">
        <v>0</v>
      </c>
      <c r="F26" s="387">
        <v>0</v>
      </c>
      <c r="G26" s="387">
        <f t="shared" si="8"/>
        <v>0</v>
      </c>
      <c r="H26" s="388"/>
      <c r="I26" s="395">
        <f t="shared" si="9"/>
        <v>0</v>
      </c>
      <c r="J26" s="394">
        <f t="shared" si="10"/>
        <v>0</v>
      </c>
      <c r="K26" s="389"/>
      <c r="L26" s="389">
        <f t="shared" si="1"/>
        <v>0</v>
      </c>
      <c r="M26" s="390"/>
      <c r="N26" s="391">
        <f t="shared" si="2"/>
        <v>0</v>
      </c>
      <c r="O26" s="391">
        <f t="shared" si="3"/>
        <v>0</v>
      </c>
      <c r="P26" s="392"/>
      <c r="Q26" s="391">
        <f t="shared" si="4"/>
        <v>0</v>
      </c>
      <c r="R26" s="391">
        <f t="shared" si="5"/>
        <v>0</v>
      </c>
      <c r="S26" s="393">
        <v>0</v>
      </c>
      <c r="T26" s="391">
        <f t="shared" si="6"/>
        <v>0</v>
      </c>
      <c r="U26" s="352"/>
      <c r="V26" s="352"/>
      <c r="W26" s="352"/>
      <c r="X26" s="352"/>
    </row>
    <row r="27" spans="1:24" s="6" customFormat="1" ht="23.1" customHeight="1">
      <c r="A27" s="262"/>
      <c r="B27" s="251">
        <f t="shared" ref="B27:B31" si="11">B26+0.1</f>
        <v>3.5000000000000004</v>
      </c>
      <c r="C27" s="402" t="s">
        <v>24</v>
      </c>
      <c r="D27" s="385" t="s">
        <v>27</v>
      </c>
      <c r="E27" s="386">
        <v>160</v>
      </c>
      <c r="F27" s="387">
        <v>1375.5</v>
      </c>
      <c r="G27" s="387">
        <f t="shared" si="8"/>
        <v>220080</v>
      </c>
      <c r="H27" s="395">
        <v>210</v>
      </c>
      <c r="I27" s="395">
        <f t="shared" si="9"/>
        <v>33600</v>
      </c>
      <c r="J27" s="394">
        <f t="shared" si="10"/>
        <v>253680</v>
      </c>
      <c r="K27" s="390">
        <v>186.22</v>
      </c>
      <c r="L27" s="403">
        <f t="shared" si="1"/>
        <v>0</v>
      </c>
      <c r="M27" s="390">
        <v>186.22</v>
      </c>
      <c r="N27" s="391">
        <f t="shared" si="2"/>
        <v>256145.61</v>
      </c>
      <c r="O27" s="391">
        <f t="shared" si="3"/>
        <v>39106.199999999997</v>
      </c>
      <c r="P27" s="392">
        <v>286428</v>
      </c>
      <c r="Q27" s="391">
        <f t="shared" si="4"/>
        <v>8823.8099999999977</v>
      </c>
      <c r="R27" s="391">
        <f t="shared" si="5"/>
        <v>295251.81</v>
      </c>
      <c r="S27" s="393">
        <v>1</v>
      </c>
      <c r="T27" s="391">
        <f t="shared" si="6"/>
        <v>295251.81</v>
      </c>
      <c r="U27" s="352"/>
      <c r="V27" s="352"/>
      <c r="W27" s="352"/>
      <c r="X27" s="352"/>
    </row>
    <row r="28" spans="1:24" s="6" customFormat="1" ht="23.1" customHeight="1">
      <c r="A28" s="262"/>
      <c r="B28" s="251">
        <f t="shared" si="11"/>
        <v>3.6000000000000005</v>
      </c>
      <c r="C28" s="402" t="s">
        <v>25</v>
      </c>
      <c r="D28" s="385" t="s">
        <v>27</v>
      </c>
      <c r="E28" s="386">
        <v>0</v>
      </c>
      <c r="F28" s="387">
        <v>0</v>
      </c>
      <c r="G28" s="387">
        <f t="shared" si="8"/>
        <v>0</v>
      </c>
      <c r="H28" s="388"/>
      <c r="I28" s="395">
        <f t="shared" si="9"/>
        <v>0</v>
      </c>
      <c r="J28" s="394">
        <f t="shared" si="10"/>
        <v>0</v>
      </c>
      <c r="K28" s="389"/>
      <c r="L28" s="389">
        <f t="shared" si="1"/>
        <v>0</v>
      </c>
      <c r="M28" s="390"/>
      <c r="N28" s="391">
        <f t="shared" si="2"/>
        <v>0</v>
      </c>
      <c r="O28" s="391">
        <f t="shared" si="3"/>
        <v>0</v>
      </c>
      <c r="P28" s="392"/>
      <c r="Q28" s="391">
        <f t="shared" si="4"/>
        <v>0</v>
      </c>
      <c r="R28" s="391">
        <f t="shared" si="5"/>
        <v>0</v>
      </c>
      <c r="S28" s="393">
        <v>0</v>
      </c>
      <c r="T28" s="391">
        <f t="shared" si="6"/>
        <v>0</v>
      </c>
      <c r="U28" s="352"/>
      <c r="V28" s="352"/>
      <c r="W28" s="352"/>
      <c r="X28" s="352"/>
    </row>
    <row r="29" spans="1:24" s="6" customFormat="1" ht="23.1" customHeight="1">
      <c r="A29" s="262"/>
      <c r="B29" s="251">
        <f t="shared" si="11"/>
        <v>3.7000000000000006</v>
      </c>
      <c r="C29" s="402" t="s">
        <v>26</v>
      </c>
      <c r="D29" s="385" t="s">
        <v>27</v>
      </c>
      <c r="E29" s="386">
        <v>160</v>
      </c>
      <c r="F29" s="387">
        <v>2677.5</v>
      </c>
      <c r="G29" s="387">
        <f t="shared" si="8"/>
        <v>428400</v>
      </c>
      <c r="H29" s="388">
        <v>231</v>
      </c>
      <c r="I29" s="395">
        <f t="shared" si="9"/>
        <v>36960</v>
      </c>
      <c r="J29" s="394">
        <f t="shared" si="10"/>
        <v>465360</v>
      </c>
      <c r="K29" s="390">
        <v>40</v>
      </c>
      <c r="L29" s="389">
        <f t="shared" si="1"/>
        <v>80</v>
      </c>
      <c r="M29" s="390">
        <f>40+80</f>
        <v>120</v>
      </c>
      <c r="N29" s="391">
        <f t="shared" si="2"/>
        <v>321300</v>
      </c>
      <c r="O29" s="391">
        <f t="shared" si="3"/>
        <v>27720</v>
      </c>
      <c r="P29" s="392">
        <v>112863</v>
      </c>
      <c r="Q29" s="391">
        <f t="shared" si="4"/>
        <v>236157</v>
      </c>
      <c r="R29" s="391">
        <f t="shared" si="5"/>
        <v>349020</v>
      </c>
      <c r="S29" s="393">
        <v>1</v>
      </c>
      <c r="T29" s="391">
        <f t="shared" si="6"/>
        <v>349020</v>
      </c>
      <c r="U29" s="352"/>
      <c r="V29" s="352"/>
      <c r="W29" s="352"/>
      <c r="X29" s="352"/>
    </row>
    <row r="30" spans="1:24" s="6" customFormat="1" ht="23.1" customHeight="1">
      <c r="A30" s="262"/>
      <c r="B30" s="251">
        <f t="shared" si="11"/>
        <v>3.8000000000000007</v>
      </c>
      <c r="C30" s="402" t="s">
        <v>37</v>
      </c>
      <c r="D30" s="385" t="s">
        <v>27</v>
      </c>
      <c r="E30" s="386">
        <v>160</v>
      </c>
      <c r="F30" s="387">
        <v>3528</v>
      </c>
      <c r="G30" s="387">
        <f t="shared" si="8"/>
        <v>564480</v>
      </c>
      <c r="H30" s="388">
        <v>236</v>
      </c>
      <c r="I30" s="395">
        <f t="shared" si="9"/>
        <v>37760</v>
      </c>
      <c r="J30" s="394">
        <f t="shared" si="10"/>
        <v>602240</v>
      </c>
      <c r="K30" s="389"/>
      <c r="L30" s="389">
        <f t="shared" si="1"/>
        <v>0</v>
      </c>
      <c r="M30" s="390"/>
      <c r="N30" s="391">
        <f t="shared" si="2"/>
        <v>0</v>
      </c>
      <c r="O30" s="391">
        <f t="shared" si="3"/>
        <v>0</v>
      </c>
      <c r="P30" s="392"/>
      <c r="Q30" s="391">
        <f t="shared" si="4"/>
        <v>0</v>
      </c>
      <c r="R30" s="391">
        <f t="shared" si="5"/>
        <v>0</v>
      </c>
      <c r="S30" s="393">
        <v>0</v>
      </c>
      <c r="T30" s="391">
        <f t="shared" si="6"/>
        <v>0</v>
      </c>
      <c r="U30" s="352"/>
      <c r="V30" s="352"/>
      <c r="W30" s="352"/>
      <c r="X30" s="352"/>
    </row>
    <row r="31" spans="1:24" s="6" customFormat="1" ht="23.1" customHeight="1">
      <c r="A31" s="262"/>
      <c r="B31" s="251">
        <f t="shared" si="11"/>
        <v>3.9000000000000008</v>
      </c>
      <c r="C31" s="402" t="s">
        <v>36</v>
      </c>
      <c r="D31" s="385" t="s">
        <v>27</v>
      </c>
      <c r="E31" s="386">
        <v>0</v>
      </c>
      <c r="F31" s="387">
        <v>0</v>
      </c>
      <c r="G31" s="387">
        <f t="shared" si="8"/>
        <v>0</v>
      </c>
      <c r="H31" s="388"/>
      <c r="I31" s="395">
        <f t="shared" si="9"/>
        <v>0</v>
      </c>
      <c r="J31" s="394">
        <f t="shared" si="10"/>
        <v>0</v>
      </c>
      <c r="K31" s="389"/>
      <c r="L31" s="389">
        <f t="shared" si="1"/>
        <v>0</v>
      </c>
      <c r="M31" s="390"/>
      <c r="N31" s="391">
        <f t="shared" si="2"/>
        <v>0</v>
      </c>
      <c r="O31" s="391">
        <f t="shared" si="3"/>
        <v>0</v>
      </c>
      <c r="P31" s="392"/>
      <c r="Q31" s="391">
        <f t="shared" si="4"/>
        <v>0</v>
      </c>
      <c r="R31" s="391">
        <f t="shared" si="5"/>
        <v>0</v>
      </c>
      <c r="S31" s="393">
        <v>0</v>
      </c>
      <c r="T31" s="391">
        <f t="shared" si="6"/>
        <v>0</v>
      </c>
      <c r="U31" s="352"/>
      <c r="V31" s="352"/>
      <c r="W31" s="352"/>
      <c r="X31" s="352"/>
    </row>
    <row r="32" spans="1:24" s="14" customFormat="1" ht="123" customHeight="1">
      <c r="A32" s="259">
        <f>A21+1</f>
        <v>4</v>
      </c>
      <c r="B32" s="247"/>
      <c r="C32" s="250" t="s">
        <v>268</v>
      </c>
      <c r="D32" s="385" t="s">
        <v>5</v>
      </c>
      <c r="E32" s="386">
        <v>1</v>
      </c>
      <c r="F32" s="387">
        <v>525000</v>
      </c>
      <c r="G32" s="387">
        <f t="shared" si="8"/>
        <v>525000</v>
      </c>
      <c r="H32" s="395">
        <v>131250</v>
      </c>
      <c r="I32" s="395">
        <f t="shared" si="9"/>
        <v>131250</v>
      </c>
      <c r="J32" s="394">
        <f t="shared" si="10"/>
        <v>656250</v>
      </c>
      <c r="K32" s="390">
        <v>1</v>
      </c>
      <c r="L32" s="390">
        <f t="shared" si="1"/>
        <v>0</v>
      </c>
      <c r="M32" s="390">
        <v>1</v>
      </c>
      <c r="N32" s="391">
        <f t="shared" si="2"/>
        <v>525000</v>
      </c>
      <c r="O32" s="391">
        <f t="shared" si="3"/>
        <v>131250</v>
      </c>
      <c r="P32" s="392">
        <v>636638</v>
      </c>
      <c r="Q32" s="391">
        <f t="shared" si="4"/>
        <v>19612</v>
      </c>
      <c r="R32" s="391">
        <f t="shared" si="5"/>
        <v>656250</v>
      </c>
      <c r="S32" s="393">
        <v>1</v>
      </c>
      <c r="T32" s="391">
        <f t="shared" si="6"/>
        <v>656250</v>
      </c>
      <c r="U32" s="352"/>
      <c r="V32" s="352"/>
      <c r="W32" s="352"/>
      <c r="X32" s="352"/>
    </row>
    <row r="33" spans="1:24" s="14" customFormat="1" ht="129" customHeight="1">
      <c r="A33" s="259">
        <f>A32+1</f>
        <v>5</v>
      </c>
      <c r="B33" s="247"/>
      <c r="C33" s="250" t="s">
        <v>269</v>
      </c>
      <c r="D33" s="379"/>
      <c r="E33" s="396"/>
      <c r="F33" s="397"/>
      <c r="G33" s="387"/>
      <c r="H33" s="398"/>
      <c r="I33" s="395"/>
      <c r="J33" s="394"/>
      <c r="K33" s="399"/>
      <c r="L33" s="389">
        <f t="shared" si="1"/>
        <v>0</v>
      </c>
      <c r="M33" s="390"/>
      <c r="N33" s="391">
        <f t="shared" si="2"/>
        <v>0</v>
      </c>
      <c r="O33" s="391">
        <f t="shared" si="3"/>
        <v>0</v>
      </c>
      <c r="P33" s="392"/>
      <c r="Q33" s="391">
        <f t="shared" si="4"/>
        <v>0</v>
      </c>
      <c r="R33" s="391">
        <f t="shared" si="5"/>
        <v>0</v>
      </c>
      <c r="S33" s="393">
        <v>0</v>
      </c>
      <c r="T33" s="391">
        <f t="shared" si="6"/>
        <v>0</v>
      </c>
      <c r="U33" s="352"/>
      <c r="V33" s="352"/>
      <c r="W33" s="352"/>
      <c r="X33" s="352"/>
    </row>
    <row r="34" spans="1:24" s="6" customFormat="1" ht="18" customHeight="1">
      <c r="A34" s="261"/>
      <c r="B34" s="253"/>
      <c r="C34" s="254" t="s">
        <v>67</v>
      </c>
      <c r="D34" s="385"/>
      <c r="E34" s="386"/>
      <c r="F34" s="404"/>
      <c r="G34" s="387"/>
      <c r="H34" s="405"/>
      <c r="I34" s="395"/>
      <c r="J34" s="394"/>
      <c r="K34" s="406"/>
      <c r="L34" s="389">
        <f t="shared" si="1"/>
        <v>0</v>
      </c>
      <c r="M34" s="390"/>
      <c r="N34" s="391">
        <f t="shared" si="2"/>
        <v>0</v>
      </c>
      <c r="O34" s="391">
        <f t="shared" si="3"/>
        <v>0</v>
      </c>
      <c r="P34" s="392"/>
      <c r="Q34" s="391">
        <f t="shared" si="4"/>
        <v>0</v>
      </c>
      <c r="R34" s="391">
        <f t="shared" si="5"/>
        <v>0</v>
      </c>
      <c r="S34" s="393">
        <v>0</v>
      </c>
      <c r="T34" s="391">
        <f t="shared" si="6"/>
        <v>0</v>
      </c>
      <c r="U34" s="352"/>
      <c r="V34" s="352"/>
      <c r="W34" s="352"/>
      <c r="X34" s="352"/>
    </row>
    <row r="35" spans="1:24" s="6" customFormat="1" ht="24" customHeight="1">
      <c r="A35" s="262"/>
      <c r="B35" s="251">
        <f>A33+0.1</f>
        <v>5.0999999999999996</v>
      </c>
      <c r="C35" s="249" t="s">
        <v>57</v>
      </c>
      <c r="D35" s="385" t="s">
        <v>27</v>
      </c>
      <c r="E35" s="386">
        <v>250</v>
      </c>
      <c r="F35" s="387">
        <v>945</v>
      </c>
      <c r="G35" s="387">
        <f t="shared" si="8"/>
        <v>236250</v>
      </c>
      <c r="H35" s="388">
        <v>189</v>
      </c>
      <c r="I35" s="395">
        <f t="shared" si="9"/>
        <v>47250</v>
      </c>
      <c r="J35" s="394">
        <f t="shared" si="10"/>
        <v>283500</v>
      </c>
      <c r="K35" s="389"/>
      <c r="L35" s="403">
        <v>200</v>
      </c>
      <c r="M35" s="390">
        <v>200</v>
      </c>
      <c r="N35" s="391">
        <f t="shared" si="2"/>
        <v>189000</v>
      </c>
      <c r="O35" s="391">
        <f t="shared" si="3"/>
        <v>37800</v>
      </c>
      <c r="P35" s="392"/>
      <c r="Q35" s="391">
        <f t="shared" si="4"/>
        <v>226800</v>
      </c>
      <c r="R35" s="391">
        <f t="shared" si="5"/>
        <v>226800</v>
      </c>
      <c r="S35" s="393">
        <v>1</v>
      </c>
      <c r="T35" s="391">
        <f t="shared" si="6"/>
        <v>226800</v>
      </c>
      <c r="U35" s="352"/>
      <c r="V35" s="352"/>
      <c r="W35" s="352"/>
      <c r="X35" s="352"/>
    </row>
    <row r="36" spans="1:24" s="6" customFormat="1" ht="24" customHeight="1">
      <c r="A36" s="262"/>
      <c r="B36" s="251">
        <f>B35+0.1</f>
        <v>5.1999999999999993</v>
      </c>
      <c r="C36" s="249" t="s">
        <v>58</v>
      </c>
      <c r="D36" s="385" t="s">
        <v>27</v>
      </c>
      <c r="E36" s="386">
        <v>220</v>
      </c>
      <c r="F36" s="387">
        <v>945</v>
      </c>
      <c r="G36" s="387">
        <f t="shared" si="8"/>
        <v>207900</v>
      </c>
      <c r="H36" s="388">
        <v>189</v>
      </c>
      <c r="I36" s="395">
        <f t="shared" si="9"/>
        <v>41580</v>
      </c>
      <c r="J36" s="394">
        <f t="shared" si="10"/>
        <v>249480</v>
      </c>
      <c r="K36" s="389"/>
      <c r="L36" s="403">
        <v>250</v>
      </c>
      <c r="M36" s="390">
        <v>250</v>
      </c>
      <c r="N36" s="391">
        <f t="shared" si="2"/>
        <v>236250</v>
      </c>
      <c r="O36" s="391">
        <f t="shared" si="3"/>
        <v>47250</v>
      </c>
      <c r="P36" s="392"/>
      <c r="Q36" s="391">
        <f t="shared" si="4"/>
        <v>283500</v>
      </c>
      <c r="R36" s="391">
        <f t="shared" si="5"/>
        <v>283500</v>
      </c>
      <c r="S36" s="393">
        <v>1</v>
      </c>
      <c r="T36" s="391">
        <f t="shared" si="6"/>
        <v>283500</v>
      </c>
      <c r="U36" s="352"/>
      <c r="V36" s="352"/>
      <c r="W36" s="352"/>
      <c r="X36" s="352"/>
    </row>
    <row r="37" spans="1:24" s="6" customFormat="1" ht="24" customHeight="1">
      <c r="A37" s="262"/>
      <c r="B37" s="251">
        <f>B36+0.1</f>
        <v>5.2999999999999989</v>
      </c>
      <c r="C37" s="249" t="s">
        <v>64</v>
      </c>
      <c r="D37" s="385" t="s">
        <v>27</v>
      </c>
      <c r="E37" s="386">
        <v>100</v>
      </c>
      <c r="F37" s="387">
        <v>1260</v>
      </c>
      <c r="G37" s="387">
        <f t="shared" si="8"/>
        <v>126000</v>
      </c>
      <c r="H37" s="388">
        <v>210</v>
      </c>
      <c r="I37" s="395">
        <f t="shared" si="9"/>
        <v>21000</v>
      </c>
      <c r="J37" s="394">
        <f t="shared" si="10"/>
        <v>147000</v>
      </c>
      <c r="K37" s="389"/>
      <c r="L37" s="389">
        <f t="shared" si="1"/>
        <v>0</v>
      </c>
      <c r="M37" s="390"/>
      <c r="N37" s="391">
        <f t="shared" si="2"/>
        <v>0</v>
      </c>
      <c r="O37" s="391">
        <f t="shared" si="3"/>
        <v>0</v>
      </c>
      <c r="P37" s="392"/>
      <c r="Q37" s="391">
        <f t="shared" si="4"/>
        <v>0</v>
      </c>
      <c r="R37" s="391">
        <f t="shared" si="5"/>
        <v>0</v>
      </c>
      <c r="S37" s="393">
        <v>0</v>
      </c>
      <c r="T37" s="391">
        <f t="shared" si="6"/>
        <v>0</v>
      </c>
      <c r="U37" s="352"/>
      <c r="V37" s="352"/>
      <c r="W37" s="352"/>
      <c r="X37" s="352"/>
    </row>
    <row r="38" spans="1:24" s="6" customFormat="1" ht="18" customHeight="1">
      <c r="A38" s="261"/>
      <c r="B38" s="253"/>
      <c r="C38" s="254" t="s">
        <v>68</v>
      </c>
      <c r="D38" s="385"/>
      <c r="E38" s="386"/>
      <c r="F38" s="387"/>
      <c r="G38" s="387"/>
      <c r="H38" s="388"/>
      <c r="I38" s="395"/>
      <c r="J38" s="394"/>
      <c r="K38" s="389"/>
      <c r="L38" s="389">
        <f t="shared" si="1"/>
        <v>0</v>
      </c>
      <c r="M38" s="390"/>
      <c r="N38" s="391">
        <f t="shared" si="2"/>
        <v>0</v>
      </c>
      <c r="O38" s="391">
        <f t="shared" si="3"/>
        <v>0</v>
      </c>
      <c r="P38" s="392"/>
      <c r="Q38" s="391">
        <f t="shared" si="4"/>
        <v>0</v>
      </c>
      <c r="R38" s="391">
        <f t="shared" si="5"/>
        <v>0</v>
      </c>
      <c r="S38" s="393">
        <v>0</v>
      </c>
      <c r="T38" s="391">
        <f t="shared" si="6"/>
        <v>0</v>
      </c>
      <c r="U38" s="352"/>
      <c r="V38" s="352"/>
      <c r="W38" s="352"/>
      <c r="X38" s="352"/>
    </row>
    <row r="39" spans="1:24" s="6" customFormat="1" ht="24" customHeight="1">
      <c r="A39" s="262"/>
      <c r="B39" s="251">
        <f>B37+0.1</f>
        <v>5.3999999999999986</v>
      </c>
      <c r="C39" s="249" t="s">
        <v>59</v>
      </c>
      <c r="D39" s="385" t="s">
        <v>27</v>
      </c>
      <c r="E39" s="386">
        <v>200</v>
      </c>
      <c r="F39" s="387">
        <v>2159.85</v>
      </c>
      <c r="G39" s="387">
        <f t="shared" si="8"/>
        <v>431970</v>
      </c>
      <c r="H39" s="395">
        <v>210</v>
      </c>
      <c r="I39" s="395">
        <f t="shared" si="9"/>
        <v>42000</v>
      </c>
      <c r="J39" s="394">
        <f t="shared" si="10"/>
        <v>473970</v>
      </c>
      <c r="K39" s="390">
        <v>108</v>
      </c>
      <c r="L39" s="403">
        <f t="shared" si="1"/>
        <v>0</v>
      </c>
      <c r="M39" s="390">
        <f>108</f>
        <v>108</v>
      </c>
      <c r="N39" s="391">
        <f t="shared" si="2"/>
        <v>233263.8</v>
      </c>
      <c r="O39" s="391">
        <f t="shared" si="3"/>
        <v>22680</v>
      </c>
      <c r="P39" s="392">
        <v>245053</v>
      </c>
      <c r="Q39" s="391">
        <f t="shared" si="4"/>
        <v>10890.799999999988</v>
      </c>
      <c r="R39" s="391">
        <f t="shared" si="5"/>
        <v>255943.8</v>
      </c>
      <c r="S39" s="393">
        <v>1</v>
      </c>
      <c r="T39" s="391">
        <f t="shared" si="6"/>
        <v>255943.8</v>
      </c>
      <c r="U39" s="352"/>
      <c r="V39" s="352"/>
      <c r="W39" s="352"/>
      <c r="X39" s="352"/>
    </row>
    <row r="40" spans="1:24" s="6" customFormat="1" ht="24" customHeight="1">
      <c r="A40" s="262"/>
      <c r="B40" s="251">
        <f>B39+0.1</f>
        <v>5.4999999999999982</v>
      </c>
      <c r="C40" s="249" t="s">
        <v>60</v>
      </c>
      <c r="D40" s="385" t="s">
        <v>27</v>
      </c>
      <c r="E40" s="386">
        <v>1500</v>
      </c>
      <c r="F40" s="387">
        <v>1768.2</v>
      </c>
      <c r="G40" s="387">
        <f t="shared" si="8"/>
        <v>2652300</v>
      </c>
      <c r="H40" s="388">
        <v>210</v>
      </c>
      <c r="I40" s="395">
        <f t="shared" si="9"/>
        <v>315000</v>
      </c>
      <c r="J40" s="394">
        <f t="shared" si="10"/>
        <v>2967300</v>
      </c>
      <c r="K40" s="389"/>
      <c r="L40" s="389">
        <f t="shared" si="1"/>
        <v>0</v>
      </c>
      <c r="M40" s="390"/>
      <c r="N40" s="391">
        <f t="shared" si="2"/>
        <v>0</v>
      </c>
      <c r="O40" s="391">
        <f t="shared" si="3"/>
        <v>0</v>
      </c>
      <c r="P40" s="392"/>
      <c r="Q40" s="391">
        <f t="shared" si="4"/>
        <v>0</v>
      </c>
      <c r="R40" s="391">
        <f t="shared" si="5"/>
        <v>0</v>
      </c>
      <c r="S40" s="393">
        <v>0</v>
      </c>
      <c r="T40" s="391">
        <f t="shared" si="6"/>
        <v>0</v>
      </c>
      <c r="U40" s="352"/>
      <c r="V40" s="352"/>
      <c r="W40" s="352"/>
      <c r="X40" s="352"/>
    </row>
    <row r="41" spans="1:24" s="6" customFormat="1" ht="24" customHeight="1">
      <c r="A41" s="262"/>
      <c r="B41" s="251">
        <f>B40+0.1</f>
        <v>5.5999999999999979</v>
      </c>
      <c r="C41" s="249" t="s">
        <v>61</v>
      </c>
      <c r="D41" s="385" t="s">
        <v>27</v>
      </c>
      <c r="E41" s="386">
        <v>580</v>
      </c>
      <c r="F41" s="387">
        <v>2193.4499999999998</v>
      </c>
      <c r="G41" s="387">
        <f t="shared" si="8"/>
        <v>1272201</v>
      </c>
      <c r="H41" s="388">
        <v>210</v>
      </c>
      <c r="I41" s="395">
        <f t="shared" si="9"/>
        <v>121800</v>
      </c>
      <c r="J41" s="394">
        <f t="shared" si="10"/>
        <v>1394001</v>
      </c>
      <c r="K41" s="390">
        <v>914</v>
      </c>
      <c r="L41" s="403">
        <f t="shared" si="1"/>
        <v>695</v>
      </c>
      <c r="M41" s="390">
        <f>695+914</f>
        <v>1609</v>
      </c>
      <c r="N41" s="391">
        <f t="shared" si="2"/>
        <v>3529261.05</v>
      </c>
      <c r="O41" s="391">
        <f t="shared" si="3"/>
        <v>337890</v>
      </c>
      <c r="P41" s="392">
        <v>2111290</v>
      </c>
      <c r="Q41" s="391">
        <f t="shared" si="4"/>
        <v>1755861.0499999998</v>
      </c>
      <c r="R41" s="391">
        <f t="shared" si="5"/>
        <v>3867151.05</v>
      </c>
      <c r="S41" s="393">
        <v>1</v>
      </c>
      <c r="T41" s="391">
        <f t="shared" si="6"/>
        <v>3867151.05</v>
      </c>
      <c r="U41" s="352"/>
      <c r="V41" s="352"/>
      <c r="W41" s="352"/>
      <c r="X41" s="352"/>
    </row>
    <row r="42" spans="1:24" s="6" customFormat="1" ht="24" customHeight="1">
      <c r="A42" s="262"/>
      <c r="B42" s="251">
        <f>B41+0.1</f>
        <v>5.6999999999999975</v>
      </c>
      <c r="C42" s="249" t="s">
        <v>62</v>
      </c>
      <c r="D42" s="385" t="s">
        <v>27</v>
      </c>
      <c r="E42" s="386">
        <v>340</v>
      </c>
      <c r="F42" s="387">
        <v>1768.2</v>
      </c>
      <c r="G42" s="387">
        <f t="shared" si="8"/>
        <v>601188</v>
      </c>
      <c r="H42" s="388">
        <v>210</v>
      </c>
      <c r="I42" s="395">
        <f t="shared" si="9"/>
        <v>71400</v>
      </c>
      <c r="J42" s="394">
        <f t="shared" si="10"/>
        <v>672588</v>
      </c>
      <c r="K42" s="389"/>
      <c r="L42" s="389">
        <f t="shared" si="1"/>
        <v>0</v>
      </c>
      <c r="M42" s="390"/>
      <c r="N42" s="391">
        <f t="shared" si="2"/>
        <v>0</v>
      </c>
      <c r="O42" s="391">
        <f t="shared" si="3"/>
        <v>0</v>
      </c>
      <c r="P42" s="392"/>
      <c r="Q42" s="391">
        <f t="shared" si="4"/>
        <v>0</v>
      </c>
      <c r="R42" s="391">
        <f t="shared" si="5"/>
        <v>0</v>
      </c>
      <c r="S42" s="393">
        <v>0</v>
      </c>
      <c r="T42" s="391">
        <f t="shared" si="6"/>
        <v>0</v>
      </c>
      <c r="U42" s="352"/>
      <c r="V42" s="352"/>
      <c r="W42" s="352"/>
      <c r="X42" s="352"/>
    </row>
    <row r="43" spans="1:24" s="6" customFormat="1" ht="24" customHeight="1">
      <c r="A43" s="262"/>
      <c r="B43" s="251">
        <f>B42+0.1</f>
        <v>5.7999999999999972</v>
      </c>
      <c r="C43" s="249" t="s">
        <v>63</v>
      </c>
      <c r="D43" s="385" t="s">
        <v>27</v>
      </c>
      <c r="E43" s="386">
        <v>740</v>
      </c>
      <c r="F43" s="387">
        <v>2257.5</v>
      </c>
      <c r="G43" s="387">
        <f t="shared" si="8"/>
        <v>1670550</v>
      </c>
      <c r="H43" s="388">
        <v>210</v>
      </c>
      <c r="I43" s="395">
        <f t="shared" si="9"/>
        <v>155400</v>
      </c>
      <c r="J43" s="394">
        <f t="shared" si="10"/>
        <v>1825950</v>
      </c>
      <c r="K43" s="390">
        <v>929</v>
      </c>
      <c r="L43" s="403">
        <f t="shared" si="1"/>
        <v>695</v>
      </c>
      <c r="M43" s="390">
        <f>695+929</f>
        <v>1624</v>
      </c>
      <c r="N43" s="391">
        <f t="shared" si="2"/>
        <v>3666180</v>
      </c>
      <c r="O43" s="391">
        <f t="shared" si="3"/>
        <v>341040</v>
      </c>
      <c r="P43" s="392">
        <v>2202724</v>
      </c>
      <c r="Q43" s="391">
        <f t="shared" si="4"/>
        <v>1804496</v>
      </c>
      <c r="R43" s="391">
        <f t="shared" si="5"/>
        <v>4007220</v>
      </c>
      <c r="S43" s="393">
        <v>1</v>
      </c>
      <c r="T43" s="391">
        <f t="shared" si="6"/>
        <v>4007220</v>
      </c>
      <c r="U43" s="352"/>
      <c r="V43" s="352"/>
      <c r="W43" s="352"/>
      <c r="X43" s="352"/>
    </row>
    <row r="44" spans="1:24" s="6" customFormat="1" ht="129.75" customHeight="1">
      <c r="A44" s="259">
        <f>A33+1</f>
        <v>6</v>
      </c>
      <c r="B44" s="251"/>
      <c r="C44" s="250" t="s">
        <v>17</v>
      </c>
      <c r="D44" s="385" t="s">
        <v>28</v>
      </c>
      <c r="E44" s="386">
        <v>1500</v>
      </c>
      <c r="F44" s="387">
        <v>682.5</v>
      </c>
      <c r="G44" s="387">
        <f t="shared" si="8"/>
        <v>1023750</v>
      </c>
      <c r="H44" s="395">
        <v>168</v>
      </c>
      <c r="I44" s="395">
        <f t="shared" si="9"/>
        <v>252000</v>
      </c>
      <c r="J44" s="394">
        <f t="shared" si="10"/>
        <v>1275750</v>
      </c>
      <c r="K44" s="390">
        <v>1008</v>
      </c>
      <c r="L44" s="390">
        <f t="shared" si="1"/>
        <v>452.72</v>
      </c>
      <c r="M44" s="390">
        <f>452.72+1008</f>
        <v>1460.72</v>
      </c>
      <c r="N44" s="391">
        <f t="shared" si="2"/>
        <v>996941.4</v>
      </c>
      <c r="O44" s="391">
        <f t="shared" si="3"/>
        <v>245400.95999999999</v>
      </c>
      <c r="P44" s="392">
        <v>831837</v>
      </c>
      <c r="Q44" s="391">
        <f t="shared" si="4"/>
        <v>410505.3600000001</v>
      </c>
      <c r="R44" s="391">
        <f t="shared" si="5"/>
        <v>1242342.3600000001</v>
      </c>
      <c r="S44" s="393">
        <v>1</v>
      </c>
      <c r="T44" s="391">
        <f t="shared" si="6"/>
        <v>1242342.3600000001</v>
      </c>
      <c r="U44" s="352"/>
      <c r="V44" s="352"/>
      <c r="W44" s="352"/>
      <c r="X44" s="352"/>
    </row>
    <row r="45" spans="1:24" s="6" customFormat="1" ht="119.25" customHeight="1">
      <c r="A45" s="259">
        <f>A44+1</f>
        <v>7</v>
      </c>
      <c r="B45" s="251"/>
      <c r="C45" s="407" t="s">
        <v>69</v>
      </c>
      <c r="D45" s="385"/>
      <c r="E45" s="386"/>
      <c r="F45" s="400"/>
      <c r="G45" s="387"/>
      <c r="H45" s="400"/>
      <c r="I45" s="395"/>
      <c r="J45" s="394"/>
      <c r="K45" s="401"/>
      <c r="L45" s="389">
        <f t="shared" si="1"/>
        <v>0</v>
      </c>
      <c r="M45" s="390"/>
      <c r="N45" s="391">
        <f t="shared" si="2"/>
        <v>0</v>
      </c>
      <c r="O45" s="391">
        <f t="shared" si="3"/>
        <v>0</v>
      </c>
      <c r="P45" s="392"/>
      <c r="Q45" s="391">
        <f t="shared" si="4"/>
        <v>0</v>
      </c>
      <c r="R45" s="391">
        <f t="shared" si="5"/>
        <v>0</v>
      </c>
      <c r="S45" s="393">
        <v>0</v>
      </c>
      <c r="T45" s="391">
        <f t="shared" si="6"/>
        <v>0</v>
      </c>
      <c r="U45" s="352"/>
      <c r="V45" s="352"/>
      <c r="W45" s="352"/>
      <c r="X45" s="352"/>
    </row>
    <row r="46" spans="1:24" s="6" customFormat="1" ht="23.1" customHeight="1">
      <c r="A46" s="261"/>
      <c r="B46" s="251">
        <f>A45+0.1</f>
        <v>7.1</v>
      </c>
      <c r="C46" s="251" t="s">
        <v>29</v>
      </c>
      <c r="D46" s="385" t="s">
        <v>27</v>
      </c>
      <c r="E46" s="386">
        <v>850</v>
      </c>
      <c r="F46" s="387">
        <v>1039.5000000000002</v>
      </c>
      <c r="G46" s="387">
        <f t="shared" si="8"/>
        <v>883575.00000000023</v>
      </c>
      <c r="H46" s="388">
        <v>126</v>
      </c>
      <c r="I46" s="395">
        <f t="shared" si="9"/>
        <v>107100</v>
      </c>
      <c r="J46" s="394">
        <f t="shared" si="10"/>
        <v>990675.00000000023</v>
      </c>
      <c r="K46" s="389">
        <v>175.35</v>
      </c>
      <c r="L46" s="389">
        <f t="shared" si="1"/>
        <v>395.04999999999995</v>
      </c>
      <c r="M46" s="390">
        <f>395.05+175.35</f>
        <v>570.4</v>
      </c>
      <c r="N46" s="391">
        <f t="shared" si="2"/>
        <v>592930.80000000016</v>
      </c>
      <c r="O46" s="391">
        <f t="shared" si="3"/>
        <v>71870.399999999994</v>
      </c>
      <c r="P46" s="392">
        <v>198263</v>
      </c>
      <c r="Q46" s="391">
        <f t="shared" si="4"/>
        <v>466538.20000000019</v>
      </c>
      <c r="R46" s="391">
        <f t="shared" si="5"/>
        <v>664801.20000000019</v>
      </c>
      <c r="S46" s="393">
        <v>1</v>
      </c>
      <c r="T46" s="391">
        <f t="shared" si="6"/>
        <v>664801.20000000019</v>
      </c>
      <c r="U46" s="352"/>
      <c r="V46" s="352"/>
      <c r="W46" s="352"/>
      <c r="X46" s="352"/>
    </row>
    <row r="47" spans="1:24" s="6" customFormat="1" ht="23.1" customHeight="1">
      <c r="A47" s="261"/>
      <c r="B47" s="251">
        <f>B46+0.1</f>
        <v>7.1999999999999993</v>
      </c>
      <c r="C47" s="251" t="s">
        <v>30</v>
      </c>
      <c r="D47" s="385" t="s">
        <v>27</v>
      </c>
      <c r="E47" s="386">
        <v>390</v>
      </c>
      <c r="F47" s="387">
        <v>633.15</v>
      </c>
      <c r="G47" s="387">
        <f t="shared" si="8"/>
        <v>246928.5</v>
      </c>
      <c r="H47" s="388">
        <v>126</v>
      </c>
      <c r="I47" s="395">
        <f t="shared" si="9"/>
        <v>49140</v>
      </c>
      <c r="J47" s="394">
        <f t="shared" si="10"/>
        <v>296068.5</v>
      </c>
      <c r="K47" s="389">
        <v>186.47</v>
      </c>
      <c r="L47" s="403">
        <f t="shared" si="1"/>
        <v>491.87</v>
      </c>
      <c r="M47" s="390">
        <f>491.87+186.47</f>
        <v>678.34</v>
      </c>
      <c r="N47" s="391">
        <f t="shared" si="2"/>
        <v>429490.97100000002</v>
      </c>
      <c r="O47" s="391">
        <f t="shared" si="3"/>
        <v>85470.840000000011</v>
      </c>
      <c r="P47" s="392">
        <v>137328</v>
      </c>
      <c r="Q47" s="391">
        <f t="shared" si="4"/>
        <v>377633.81100000005</v>
      </c>
      <c r="R47" s="391">
        <f t="shared" si="5"/>
        <v>514961.81100000005</v>
      </c>
      <c r="S47" s="393">
        <v>1</v>
      </c>
      <c r="T47" s="391">
        <f t="shared" si="6"/>
        <v>514961.81100000005</v>
      </c>
      <c r="U47" s="352"/>
      <c r="V47" s="352"/>
      <c r="W47" s="352"/>
      <c r="X47" s="352"/>
    </row>
    <row r="48" spans="1:24" s="6" customFormat="1" ht="23.1" customHeight="1">
      <c r="A48" s="261"/>
      <c r="B48" s="251">
        <f>B47+0.1</f>
        <v>7.2999999999999989</v>
      </c>
      <c r="C48" s="251" t="s">
        <v>31</v>
      </c>
      <c r="D48" s="385" t="s">
        <v>27</v>
      </c>
      <c r="E48" s="386">
        <v>85</v>
      </c>
      <c r="F48" s="387">
        <v>756</v>
      </c>
      <c r="G48" s="387">
        <f t="shared" si="8"/>
        <v>64260</v>
      </c>
      <c r="H48" s="388">
        <v>126</v>
      </c>
      <c r="I48" s="395">
        <f t="shared" si="9"/>
        <v>10710</v>
      </c>
      <c r="J48" s="394">
        <f t="shared" si="10"/>
        <v>74970</v>
      </c>
      <c r="K48" s="389"/>
      <c r="L48" s="389">
        <f t="shared" si="1"/>
        <v>0</v>
      </c>
      <c r="M48" s="390"/>
      <c r="N48" s="391">
        <f t="shared" si="2"/>
        <v>0</v>
      </c>
      <c r="O48" s="391">
        <f t="shared" si="3"/>
        <v>0</v>
      </c>
      <c r="P48" s="392"/>
      <c r="Q48" s="391">
        <f t="shared" si="4"/>
        <v>0</v>
      </c>
      <c r="R48" s="391">
        <f t="shared" si="5"/>
        <v>0</v>
      </c>
      <c r="S48" s="393">
        <v>0</v>
      </c>
      <c r="T48" s="391">
        <f t="shared" si="6"/>
        <v>0</v>
      </c>
      <c r="U48" s="352"/>
      <c r="V48" s="352"/>
      <c r="W48" s="352"/>
      <c r="X48" s="352"/>
    </row>
    <row r="49" spans="1:24" s="6" customFormat="1" ht="23.1" customHeight="1">
      <c r="A49" s="261"/>
      <c r="B49" s="251">
        <f>B48+0.1</f>
        <v>7.3999999999999986</v>
      </c>
      <c r="C49" s="251" t="s">
        <v>32</v>
      </c>
      <c r="D49" s="385" t="s">
        <v>27</v>
      </c>
      <c r="E49" s="386">
        <v>10</v>
      </c>
      <c r="F49" s="387">
        <v>957.59999999999991</v>
      </c>
      <c r="G49" s="387">
        <f t="shared" si="8"/>
        <v>9576</v>
      </c>
      <c r="H49" s="388">
        <v>126</v>
      </c>
      <c r="I49" s="395">
        <f t="shared" si="9"/>
        <v>1260</v>
      </c>
      <c r="J49" s="394">
        <f t="shared" si="10"/>
        <v>10836</v>
      </c>
      <c r="K49" s="389"/>
      <c r="L49" s="389">
        <f t="shared" si="1"/>
        <v>0</v>
      </c>
      <c r="M49" s="390"/>
      <c r="N49" s="391">
        <f t="shared" si="2"/>
        <v>0</v>
      </c>
      <c r="O49" s="391">
        <f t="shared" si="3"/>
        <v>0</v>
      </c>
      <c r="P49" s="392"/>
      <c r="Q49" s="391">
        <f t="shared" si="4"/>
        <v>0</v>
      </c>
      <c r="R49" s="391">
        <f t="shared" si="5"/>
        <v>0</v>
      </c>
      <c r="S49" s="393">
        <v>0</v>
      </c>
      <c r="T49" s="391">
        <f t="shared" si="6"/>
        <v>0</v>
      </c>
      <c r="U49" s="352"/>
      <c r="V49" s="352"/>
      <c r="W49" s="352"/>
      <c r="X49" s="352"/>
    </row>
    <row r="50" spans="1:24" s="6" customFormat="1" ht="23.1" customHeight="1">
      <c r="A50" s="261"/>
      <c r="B50" s="251">
        <f>B48+0.1</f>
        <v>7.3999999999999986</v>
      </c>
      <c r="C50" s="251" t="s">
        <v>72</v>
      </c>
      <c r="D50" s="385" t="s">
        <v>27</v>
      </c>
      <c r="E50" s="386">
        <v>80</v>
      </c>
      <c r="F50" s="387">
        <v>1470</v>
      </c>
      <c r="G50" s="387">
        <f t="shared" si="8"/>
        <v>117600</v>
      </c>
      <c r="H50" s="388">
        <v>137</v>
      </c>
      <c r="I50" s="395">
        <f t="shared" si="9"/>
        <v>10960</v>
      </c>
      <c r="J50" s="394">
        <f t="shared" si="10"/>
        <v>128560</v>
      </c>
      <c r="K50" s="389"/>
      <c r="L50" s="389">
        <f t="shared" si="1"/>
        <v>0</v>
      </c>
      <c r="M50" s="390"/>
      <c r="N50" s="391">
        <f t="shared" si="2"/>
        <v>0</v>
      </c>
      <c r="O50" s="391">
        <f t="shared" si="3"/>
        <v>0</v>
      </c>
      <c r="P50" s="392"/>
      <c r="Q50" s="391">
        <f t="shared" si="4"/>
        <v>0</v>
      </c>
      <c r="R50" s="391">
        <f t="shared" si="5"/>
        <v>0</v>
      </c>
      <c r="S50" s="393">
        <v>0</v>
      </c>
      <c r="T50" s="391">
        <f t="shared" si="6"/>
        <v>0</v>
      </c>
      <c r="U50" s="352"/>
      <c r="V50" s="352"/>
      <c r="W50" s="352"/>
      <c r="X50" s="352"/>
    </row>
    <row r="51" spans="1:24" s="6" customFormat="1" ht="92.25" customHeight="1">
      <c r="A51" s="259">
        <f>A45+1</f>
        <v>8</v>
      </c>
      <c r="B51" s="251"/>
      <c r="C51" s="407" t="s">
        <v>70</v>
      </c>
      <c r="D51" s="379"/>
      <c r="E51" s="380"/>
      <c r="F51" s="404"/>
      <c r="G51" s="387"/>
      <c r="H51" s="398"/>
      <c r="I51" s="395"/>
      <c r="J51" s="394"/>
      <c r="K51" s="399"/>
      <c r="L51" s="389">
        <f t="shared" si="1"/>
        <v>0</v>
      </c>
      <c r="M51" s="390"/>
      <c r="N51" s="391">
        <f t="shared" si="2"/>
        <v>0</v>
      </c>
      <c r="O51" s="391">
        <f t="shared" si="3"/>
        <v>0</v>
      </c>
      <c r="P51" s="392"/>
      <c r="Q51" s="391">
        <f t="shared" si="4"/>
        <v>0</v>
      </c>
      <c r="R51" s="391">
        <f t="shared" si="5"/>
        <v>0</v>
      </c>
      <c r="S51" s="393">
        <v>0</v>
      </c>
      <c r="T51" s="391">
        <f t="shared" si="6"/>
        <v>0</v>
      </c>
      <c r="U51" s="352"/>
      <c r="V51" s="352"/>
      <c r="W51" s="352"/>
      <c r="X51" s="352"/>
    </row>
    <row r="52" spans="1:24" s="6" customFormat="1" ht="21.95" customHeight="1">
      <c r="A52" s="263"/>
      <c r="B52" s="255">
        <f>A51+0.1</f>
        <v>8.1</v>
      </c>
      <c r="C52" s="255" t="s">
        <v>33</v>
      </c>
      <c r="D52" s="408" t="s">
        <v>4</v>
      </c>
      <c r="E52" s="386">
        <v>4</v>
      </c>
      <c r="F52" s="387">
        <v>85050</v>
      </c>
      <c r="G52" s="387">
        <f t="shared" si="8"/>
        <v>340200</v>
      </c>
      <c r="H52" s="395">
        <v>5775</v>
      </c>
      <c r="I52" s="395">
        <f t="shared" si="9"/>
        <v>23100</v>
      </c>
      <c r="J52" s="394">
        <f t="shared" si="10"/>
        <v>363300</v>
      </c>
      <c r="K52" s="389"/>
      <c r="L52" s="389">
        <f t="shared" si="1"/>
        <v>0</v>
      </c>
      <c r="M52" s="390"/>
      <c r="N52" s="391">
        <f t="shared" si="2"/>
        <v>0</v>
      </c>
      <c r="O52" s="391">
        <f t="shared" si="3"/>
        <v>0</v>
      </c>
      <c r="P52" s="392"/>
      <c r="Q52" s="391">
        <f t="shared" si="4"/>
        <v>0</v>
      </c>
      <c r="R52" s="391">
        <f t="shared" si="5"/>
        <v>0</v>
      </c>
      <c r="S52" s="393">
        <v>0</v>
      </c>
      <c r="T52" s="391">
        <f t="shared" si="6"/>
        <v>0</v>
      </c>
      <c r="U52" s="352"/>
      <c r="V52" s="352"/>
      <c r="W52" s="352"/>
      <c r="X52" s="352"/>
    </row>
    <row r="53" spans="1:24" s="6" customFormat="1" ht="171.75" customHeight="1">
      <c r="A53" s="259">
        <f>A51+1</f>
        <v>9</v>
      </c>
      <c r="B53" s="251"/>
      <c r="C53" s="407" t="s">
        <v>270</v>
      </c>
      <c r="D53" s="379"/>
      <c r="E53" s="380"/>
      <c r="F53" s="404"/>
      <c r="G53" s="387"/>
      <c r="H53" s="398"/>
      <c r="I53" s="395"/>
      <c r="J53" s="394"/>
      <c r="K53" s="399"/>
      <c r="L53" s="389">
        <f t="shared" si="1"/>
        <v>0</v>
      </c>
      <c r="M53" s="390"/>
      <c r="N53" s="391">
        <f t="shared" si="2"/>
        <v>0</v>
      </c>
      <c r="O53" s="391">
        <f t="shared" si="3"/>
        <v>0</v>
      </c>
      <c r="P53" s="392"/>
      <c r="Q53" s="391">
        <f t="shared" si="4"/>
        <v>0</v>
      </c>
      <c r="R53" s="391">
        <f t="shared" si="5"/>
        <v>0</v>
      </c>
      <c r="S53" s="393">
        <v>0</v>
      </c>
      <c r="T53" s="391">
        <f t="shared" si="6"/>
        <v>0</v>
      </c>
      <c r="U53" s="352"/>
      <c r="V53" s="352"/>
      <c r="W53" s="352"/>
      <c r="X53" s="352"/>
    </row>
    <row r="54" spans="1:24" s="6" customFormat="1" ht="21.95" customHeight="1">
      <c r="A54" s="263"/>
      <c r="B54" s="255">
        <f>A53+0.1</f>
        <v>9.1</v>
      </c>
      <c r="C54" s="255" t="s">
        <v>41</v>
      </c>
      <c r="D54" s="408" t="s">
        <v>7</v>
      </c>
      <c r="E54" s="386">
        <v>1</v>
      </c>
      <c r="F54" s="387">
        <v>52500</v>
      </c>
      <c r="G54" s="387">
        <f t="shared" si="8"/>
        <v>52500</v>
      </c>
      <c r="H54" s="388">
        <v>26250</v>
      </c>
      <c r="I54" s="395">
        <f t="shared" si="9"/>
        <v>26250</v>
      </c>
      <c r="J54" s="394">
        <f t="shared" si="10"/>
        <v>78750</v>
      </c>
      <c r="K54" s="389"/>
      <c r="L54" s="389">
        <f t="shared" si="1"/>
        <v>0</v>
      </c>
      <c r="M54" s="390"/>
      <c r="N54" s="391">
        <f t="shared" si="2"/>
        <v>0</v>
      </c>
      <c r="O54" s="391">
        <f t="shared" si="3"/>
        <v>0</v>
      </c>
      <c r="P54" s="392"/>
      <c r="Q54" s="391">
        <f t="shared" si="4"/>
        <v>0</v>
      </c>
      <c r="R54" s="391">
        <f t="shared" si="5"/>
        <v>0</v>
      </c>
      <c r="S54" s="393">
        <v>0</v>
      </c>
      <c r="T54" s="391">
        <f t="shared" si="6"/>
        <v>0</v>
      </c>
      <c r="U54" s="352"/>
      <c r="V54" s="352"/>
      <c r="W54" s="352"/>
      <c r="X54" s="352"/>
    </row>
    <row r="55" spans="1:24" s="6" customFormat="1" ht="21.95" customHeight="1">
      <c r="A55" s="263"/>
      <c r="B55" s="255">
        <f t="shared" ref="B55:B60" si="12">B54+0.1</f>
        <v>9.1999999999999993</v>
      </c>
      <c r="C55" s="255" t="s">
        <v>41</v>
      </c>
      <c r="D55" s="408" t="s">
        <v>7</v>
      </c>
      <c r="E55" s="386">
        <v>1</v>
      </c>
      <c r="F55" s="387">
        <v>52500</v>
      </c>
      <c r="G55" s="387">
        <f t="shared" si="8"/>
        <v>52500</v>
      </c>
      <c r="H55" s="388">
        <v>26250</v>
      </c>
      <c r="I55" s="395">
        <f t="shared" si="9"/>
        <v>26250</v>
      </c>
      <c r="J55" s="394">
        <f t="shared" si="10"/>
        <v>78750</v>
      </c>
      <c r="K55" s="389"/>
      <c r="L55" s="389">
        <f t="shared" si="1"/>
        <v>0</v>
      </c>
      <c r="M55" s="390"/>
      <c r="N55" s="391">
        <f t="shared" si="2"/>
        <v>0</v>
      </c>
      <c r="O55" s="391">
        <f t="shared" si="3"/>
        <v>0</v>
      </c>
      <c r="P55" s="392"/>
      <c r="Q55" s="391">
        <f t="shared" si="4"/>
        <v>0</v>
      </c>
      <c r="R55" s="391">
        <f t="shared" si="5"/>
        <v>0</v>
      </c>
      <c r="S55" s="393">
        <v>0</v>
      </c>
      <c r="T55" s="391">
        <f t="shared" si="6"/>
        <v>0</v>
      </c>
      <c r="U55" s="352"/>
      <c r="V55" s="352"/>
      <c r="W55" s="352"/>
      <c r="X55" s="352"/>
    </row>
    <row r="56" spans="1:24" s="6" customFormat="1" ht="21.95" customHeight="1">
      <c r="A56" s="263"/>
      <c r="B56" s="255">
        <f t="shared" si="12"/>
        <v>9.2999999999999989</v>
      </c>
      <c r="C56" s="255" t="s">
        <v>46</v>
      </c>
      <c r="D56" s="408" t="s">
        <v>7</v>
      </c>
      <c r="E56" s="386">
        <v>0</v>
      </c>
      <c r="F56" s="387">
        <v>0</v>
      </c>
      <c r="G56" s="387">
        <f t="shared" si="8"/>
        <v>0</v>
      </c>
      <c r="H56" s="388"/>
      <c r="I56" s="395">
        <f t="shared" si="9"/>
        <v>0</v>
      </c>
      <c r="J56" s="394">
        <f t="shared" si="10"/>
        <v>0</v>
      </c>
      <c r="K56" s="389"/>
      <c r="L56" s="389">
        <f t="shared" si="1"/>
        <v>0</v>
      </c>
      <c r="M56" s="390"/>
      <c r="N56" s="391">
        <f t="shared" si="2"/>
        <v>0</v>
      </c>
      <c r="O56" s="391">
        <f t="shared" si="3"/>
        <v>0</v>
      </c>
      <c r="P56" s="392"/>
      <c r="Q56" s="391">
        <f t="shared" si="4"/>
        <v>0</v>
      </c>
      <c r="R56" s="391">
        <f t="shared" si="5"/>
        <v>0</v>
      </c>
      <c r="S56" s="393">
        <v>0</v>
      </c>
      <c r="T56" s="391">
        <f t="shared" si="6"/>
        <v>0</v>
      </c>
      <c r="U56" s="352"/>
      <c r="V56" s="352"/>
      <c r="W56" s="352"/>
      <c r="X56" s="352"/>
    </row>
    <row r="57" spans="1:24" s="6" customFormat="1" ht="21.95" customHeight="1">
      <c r="A57" s="263"/>
      <c r="B57" s="255">
        <f t="shared" si="12"/>
        <v>9.3999999999999986</v>
      </c>
      <c r="C57" s="255" t="s">
        <v>42</v>
      </c>
      <c r="D57" s="408" t="s">
        <v>7</v>
      </c>
      <c r="E57" s="386">
        <v>0</v>
      </c>
      <c r="F57" s="387">
        <v>0</v>
      </c>
      <c r="G57" s="387">
        <f t="shared" si="8"/>
        <v>0</v>
      </c>
      <c r="H57" s="388"/>
      <c r="I57" s="395">
        <f t="shared" si="9"/>
        <v>0</v>
      </c>
      <c r="J57" s="394">
        <f t="shared" si="10"/>
        <v>0</v>
      </c>
      <c r="K57" s="389"/>
      <c r="L57" s="389">
        <f t="shared" si="1"/>
        <v>0</v>
      </c>
      <c r="M57" s="390"/>
      <c r="N57" s="391">
        <f t="shared" si="2"/>
        <v>0</v>
      </c>
      <c r="O57" s="391">
        <f t="shared" si="3"/>
        <v>0</v>
      </c>
      <c r="P57" s="392"/>
      <c r="Q57" s="391">
        <f t="shared" si="4"/>
        <v>0</v>
      </c>
      <c r="R57" s="391">
        <f t="shared" si="5"/>
        <v>0</v>
      </c>
      <c r="S57" s="393">
        <v>0</v>
      </c>
      <c r="T57" s="391">
        <f t="shared" si="6"/>
        <v>0</v>
      </c>
      <c r="U57" s="352"/>
      <c r="V57" s="352"/>
      <c r="W57" s="352"/>
      <c r="X57" s="352"/>
    </row>
    <row r="58" spans="1:24" s="6" customFormat="1" ht="21.95" customHeight="1">
      <c r="A58" s="263"/>
      <c r="B58" s="255">
        <f t="shared" si="12"/>
        <v>9.4999999999999982</v>
      </c>
      <c r="C58" s="255" t="s">
        <v>42</v>
      </c>
      <c r="D58" s="408" t="s">
        <v>7</v>
      </c>
      <c r="E58" s="386">
        <v>1</v>
      </c>
      <c r="F58" s="387">
        <v>36750</v>
      </c>
      <c r="G58" s="387">
        <f t="shared" si="8"/>
        <v>36750</v>
      </c>
      <c r="H58" s="388">
        <v>26250</v>
      </c>
      <c r="I58" s="395">
        <f t="shared" si="9"/>
        <v>26250</v>
      </c>
      <c r="J58" s="394">
        <f t="shared" si="10"/>
        <v>63000</v>
      </c>
      <c r="K58" s="389">
        <v>1</v>
      </c>
      <c r="L58" s="389">
        <f t="shared" si="1"/>
        <v>0</v>
      </c>
      <c r="M58" s="390">
        <v>1</v>
      </c>
      <c r="N58" s="391">
        <f t="shared" si="2"/>
        <v>36750</v>
      </c>
      <c r="O58" s="391">
        <f t="shared" si="3"/>
        <v>26250</v>
      </c>
      <c r="P58" s="392">
        <v>25466</v>
      </c>
      <c r="Q58" s="391">
        <f t="shared" si="4"/>
        <v>37534</v>
      </c>
      <c r="R58" s="391">
        <f t="shared" si="5"/>
        <v>63000</v>
      </c>
      <c r="S58" s="393">
        <v>1</v>
      </c>
      <c r="T58" s="391">
        <f t="shared" si="6"/>
        <v>63000</v>
      </c>
      <c r="U58" s="352"/>
      <c r="V58" s="352"/>
      <c r="W58" s="352"/>
      <c r="X58" s="352"/>
    </row>
    <row r="59" spans="1:24" s="6" customFormat="1" ht="21.95" customHeight="1">
      <c r="A59" s="263"/>
      <c r="B59" s="255">
        <f t="shared" si="12"/>
        <v>9.5999999999999979</v>
      </c>
      <c r="C59" s="255" t="s">
        <v>47</v>
      </c>
      <c r="D59" s="408" t="s">
        <v>7</v>
      </c>
      <c r="E59" s="386">
        <v>1</v>
      </c>
      <c r="F59" s="387">
        <v>36750</v>
      </c>
      <c r="G59" s="387">
        <f t="shared" si="8"/>
        <v>36750</v>
      </c>
      <c r="H59" s="388">
        <v>26250</v>
      </c>
      <c r="I59" s="395">
        <f t="shared" si="9"/>
        <v>26250</v>
      </c>
      <c r="J59" s="394">
        <f t="shared" si="10"/>
        <v>63000</v>
      </c>
      <c r="K59" s="389"/>
      <c r="L59" s="389">
        <f t="shared" si="1"/>
        <v>0</v>
      </c>
      <c r="M59" s="390"/>
      <c r="N59" s="391">
        <f t="shared" si="2"/>
        <v>0</v>
      </c>
      <c r="O59" s="391">
        <f t="shared" si="3"/>
        <v>0</v>
      </c>
      <c r="P59" s="392"/>
      <c r="Q59" s="391">
        <f t="shared" si="4"/>
        <v>0</v>
      </c>
      <c r="R59" s="391">
        <f t="shared" si="5"/>
        <v>0</v>
      </c>
      <c r="S59" s="393">
        <v>0</v>
      </c>
      <c r="T59" s="391">
        <f t="shared" si="6"/>
        <v>0</v>
      </c>
      <c r="U59" s="352"/>
      <c r="V59" s="352"/>
      <c r="W59" s="352"/>
      <c r="X59" s="352"/>
    </row>
    <row r="60" spans="1:24" s="6" customFormat="1" ht="21.95" customHeight="1">
      <c r="A60" s="263"/>
      <c r="B60" s="255">
        <f t="shared" si="12"/>
        <v>9.6999999999999975</v>
      </c>
      <c r="C60" s="255" t="s">
        <v>48</v>
      </c>
      <c r="D60" s="408" t="s">
        <v>7</v>
      </c>
      <c r="E60" s="386">
        <v>1</v>
      </c>
      <c r="F60" s="387">
        <v>36750</v>
      </c>
      <c r="G60" s="387">
        <f t="shared" si="8"/>
        <v>36750</v>
      </c>
      <c r="H60" s="388">
        <v>26250</v>
      </c>
      <c r="I60" s="395">
        <f t="shared" si="9"/>
        <v>26250</v>
      </c>
      <c r="J60" s="394">
        <f t="shared" si="10"/>
        <v>63000</v>
      </c>
      <c r="K60" s="389"/>
      <c r="L60" s="389">
        <f t="shared" si="1"/>
        <v>0</v>
      </c>
      <c r="M60" s="390"/>
      <c r="N60" s="391">
        <f t="shared" si="2"/>
        <v>0</v>
      </c>
      <c r="O60" s="391">
        <f t="shared" si="3"/>
        <v>0</v>
      </c>
      <c r="P60" s="392"/>
      <c r="Q60" s="391">
        <f t="shared" si="4"/>
        <v>0</v>
      </c>
      <c r="R60" s="391">
        <f t="shared" si="5"/>
        <v>0</v>
      </c>
      <c r="S60" s="393">
        <v>0</v>
      </c>
      <c r="T60" s="391">
        <f t="shared" si="6"/>
        <v>0</v>
      </c>
      <c r="U60" s="352"/>
      <c r="V60" s="352"/>
      <c r="W60" s="352"/>
      <c r="X60" s="352"/>
    </row>
    <row r="61" spans="1:24" s="6" customFormat="1" ht="21.95" customHeight="1">
      <c r="A61" s="263"/>
      <c r="B61" s="255">
        <f>B57+0.1</f>
        <v>9.4999999999999982</v>
      </c>
      <c r="C61" s="255" t="s">
        <v>49</v>
      </c>
      <c r="D61" s="408" t="s">
        <v>7</v>
      </c>
      <c r="E61" s="386">
        <v>1</v>
      </c>
      <c r="F61" s="387">
        <v>52500</v>
      </c>
      <c r="G61" s="387">
        <f t="shared" si="8"/>
        <v>52500</v>
      </c>
      <c r="H61" s="388">
        <v>26250</v>
      </c>
      <c r="I61" s="395">
        <f t="shared" si="9"/>
        <v>26250</v>
      </c>
      <c r="J61" s="394">
        <f t="shared" si="10"/>
        <v>78750</v>
      </c>
      <c r="K61" s="389">
        <v>1</v>
      </c>
      <c r="L61" s="389">
        <f t="shared" si="1"/>
        <v>0</v>
      </c>
      <c r="M61" s="390">
        <v>1</v>
      </c>
      <c r="N61" s="391">
        <f t="shared" si="2"/>
        <v>52500</v>
      </c>
      <c r="O61" s="391">
        <f t="shared" si="3"/>
        <v>26250</v>
      </c>
      <c r="P61" s="392">
        <v>25466</v>
      </c>
      <c r="Q61" s="391">
        <f t="shared" si="4"/>
        <v>53284</v>
      </c>
      <c r="R61" s="391">
        <f t="shared" si="5"/>
        <v>78750</v>
      </c>
      <c r="S61" s="393">
        <v>1</v>
      </c>
      <c r="T61" s="391">
        <f t="shared" si="6"/>
        <v>78750</v>
      </c>
      <c r="U61" s="352"/>
      <c r="V61" s="352"/>
      <c r="W61" s="352"/>
      <c r="X61" s="352"/>
    </row>
    <row r="62" spans="1:24" s="14" customFormat="1" ht="147.75" customHeight="1">
      <c r="A62" s="259">
        <f>A53+1</f>
        <v>10</v>
      </c>
      <c r="B62" s="256"/>
      <c r="C62" s="409" t="s">
        <v>50</v>
      </c>
      <c r="D62" s="385" t="s">
        <v>28</v>
      </c>
      <c r="E62" s="386">
        <v>8500</v>
      </c>
      <c r="F62" s="387">
        <v>346.5</v>
      </c>
      <c r="G62" s="387">
        <f t="shared" si="8"/>
        <v>2945250</v>
      </c>
      <c r="H62" s="395">
        <v>95</v>
      </c>
      <c r="I62" s="395">
        <f t="shared" si="9"/>
        <v>807500</v>
      </c>
      <c r="J62" s="394">
        <f t="shared" si="10"/>
        <v>3752750</v>
      </c>
      <c r="K62" s="390">
        <v>1348</v>
      </c>
      <c r="L62" s="390">
        <f t="shared" si="1"/>
        <v>2540.96</v>
      </c>
      <c r="M62" s="390">
        <f>2540.96+1348</f>
        <v>3888.96</v>
      </c>
      <c r="N62" s="391">
        <f t="shared" si="2"/>
        <v>1347524.64</v>
      </c>
      <c r="O62" s="391">
        <f t="shared" si="3"/>
        <v>369451.2</v>
      </c>
      <c r="P62" s="392">
        <v>576882</v>
      </c>
      <c r="Q62" s="391">
        <f t="shared" si="4"/>
        <v>1140093.8399999999</v>
      </c>
      <c r="R62" s="391">
        <f t="shared" si="5"/>
        <v>1716975.8399999999</v>
      </c>
      <c r="S62" s="393">
        <v>1</v>
      </c>
      <c r="T62" s="391">
        <f t="shared" si="6"/>
        <v>1716975.8399999999</v>
      </c>
      <c r="U62" s="352"/>
      <c r="V62" s="352"/>
      <c r="W62" s="352"/>
      <c r="X62" s="352"/>
    </row>
    <row r="63" spans="1:24" s="14" customFormat="1" ht="97.5" customHeight="1">
      <c r="A63" s="259">
        <f>A62+1</f>
        <v>11</v>
      </c>
      <c r="B63" s="256"/>
      <c r="C63" s="409" t="s">
        <v>51</v>
      </c>
      <c r="D63" s="385" t="s">
        <v>28</v>
      </c>
      <c r="E63" s="386">
        <f>E62</f>
        <v>8500</v>
      </c>
      <c r="F63" s="387">
        <v>294</v>
      </c>
      <c r="G63" s="387">
        <f t="shared" si="8"/>
        <v>2499000</v>
      </c>
      <c r="H63" s="395">
        <v>79</v>
      </c>
      <c r="I63" s="395">
        <f t="shared" si="9"/>
        <v>671500</v>
      </c>
      <c r="J63" s="394">
        <f t="shared" si="10"/>
        <v>3170500</v>
      </c>
      <c r="K63" s="390">
        <v>851</v>
      </c>
      <c r="L63" s="390">
        <f t="shared" si="1"/>
        <v>3170.99</v>
      </c>
      <c r="M63" s="390">
        <f>3170.99+851</f>
        <v>4021.99</v>
      </c>
      <c r="N63" s="391">
        <f t="shared" si="2"/>
        <v>1182465.0599999998</v>
      </c>
      <c r="O63" s="391">
        <f t="shared" si="3"/>
        <v>317737.20999999996</v>
      </c>
      <c r="P63" s="392">
        <v>307763</v>
      </c>
      <c r="Q63" s="391">
        <f t="shared" si="4"/>
        <v>1192439.2699999998</v>
      </c>
      <c r="R63" s="391">
        <f t="shared" si="5"/>
        <v>1500202.2699999998</v>
      </c>
      <c r="S63" s="393">
        <v>1</v>
      </c>
      <c r="T63" s="391">
        <f t="shared" si="6"/>
        <v>1500202.2699999998</v>
      </c>
      <c r="U63" s="352"/>
      <c r="V63" s="352"/>
      <c r="W63" s="352"/>
      <c r="X63" s="352"/>
    </row>
    <row r="64" spans="1:24" s="14" customFormat="1" ht="126.75" customHeight="1">
      <c r="A64" s="259">
        <f>A63+1</f>
        <v>12</v>
      </c>
      <c r="B64" s="256"/>
      <c r="C64" s="409" t="s">
        <v>54</v>
      </c>
      <c r="D64" s="385" t="s">
        <v>28</v>
      </c>
      <c r="E64" s="386">
        <v>900</v>
      </c>
      <c r="F64" s="387">
        <v>682.5</v>
      </c>
      <c r="G64" s="387">
        <f t="shared" si="8"/>
        <v>614250</v>
      </c>
      <c r="H64" s="395">
        <v>158</v>
      </c>
      <c r="I64" s="395">
        <f t="shared" si="9"/>
        <v>142200</v>
      </c>
      <c r="J64" s="394">
        <f t="shared" si="10"/>
        <v>756450</v>
      </c>
      <c r="K64" s="389"/>
      <c r="L64" s="389">
        <f t="shared" si="1"/>
        <v>0</v>
      </c>
      <c r="M64" s="390"/>
      <c r="N64" s="391">
        <f t="shared" si="2"/>
        <v>0</v>
      </c>
      <c r="O64" s="391">
        <f t="shared" si="3"/>
        <v>0</v>
      </c>
      <c r="P64" s="392"/>
      <c r="Q64" s="391">
        <f t="shared" si="4"/>
        <v>0</v>
      </c>
      <c r="R64" s="391">
        <f t="shared" si="5"/>
        <v>0</v>
      </c>
      <c r="S64" s="393">
        <v>0</v>
      </c>
      <c r="T64" s="391">
        <f t="shared" si="6"/>
        <v>0</v>
      </c>
      <c r="U64" s="352"/>
      <c r="V64" s="352"/>
      <c r="W64" s="352"/>
      <c r="X64" s="352"/>
    </row>
    <row r="65" spans="1:24" s="6" customFormat="1" ht="87.75" customHeight="1">
      <c r="A65" s="259">
        <f>A64+1</f>
        <v>13</v>
      </c>
      <c r="B65" s="251"/>
      <c r="C65" s="410" t="s">
        <v>14</v>
      </c>
      <c r="D65" s="385" t="s">
        <v>35</v>
      </c>
      <c r="E65" s="386">
        <v>11600</v>
      </c>
      <c r="F65" s="387">
        <v>25.2</v>
      </c>
      <c r="G65" s="387">
        <f t="shared" si="8"/>
        <v>292320</v>
      </c>
      <c r="H65" s="395">
        <v>6</v>
      </c>
      <c r="I65" s="395">
        <f t="shared" si="9"/>
        <v>69600</v>
      </c>
      <c r="J65" s="394">
        <f t="shared" si="10"/>
        <v>361920</v>
      </c>
      <c r="K65" s="389"/>
      <c r="L65" s="389">
        <f t="shared" si="1"/>
        <v>0</v>
      </c>
      <c r="M65" s="390"/>
      <c r="N65" s="391">
        <f t="shared" si="2"/>
        <v>0</v>
      </c>
      <c r="O65" s="391">
        <f t="shared" si="3"/>
        <v>0</v>
      </c>
      <c r="P65" s="392"/>
      <c r="Q65" s="391">
        <f t="shared" si="4"/>
        <v>0</v>
      </c>
      <c r="R65" s="391">
        <f t="shared" si="5"/>
        <v>0</v>
      </c>
      <c r="S65" s="393">
        <v>0</v>
      </c>
      <c r="T65" s="391">
        <f t="shared" si="6"/>
        <v>0</v>
      </c>
      <c r="U65" s="352"/>
      <c r="V65" s="352"/>
      <c r="W65" s="352"/>
      <c r="X65" s="352"/>
    </row>
    <row r="66" spans="1:24" s="14" customFormat="1" ht="108" customHeight="1">
      <c r="A66" s="259">
        <f>A65+1</f>
        <v>14</v>
      </c>
      <c r="B66" s="257"/>
      <c r="C66" s="409" t="s">
        <v>8</v>
      </c>
      <c r="D66" s="379"/>
      <c r="E66" s="380"/>
      <c r="F66" s="411"/>
      <c r="G66" s="387"/>
      <c r="H66" s="411"/>
      <c r="I66" s="395"/>
      <c r="J66" s="394"/>
      <c r="K66" s="412"/>
      <c r="L66" s="389">
        <f t="shared" si="1"/>
        <v>0</v>
      </c>
      <c r="M66" s="390"/>
      <c r="N66" s="391">
        <f t="shared" si="2"/>
        <v>0</v>
      </c>
      <c r="O66" s="391">
        <f t="shared" si="3"/>
        <v>0</v>
      </c>
      <c r="P66" s="392"/>
      <c r="Q66" s="391">
        <f t="shared" si="4"/>
        <v>0</v>
      </c>
      <c r="R66" s="391">
        <f t="shared" si="5"/>
        <v>0</v>
      </c>
      <c r="S66" s="393">
        <v>0</v>
      </c>
      <c r="T66" s="391">
        <f t="shared" si="6"/>
        <v>0</v>
      </c>
      <c r="U66" s="352"/>
      <c r="V66" s="352"/>
      <c r="W66" s="352"/>
      <c r="X66" s="352"/>
    </row>
    <row r="67" spans="1:24" s="6" customFormat="1" ht="32.25" customHeight="1">
      <c r="A67" s="259"/>
      <c r="B67" s="258">
        <f>A66+0.1</f>
        <v>14.1</v>
      </c>
      <c r="C67" s="255" t="s">
        <v>73</v>
      </c>
      <c r="D67" s="408" t="s">
        <v>35</v>
      </c>
      <c r="E67" s="386">
        <v>14850</v>
      </c>
      <c r="F67" s="387">
        <v>25.2</v>
      </c>
      <c r="G67" s="387">
        <f t="shared" si="8"/>
        <v>374220</v>
      </c>
      <c r="H67" s="395">
        <v>6</v>
      </c>
      <c r="I67" s="395">
        <f t="shared" si="9"/>
        <v>89100</v>
      </c>
      <c r="J67" s="394">
        <f t="shared" si="10"/>
        <v>463320</v>
      </c>
      <c r="K67" s="389"/>
      <c r="L67" s="389">
        <f t="shared" si="1"/>
        <v>0</v>
      </c>
      <c r="M67" s="390"/>
      <c r="N67" s="391">
        <f t="shared" si="2"/>
        <v>0</v>
      </c>
      <c r="O67" s="391">
        <f t="shared" si="3"/>
        <v>0</v>
      </c>
      <c r="P67" s="392"/>
      <c r="Q67" s="391">
        <f t="shared" si="4"/>
        <v>0</v>
      </c>
      <c r="R67" s="391">
        <f t="shared" si="5"/>
        <v>0</v>
      </c>
      <c r="S67" s="393">
        <v>0</v>
      </c>
      <c r="T67" s="391">
        <f t="shared" si="6"/>
        <v>0</v>
      </c>
      <c r="U67" s="352"/>
      <c r="V67" s="352"/>
      <c r="W67" s="352"/>
      <c r="X67" s="352"/>
    </row>
    <row r="68" spans="1:24" s="6" customFormat="1" ht="37.5" customHeight="1">
      <c r="A68" s="259"/>
      <c r="B68" s="258">
        <f>B67+0.1</f>
        <v>14.2</v>
      </c>
      <c r="C68" s="255" t="s">
        <v>52</v>
      </c>
      <c r="D68" s="408" t="s">
        <v>4</v>
      </c>
      <c r="E68" s="386">
        <v>41</v>
      </c>
      <c r="F68" s="387">
        <v>3360</v>
      </c>
      <c r="G68" s="387">
        <f t="shared" si="8"/>
        <v>137760</v>
      </c>
      <c r="H68" s="388">
        <v>840</v>
      </c>
      <c r="I68" s="395">
        <f t="shared" si="9"/>
        <v>34440</v>
      </c>
      <c r="J68" s="394">
        <f t="shared" si="10"/>
        <v>172200</v>
      </c>
      <c r="K68" s="389"/>
      <c r="L68" s="389">
        <f t="shared" si="1"/>
        <v>0</v>
      </c>
      <c r="M68" s="390"/>
      <c r="N68" s="391">
        <f t="shared" si="2"/>
        <v>0</v>
      </c>
      <c r="O68" s="391">
        <f t="shared" si="3"/>
        <v>0</v>
      </c>
      <c r="P68" s="392"/>
      <c r="Q68" s="391">
        <f t="shared" si="4"/>
        <v>0</v>
      </c>
      <c r="R68" s="391">
        <f t="shared" si="5"/>
        <v>0</v>
      </c>
      <c r="S68" s="393">
        <v>0</v>
      </c>
      <c r="T68" s="391">
        <f t="shared" si="6"/>
        <v>0</v>
      </c>
      <c r="U68" s="352"/>
      <c r="V68" s="352"/>
      <c r="W68" s="352"/>
      <c r="X68" s="352"/>
    </row>
    <row r="69" spans="1:24" s="14" customFormat="1" ht="84.75" customHeight="1">
      <c r="A69" s="259">
        <f>A66+1</f>
        <v>15</v>
      </c>
      <c r="B69" s="256"/>
      <c r="C69" s="413" t="s">
        <v>71</v>
      </c>
      <c r="D69" s="408" t="s">
        <v>35</v>
      </c>
      <c r="E69" s="386">
        <v>3500</v>
      </c>
      <c r="F69" s="387">
        <v>25.2</v>
      </c>
      <c r="G69" s="387">
        <f t="shared" si="8"/>
        <v>88200</v>
      </c>
      <c r="H69" s="395">
        <v>6</v>
      </c>
      <c r="I69" s="395">
        <f t="shared" si="9"/>
        <v>21000</v>
      </c>
      <c r="J69" s="394">
        <f t="shared" si="10"/>
        <v>109200</v>
      </c>
      <c r="K69" s="389"/>
      <c r="L69" s="389">
        <f t="shared" si="1"/>
        <v>0</v>
      </c>
      <c r="M69" s="390"/>
      <c r="N69" s="391">
        <f t="shared" si="2"/>
        <v>0</v>
      </c>
      <c r="O69" s="391">
        <f t="shared" si="3"/>
        <v>0</v>
      </c>
      <c r="P69" s="392"/>
      <c r="Q69" s="391">
        <f t="shared" si="4"/>
        <v>0</v>
      </c>
      <c r="R69" s="391">
        <f t="shared" si="5"/>
        <v>0</v>
      </c>
      <c r="S69" s="393">
        <v>0</v>
      </c>
      <c r="T69" s="391">
        <f t="shared" si="6"/>
        <v>0</v>
      </c>
      <c r="U69" s="352"/>
      <c r="V69" s="352"/>
      <c r="W69" s="352"/>
      <c r="X69" s="352"/>
    </row>
    <row r="70" spans="1:24" s="14" customFormat="1" ht="102" customHeight="1">
      <c r="A70" s="259">
        <f>A69+1</f>
        <v>16</v>
      </c>
      <c r="B70" s="256"/>
      <c r="C70" s="407" t="s">
        <v>40</v>
      </c>
      <c r="D70" s="408" t="s">
        <v>5</v>
      </c>
      <c r="E70" s="386">
        <v>1</v>
      </c>
      <c r="F70" s="387">
        <v>288750</v>
      </c>
      <c r="G70" s="387">
        <f t="shared" si="8"/>
        <v>288750</v>
      </c>
      <c r="H70" s="395">
        <v>36750</v>
      </c>
      <c r="I70" s="395">
        <f t="shared" si="9"/>
        <v>36750</v>
      </c>
      <c r="J70" s="394">
        <f t="shared" si="10"/>
        <v>325500</v>
      </c>
      <c r="K70" s="389"/>
      <c r="L70" s="389">
        <f t="shared" si="1"/>
        <v>0</v>
      </c>
      <c r="M70" s="390"/>
      <c r="N70" s="391">
        <f t="shared" si="2"/>
        <v>0</v>
      </c>
      <c r="O70" s="391">
        <f t="shared" si="3"/>
        <v>0</v>
      </c>
      <c r="P70" s="392"/>
      <c r="Q70" s="391">
        <f t="shared" si="4"/>
        <v>0</v>
      </c>
      <c r="R70" s="391">
        <f t="shared" si="5"/>
        <v>0</v>
      </c>
      <c r="S70" s="393">
        <v>0</v>
      </c>
      <c r="T70" s="391">
        <f t="shared" si="6"/>
        <v>0</v>
      </c>
      <c r="U70" s="352"/>
      <c r="V70" s="352"/>
      <c r="W70" s="352"/>
      <c r="X70" s="352"/>
    </row>
    <row r="71" spans="1:24" s="6" customFormat="1" ht="116.25" customHeight="1">
      <c r="A71" s="259">
        <f>A70+1</f>
        <v>17</v>
      </c>
      <c r="B71" s="257"/>
      <c r="C71" s="250" t="s">
        <v>19</v>
      </c>
      <c r="D71" s="408" t="s">
        <v>3</v>
      </c>
      <c r="E71" s="386">
        <v>1</v>
      </c>
      <c r="F71" s="387">
        <v>0</v>
      </c>
      <c r="G71" s="387">
        <f t="shared" si="8"/>
        <v>0</v>
      </c>
      <c r="H71" s="395">
        <v>131250</v>
      </c>
      <c r="I71" s="395">
        <f t="shared" si="9"/>
        <v>131250</v>
      </c>
      <c r="J71" s="394">
        <f t="shared" si="10"/>
        <v>131250</v>
      </c>
      <c r="K71" s="389"/>
      <c r="L71" s="389">
        <f t="shared" si="1"/>
        <v>0</v>
      </c>
      <c r="M71" s="390"/>
      <c r="N71" s="391">
        <f t="shared" si="2"/>
        <v>0</v>
      </c>
      <c r="O71" s="391">
        <f t="shared" si="3"/>
        <v>0</v>
      </c>
      <c r="P71" s="392"/>
      <c r="Q71" s="391">
        <f t="shared" si="4"/>
        <v>0</v>
      </c>
      <c r="R71" s="391">
        <f t="shared" si="5"/>
        <v>0</v>
      </c>
      <c r="S71" s="393">
        <v>0</v>
      </c>
      <c r="T71" s="391">
        <f t="shared" si="6"/>
        <v>0</v>
      </c>
      <c r="U71" s="352"/>
      <c r="V71" s="352"/>
      <c r="W71" s="352"/>
      <c r="X71" s="352"/>
    </row>
    <row r="72" spans="1:24" s="6" customFormat="1" ht="111" customHeight="1" thickBot="1">
      <c r="A72" s="414">
        <f>A71+1</f>
        <v>18</v>
      </c>
      <c r="B72" s="415"/>
      <c r="C72" s="416" t="s">
        <v>74</v>
      </c>
      <c r="D72" s="417" t="s">
        <v>3</v>
      </c>
      <c r="E72" s="418">
        <v>1</v>
      </c>
      <c r="F72" s="419">
        <v>26250</v>
      </c>
      <c r="G72" s="419">
        <f t="shared" si="8"/>
        <v>26250</v>
      </c>
      <c r="H72" s="420">
        <v>26250</v>
      </c>
      <c r="I72" s="420">
        <f t="shared" si="9"/>
        <v>26250</v>
      </c>
      <c r="J72" s="421">
        <f t="shared" si="10"/>
        <v>52500</v>
      </c>
      <c r="K72" s="422">
        <v>1</v>
      </c>
      <c r="L72" s="422">
        <f t="shared" si="1"/>
        <v>0</v>
      </c>
      <c r="M72" s="422">
        <v>1</v>
      </c>
      <c r="N72" s="423">
        <f t="shared" si="2"/>
        <v>26250</v>
      </c>
      <c r="O72" s="423">
        <f t="shared" si="3"/>
        <v>26250</v>
      </c>
      <c r="P72" s="424">
        <v>42443</v>
      </c>
      <c r="Q72" s="423">
        <f t="shared" si="4"/>
        <v>10057</v>
      </c>
      <c r="R72" s="423">
        <f t="shared" si="5"/>
        <v>52500</v>
      </c>
      <c r="S72" s="425">
        <v>1</v>
      </c>
      <c r="T72" s="423">
        <f t="shared" si="6"/>
        <v>52500</v>
      </c>
      <c r="U72" s="352"/>
      <c r="V72" s="352"/>
      <c r="W72" s="352"/>
      <c r="X72" s="352"/>
    </row>
    <row r="73" spans="1:24" s="6" customFormat="1" ht="30" customHeight="1" thickBot="1">
      <c r="A73" s="426"/>
      <c r="B73" s="427"/>
      <c r="C73" s="428" t="s">
        <v>53</v>
      </c>
      <c r="D73" s="429"/>
      <c r="E73" s="430"/>
      <c r="F73" s="431"/>
      <c r="G73" s="432">
        <f>SUM(G23:G72)</f>
        <v>19307158.5</v>
      </c>
      <c r="H73" s="433"/>
      <c r="I73" s="433">
        <f>SUM(I13:I72)</f>
        <v>3986685</v>
      </c>
      <c r="J73" s="433">
        <f>SUM(J13:J72)</f>
        <v>23666068.5</v>
      </c>
      <c r="K73" s="434"/>
      <c r="L73" s="434"/>
      <c r="M73" s="434"/>
      <c r="N73" s="435">
        <f>SUM(N10:N72)</f>
        <v>14280804.531000003</v>
      </c>
      <c r="O73" s="435">
        <f>SUM(O10:O72)</f>
        <v>2480525.41</v>
      </c>
      <c r="P73" s="435">
        <v>8200613</v>
      </c>
      <c r="Q73" s="435">
        <f>R73-P73</f>
        <v>8560716.9409999996</v>
      </c>
      <c r="R73" s="436">
        <f>SUM(R10:R72)</f>
        <v>16761329.941</v>
      </c>
      <c r="S73" s="437"/>
      <c r="T73" s="438">
        <f>SUM(T10:T72)</f>
        <v>16761329.941</v>
      </c>
      <c r="U73" s="352"/>
      <c r="V73" s="352"/>
      <c r="W73" s="352"/>
      <c r="X73" s="352"/>
    </row>
    <row r="74" spans="1:24" s="6" customFormat="1" ht="26.25" hidden="1" customHeight="1">
      <c r="A74" s="51"/>
      <c r="B74" s="52"/>
      <c r="C74" s="439" t="s">
        <v>56</v>
      </c>
      <c r="D74" s="440"/>
      <c r="E74" s="441"/>
      <c r="F74" s="442"/>
      <c r="G74" s="443"/>
      <c r="H74" s="53"/>
      <c r="I74" s="53"/>
      <c r="J74" s="53"/>
      <c r="K74" s="444"/>
      <c r="L74" s="444"/>
      <c r="M74" s="444"/>
      <c r="N74" s="53"/>
      <c r="O74" s="53"/>
      <c r="P74" s="53"/>
      <c r="Q74" s="53"/>
      <c r="R74" s="53"/>
      <c r="S74" s="445"/>
      <c r="T74" s="53"/>
      <c r="U74" s="352"/>
      <c r="V74" s="352"/>
      <c r="W74" s="352"/>
      <c r="X74" s="352"/>
    </row>
    <row r="75" spans="1:24" s="6" customFormat="1" ht="12.75" customHeight="1">
      <c r="A75" s="20"/>
      <c r="B75" s="21"/>
      <c r="C75" s="22"/>
      <c r="D75" s="23"/>
      <c r="E75" s="24"/>
      <c r="F75" s="24"/>
      <c r="G75" s="24"/>
      <c r="H75" s="24"/>
      <c r="I75" s="24"/>
      <c r="J75" s="24"/>
      <c r="K75" s="24"/>
      <c r="L75" s="24"/>
      <c r="M75" s="24"/>
      <c r="N75" s="24"/>
      <c r="O75" s="24"/>
      <c r="P75" s="24"/>
      <c r="Q75" s="24"/>
      <c r="R75" s="24"/>
      <c r="S75" s="446"/>
      <c r="T75" s="24"/>
      <c r="U75" s="352"/>
      <c r="V75" s="352"/>
      <c r="W75" s="352"/>
      <c r="X75" s="352"/>
    </row>
    <row r="76" spans="1:24" s="14" customFormat="1" ht="12.75">
      <c r="A76" s="25" t="s">
        <v>9</v>
      </c>
      <c r="B76" s="13"/>
      <c r="D76" s="26"/>
      <c r="E76" s="27"/>
      <c r="F76" s="27"/>
      <c r="G76" s="27"/>
      <c r="H76" s="27"/>
      <c r="I76" s="27"/>
      <c r="J76" s="27"/>
      <c r="K76" s="26"/>
      <c r="L76" s="26"/>
      <c r="M76" s="26"/>
      <c r="N76" s="27"/>
      <c r="O76" s="27"/>
      <c r="P76" s="27"/>
      <c r="Q76" s="27"/>
      <c r="R76" s="27"/>
      <c r="S76" s="447"/>
      <c r="T76" s="27"/>
      <c r="U76" s="378"/>
      <c r="V76" s="378"/>
      <c r="W76" s="378"/>
      <c r="X76" s="378"/>
    </row>
    <row r="77" spans="1:24" s="29" customFormat="1" ht="21" customHeight="1">
      <c r="A77" s="28" t="s">
        <v>10</v>
      </c>
      <c r="B77" s="465" t="s">
        <v>55</v>
      </c>
      <c r="C77" s="465"/>
      <c r="D77" s="465"/>
      <c r="E77" s="465"/>
      <c r="F77" s="465"/>
      <c r="G77" s="465"/>
      <c r="H77" s="465"/>
      <c r="I77" s="465"/>
      <c r="J77" s="465"/>
      <c r="K77" s="465"/>
      <c r="L77" s="465"/>
      <c r="M77" s="465"/>
      <c r="N77" s="465"/>
      <c r="O77" s="465"/>
      <c r="P77" s="465"/>
      <c r="Q77" s="465"/>
      <c r="R77" s="465"/>
      <c r="S77" s="448"/>
      <c r="T77" s="449"/>
      <c r="U77" s="449"/>
      <c r="V77" s="449"/>
      <c r="W77" s="449"/>
      <c r="X77" s="449"/>
    </row>
    <row r="78" spans="1:24" s="29" customFormat="1" ht="30.75" customHeight="1">
      <c r="A78" s="28" t="s">
        <v>11</v>
      </c>
      <c r="B78" s="465" t="s">
        <v>12</v>
      </c>
      <c r="C78" s="465"/>
      <c r="D78" s="465"/>
      <c r="E78" s="465"/>
      <c r="F78" s="465"/>
      <c r="G78" s="465"/>
      <c r="H78" s="465"/>
      <c r="I78" s="465"/>
      <c r="J78" s="465"/>
      <c r="K78" s="465"/>
      <c r="L78" s="465"/>
      <c r="M78" s="465"/>
      <c r="N78" s="465"/>
      <c r="O78" s="465"/>
      <c r="P78" s="465"/>
      <c r="Q78" s="465"/>
      <c r="R78" s="465"/>
      <c r="S78" s="448"/>
      <c r="T78" s="449"/>
      <c r="U78" s="449"/>
      <c r="V78" s="449"/>
      <c r="W78" s="449"/>
      <c r="X78" s="449"/>
    </row>
    <row r="79" spans="1:24" s="29" customFormat="1" ht="33.75" customHeight="1">
      <c r="A79" s="28" t="s">
        <v>13</v>
      </c>
      <c r="B79" s="465" t="s">
        <v>15</v>
      </c>
      <c r="C79" s="465"/>
      <c r="D79" s="465"/>
      <c r="E79" s="465"/>
      <c r="F79" s="465"/>
      <c r="G79" s="465"/>
      <c r="H79" s="465"/>
      <c r="I79" s="465"/>
      <c r="J79" s="465"/>
      <c r="K79" s="465"/>
      <c r="L79" s="465"/>
      <c r="M79" s="465"/>
      <c r="N79" s="465"/>
      <c r="O79" s="465"/>
      <c r="P79" s="465"/>
      <c r="Q79" s="465"/>
      <c r="R79" s="465"/>
      <c r="S79" s="448"/>
      <c r="T79" s="449"/>
      <c r="U79" s="449"/>
      <c r="V79" s="449"/>
      <c r="W79" s="449"/>
      <c r="X79" s="449"/>
    </row>
    <row r="80" spans="1:24" s="29" customFormat="1" ht="33.75" customHeight="1">
      <c r="A80" s="28" t="s">
        <v>18</v>
      </c>
      <c r="B80" s="465" t="s">
        <v>16</v>
      </c>
      <c r="C80" s="465"/>
      <c r="D80" s="465"/>
      <c r="E80" s="465"/>
      <c r="F80" s="465"/>
      <c r="G80" s="465"/>
      <c r="H80" s="465"/>
      <c r="I80" s="465"/>
      <c r="J80" s="465"/>
      <c r="K80" s="465"/>
      <c r="L80" s="465"/>
      <c r="M80" s="465"/>
      <c r="N80" s="465"/>
      <c r="O80" s="465"/>
      <c r="P80" s="465"/>
      <c r="Q80" s="465"/>
      <c r="R80" s="465"/>
      <c r="S80" s="448"/>
      <c r="T80" s="449"/>
      <c r="U80" s="449"/>
      <c r="V80" s="449"/>
      <c r="W80" s="449"/>
      <c r="X80" s="449"/>
    </row>
    <row r="86" spans="1:24" s="34" customFormat="1">
      <c r="A86" s="30"/>
      <c r="B86" s="31"/>
      <c r="C86" s="32"/>
      <c r="D86" s="30"/>
      <c r="E86" s="33"/>
      <c r="K86" s="32"/>
      <c r="L86" s="32"/>
      <c r="M86" s="32"/>
      <c r="S86" s="450"/>
      <c r="U86" s="451"/>
      <c r="V86" s="451"/>
      <c r="W86" s="451"/>
      <c r="X86" s="451"/>
    </row>
    <row r="87" spans="1:24" s="34" customFormat="1">
      <c r="A87" s="30"/>
      <c r="B87" s="31"/>
      <c r="C87" s="32"/>
      <c r="D87" s="30"/>
      <c r="E87" s="33"/>
      <c r="K87" s="32"/>
      <c r="L87" s="32"/>
      <c r="M87" s="32"/>
      <c r="S87" s="450"/>
      <c r="U87" s="451"/>
      <c r="V87" s="451"/>
      <c r="W87" s="451"/>
      <c r="X87" s="451"/>
    </row>
    <row r="88" spans="1:24" s="34" customFormat="1">
      <c r="A88" s="30"/>
      <c r="B88" s="31"/>
      <c r="C88" s="32"/>
      <c r="D88" s="30"/>
      <c r="K88" s="32"/>
      <c r="L88" s="32"/>
      <c r="M88" s="32"/>
      <c r="S88" s="450"/>
      <c r="U88" s="451"/>
      <c r="V88" s="451"/>
      <c r="W88" s="451"/>
      <c r="X88" s="451"/>
    </row>
    <row r="89" spans="1:24" s="34" customFormat="1">
      <c r="A89" s="30"/>
      <c r="B89" s="31"/>
      <c r="C89" s="32"/>
      <c r="D89" s="30"/>
      <c r="K89" s="32"/>
      <c r="L89" s="32"/>
      <c r="M89" s="32"/>
      <c r="S89" s="450"/>
      <c r="U89" s="451"/>
      <c r="V89" s="451"/>
      <c r="W89" s="451"/>
      <c r="X89" s="451"/>
    </row>
  </sheetData>
  <mergeCells count="22">
    <mergeCell ref="A1:T1"/>
    <mergeCell ref="A2:T2"/>
    <mergeCell ref="A3:T3"/>
    <mergeCell ref="A4:B6"/>
    <mergeCell ref="C4:C6"/>
    <mergeCell ref="D4:J4"/>
    <mergeCell ref="K4:T4"/>
    <mergeCell ref="D5:D6"/>
    <mergeCell ref="E5:E6"/>
    <mergeCell ref="F5:G5"/>
    <mergeCell ref="S5:S6"/>
    <mergeCell ref="T5:T6"/>
    <mergeCell ref="B80:R80"/>
    <mergeCell ref="H5:I5"/>
    <mergeCell ref="J5:J6"/>
    <mergeCell ref="K5:M5"/>
    <mergeCell ref="N5:N6"/>
    <mergeCell ref="O5:O6"/>
    <mergeCell ref="P5:R5"/>
    <mergeCell ref="B77:R77"/>
    <mergeCell ref="B78:R78"/>
    <mergeCell ref="B79:R79"/>
  </mergeCells>
  <printOptions horizontalCentered="1"/>
  <pageMargins left="0.7" right="0.7" top="0.75" bottom="0.75" header="0.3" footer="0.3"/>
  <pageSetup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52"/>
  <sheetViews>
    <sheetView showGridLines="0" view="pageBreakPreview" zoomScale="70" zoomScaleNormal="100" zoomScaleSheetLayoutView="70" workbookViewId="0">
      <pane ySplit="10" topLeftCell="A23" activePane="bottomLeft" state="frozen"/>
      <selection activeCell="E23" sqref="E23"/>
      <selection pane="bottomLeft" activeCell="B42" sqref="B42:V42"/>
    </sheetView>
  </sheetViews>
  <sheetFormatPr defaultColWidth="9" defaultRowHeight="15"/>
  <cols>
    <col min="1" max="1" width="4.625" style="30" customWidth="1"/>
    <col min="2" max="2" width="4.625" style="31" customWidth="1"/>
    <col min="3" max="3" width="51.125" style="32" customWidth="1"/>
    <col min="4" max="4" width="6.375" style="30" customWidth="1"/>
    <col min="5" max="5" width="7.875" style="33" customWidth="1"/>
    <col min="6" max="6" width="9.25" style="34" bestFit="1" customWidth="1"/>
    <col min="7" max="7" width="14.5" style="34" customWidth="1"/>
    <col min="8" max="8" width="8.375" style="34" customWidth="1"/>
    <col min="9" max="9" width="18.5" style="34" customWidth="1"/>
    <col min="10" max="10" width="19.5" style="34" customWidth="1"/>
    <col min="11" max="11" width="11.5" style="34" customWidth="1"/>
    <col min="12" max="12" width="9.625" style="34" bestFit="1" customWidth="1"/>
    <col min="13" max="13" width="8.625" style="34" customWidth="1"/>
    <col min="14" max="14" width="9" style="34" customWidth="1"/>
    <col min="15" max="15" width="14.75" style="34" customWidth="1"/>
    <col min="16" max="17" width="9" style="34" customWidth="1"/>
    <col min="18" max="18" width="7.375" style="34" customWidth="1"/>
    <col min="19" max="19" width="12.375" style="34" customWidth="1"/>
    <col min="20" max="20" width="14.625" style="34" customWidth="1"/>
    <col min="21" max="21" width="15.25" style="34" customWidth="1"/>
    <col min="22" max="22" width="16.375" style="34" customWidth="1"/>
    <col min="23" max="23" width="10.125" style="32" bestFit="1" customWidth="1"/>
    <col min="24" max="24" width="9.25" style="32" bestFit="1" customWidth="1"/>
    <col min="25" max="25" width="10.125" style="32" bestFit="1" customWidth="1"/>
    <col min="26" max="26" width="9.25" style="32" bestFit="1" customWidth="1"/>
    <col min="27" max="16384" width="9" style="32"/>
  </cols>
  <sheetData>
    <row r="1" spans="1:28" s="6" customFormat="1" ht="18" customHeight="1">
      <c r="A1" s="1" t="s">
        <v>76</v>
      </c>
      <c r="B1" s="1"/>
      <c r="C1" s="2"/>
      <c r="D1" s="3"/>
      <c r="E1" s="4"/>
      <c r="F1" s="5"/>
      <c r="G1" s="5"/>
      <c r="H1" s="5"/>
      <c r="I1" s="5"/>
      <c r="J1" s="5"/>
      <c r="K1" s="5"/>
      <c r="L1" s="5"/>
      <c r="M1" s="5"/>
      <c r="N1" s="5"/>
      <c r="O1" s="5"/>
      <c r="P1" s="5"/>
      <c r="Q1" s="5"/>
      <c r="R1" s="5"/>
      <c r="S1" s="5"/>
      <c r="T1" s="5"/>
      <c r="U1" s="5"/>
      <c r="V1" s="5"/>
    </row>
    <row r="2" spans="1:28" s="6" customFormat="1" ht="18" customHeight="1">
      <c r="A2" s="7" t="s">
        <v>38</v>
      </c>
      <c r="B2" s="7"/>
      <c r="C2" s="2"/>
      <c r="D2" s="3"/>
      <c r="E2" s="4"/>
      <c r="F2" s="5"/>
      <c r="G2" s="8"/>
      <c r="H2" s="8"/>
      <c r="I2" s="8"/>
      <c r="J2" s="8"/>
      <c r="K2" s="8"/>
      <c r="L2" s="8"/>
      <c r="M2" s="8"/>
      <c r="N2" s="8"/>
      <c r="O2" s="8"/>
      <c r="P2" s="8"/>
      <c r="Q2" s="8"/>
      <c r="R2" s="8"/>
      <c r="S2" s="8"/>
      <c r="T2" s="8"/>
      <c r="U2" s="8"/>
      <c r="V2" s="8"/>
    </row>
    <row r="3" spans="1:28" s="8" customFormat="1" ht="18" customHeight="1">
      <c r="A3" s="1" t="s">
        <v>44</v>
      </c>
      <c r="B3" s="7"/>
      <c r="D3" s="3"/>
      <c r="E3" s="4"/>
      <c r="F3" s="5"/>
      <c r="G3" s="5"/>
      <c r="H3" s="5"/>
      <c r="I3" s="5"/>
      <c r="J3" s="5"/>
      <c r="K3" s="5"/>
      <c r="L3" s="5"/>
      <c r="M3" s="5"/>
      <c r="N3" s="5"/>
      <c r="O3" s="5"/>
      <c r="P3" s="5"/>
      <c r="Q3" s="5"/>
      <c r="R3" s="5"/>
      <c r="S3" s="5"/>
      <c r="T3" s="5"/>
      <c r="U3" s="5"/>
      <c r="V3" s="5"/>
    </row>
    <row r="4" spans="1:28" s="8" customFormat="1" ht="17.25" customHeight="1">
      <c r="A4" s="7" t="s">
        <v>45</v>
      </c>
      <c r="B4" s="7"/>
      <c r="D4" s="3"/>
      <c r="E4" s="4"/>
      <c r="F4" s="5"/>
      <c r="G4" s="5"/>
      <c r="H4" s="5"/>
      <c r="I4" s="5"/>
      <c r="J4" s="5"/>
      <c r="K4" s="5"/>
      <c r="L4" s="5"/>
      <c r="M4" s="5"/>
      <c r="N4" s="5"/>
      <c r="O4" s="5"/>
      <c r="P4" s="5"/>
      <c r="Q4" s="5"/>
      <c r="R4" s="5"/>
      <c r="S4" s="5"/>
      <c r="T4" s="5"/>
      <c r="U4" s="5"/>
      <c r="V4" s="5"/>
    </row>
    <row r="5" spans="1:28" s="8" customFormat="1" ht="18" hidden="1" customHeight="1" thickBot="1">
      <c r="A5" s="7"/>
      <c r="B5" s="7"/>
      <c r="D5" s="3"/>
      <c r="E5" s="4"/>
      <c r="F5" s="5"/>
      <c r="G5" s="5"/>
      <c r="H5" s="5"/>
      <c r="I5" s="5"/>
      <c r="J5" s="5"/>
      <c r="K5" s="5"/>
      <c r="L5" s="5"/>
      <c r="M5" s="5"/>
      <c r="N5" s="5"/>
      <c r="O5" s="5"/>
      <c r="P5" s="5"/>
      <c r="Q5" s="5"/>
      <c r="R5" s="5"/>
      <c r="S5" s="5"/>
      <c r="T5" s="5"/>
      <c r="U5" s="5"/>
      <c r="V5" s="5"/>
    </row>
    <row r="6" spans="1:28" s="6" customFormat="1" ht="18" hidden="1" customHeight="1" thickBot="1">
      <c r="A6" s="9"/>
      <c r="B6" s="9"/>
      <c r="D6" s="10"/>
      <c r="E6" s="11"/>
      <c r="F6" s="505" t="s">
        <v>43</v>
      </c>
      <c r="G6" s="505"/>
      <c r="H6" s="505"/>
      <c r="I6" s="505"/>
      <c r="J6" s="505"/>
      <c r="K6" s="505"/>
      <c r="L6" s="505"/>
      <c r="M6" s="505"/>
      <c r="N6" s="505"/>
      <c r="O6" s="505"/>
      <c r="P6" s="505"/>
      <c r="Q6" s="505"/>
      <c r="R6" s="505"/>
      <c r="S6" s="505"/>
      <c r="T6" s="505"/>
      <c r="U6" s="505"/>
      <c r="V6" s="505"/>
    </row>
    <row r="7" spans="1:28" s="6" customFormat="1" ht="18" customHeight="1">
      <c r="A7" s="500" t="s">
        <v>345</v>
      </c>
      <c r="B7" s="501"/>
      <c r="C7" s="501"/>
      <c r="D7" s="501"/>
      <c r="E7" s="501"/>
      <c r="F7" s="501"/>
      <c r="G7" s="501"/>
      <c r="H7" s="501"/>
      <c r="I7" s="501"/>
      <c r="J7" s="501"/>
      <c r="K7" s="501"/>
      <c r="L7" s="501"/>
      <c r="M7" s="501"/>
      <c r="N7" s="501"/>
      <c r="O7" s="501"/>
      <c r="P7" s="501"/>
      <c r="Q7" s="501"/>
      <c r="R7" s="501"/>
      <c r="S7" s="501"/>
      <c r="T7" s="501"/>
      <c r="U7" s="501"/>
      <c r="V7" s="502"/>
    </row>
    <row r="8" spans="1:28" s="12" customFormat="1" ht="18" customHeight="1">
      <c r="A8" s="503" t="s">
        <v>109</v>
      </c>
      <c r="B8" s="504"/>
      <c r="C8" s="504"/>
      <c r="D8" s="504"/>
      <c r="E8" s="504"/>
      <c r="F8" s="504"/>
      <c r="G8" s="504"/>
      <c r="H8" s="504"/>
      <c r="I8" s="504"/>
      <c r="J8" s="504"/>
      <c r="K8" s="504"/>
      <c r="L8" s="504"/>
      <c r="M8" s="504"/>
      <c r="N8" s="504"/>
      <c r="O8" s="504"/>
      <c r="P8" s="504"/>
      <c r="Q8" s="504"/>
      <c r="R8" s="504"/>
      <c r="S8" s="504"/>
      <c r="T8" s="504"/>
      <c r="U8" s="504"/>
      <c r="V8" s="504"/>
    </row>
    <row r="9" spans="1:28" s="12" customFormat="1" ht="18" customHeight="1">
      <c r="A9" s="506" t="s">
        <v>75</v>
      </c>
      <c r="B9" s="506"/>
      <c r="C9" s="506" t="s">
        <v>0</v>
      </c>
      <c r="D9" s="506" t="s">
        <v>1</v>
      </c>
      <c r="E9" s="507" t="s">
        <v>2</v>
      </c>
      <c r="F9" s="508" t="s">
        <v>123</v>
      </c>
      <c r="G9" s="509"/>
      <c r="H9" s="508" t="s">
        <v>124</v>
      </c>
      <c r="I9" s="509"/>
      <c r="J9" s="510" t="s">
        <v>264</v>
      </c>
      <c r="K9" s="510" t="s">
        <v>133</v>
      </c>
      <c r="L9" s="497" t="s">
        <v>131</v>
      </c>
      <c r="M9" s="498"/>
      <c r="N9" s="498"/>
      <c r="O9" s="499"/>
      <c r="P9" s="497" t="s">
        <v>132</v>
      </c>
      <c r="Q9" s="498"/>
      <c r="R9" s="498"/>
      <c r="S9" s="499"/>
      <c r="T9" s="497" t="s">
        <v>130</v>
      </c>
      <c r="U9" s="498"/>
      <c r="V9" s="499"/>
    </row>
    <row r="10" spans="1:28" s="12" customFormat="1" ht="18" customHeight="1" thickBot="1">
      <c r="A10" s="506"/>
      <c r="B10" s="506"/>
      <c r="C10" s="506"/>
      <c r="D10" s="506"/>
      <c r="E10" s="507"/>
      <c r="F10" s="232" t="s">
        <v>125</v>
      </c>
      <c r="G10" s="232" t="s">
        <v>115</v>
      </c>
      <c r="H10" s="232" t="s">
        <v>125</v>
      </c>
      <c r="I10" s="232" t="s">
        <v>115</v>
      </c>
      <c r="J10" s="511"/>
      <c r="K10" s="512"/>
      <c r="L10" s="233" t="s">
        <v>127</v>
      </c>
      <c r="M10" s="233" t="s">
        <v>128</v>
      </c>
      <c r="N10" s="233" t="s">
        <v>129</v>
      </c>
      <c r="O10" s="233" t="s">
        <v>115</v>
      </c>
      <c r="P10" s="233" t="s">
        <v>127</v>
      </c>
      <c r="Q10" s="233" t="s">
        <v>128</v>
      </c>
      <c r="R10" s="233" t="s">
        <v>129</v>
      </c>
      <c r="S10" s="233" t="s">
        <v>115</v>
      </c>
      <c r="T10" s="233" t="s">
        <v>127</v>
      </c>
      <c r="U10" s="233" t="s">
        <v>128</v>
      </c>
      <c r="V10" s="233" t="s">
        <v>129</v>
      </c>
    </row>
    <row r="11" spans="1:28" s="6" customFormat="1" ht="26.25" hidden="1" customHeight="1" thickBot="1">
      <c r="A11" s="234"/>
      <c r="B11" s="235"/>
      <c r="C11" s="236" t="s">
        <v>56</v>
      </c>
      <c r="D11" s="237"/>
      <c r="E11" s="238"/>
      <c r="F11" s="239"/>
      <c r="G11" s="240"/>
      <c r="H11" s="241"/>
      <c r="I11" s="241"/>
      <c r="J11" s="242"/>
      <c r="K11" s="511"/>
      <c r="L11" s="241"/>
      <c r="M11" s="241"/>
      <c r="N11" s="241"/>
      <c r="O11" s="241"/>
      <c r="P11" s="241"/>
      <c r="Q11" s="241"/>
      <c r="R11" s="241"/>
      <c r="S11" s="241"/>
      <c r="T11" s="241"/>
      <c r="U11" s="241"/>
      <c r="V11" s="241"/>
    </row>
    <row r="12" spans="1:28" s="6" customFormat="1" ht="26.25" hidden="1" customHeight="1" thickTop="1">
      <c r="A12" s="61"/>
      <c r="B12" s="60"/>
      <c r="C12" s="15" t="s">
        <v>53</v>
      </c>
      <c r="D12" s="16"/>
      <c r="E12" s="19"/>
      <c r="F12" s="17"/>
      <c r="G12" s="18"/>
      <c r="H12" s="49"/>
      <c r="I12" s="49"/>
      <c r="J12" s="53"/>
      <c r="K12" s="53"/>
      <c r="L12" s="49"/>
      <c r="M12" s="49"/>
      <c r="N12" s="49"/>
      <c r="O12" s="49"/>
      <c r="P12" s="49"/>
      <c r="Q12" s="49"/>
      <c r="R12" s="49"/>
      <c r="S12" s="49"/>
      <c r="T12" s="49"/>
      <c r="U12" s="49"/>
      <c r="V12" s="49"/>
    </row>
    <row r="13" spans="1:28" s="44" customFormat="1" ht="18" customHeight="1">
      <c r="A13" s="63"/>
      <c r="B13" s="64"/>
      <c r="C13" s="243" t="s">
        <v>85</v>
      </c>
      <c r="D13" s="42"/>
      <c r="E13" s="43"/>
      <c r="F13" s="43"/>
      <c r="G13" s="43"/>
      <c r="H13" s="50"/>
      <c r="I13" s="50"/>
      <c r="J13" s="50"/>
      <c r="K13" s="50"/>
      <c r="L13" s="50"/>
      <c r="M13" s="50"/>
      <c r="N13" s="164"/>
      <c r="O13" s="164"/>
      <c r="P13" s="164"/>
      <c r="Q13" s="164"/>
      <c r="R13" s="164"/>
      <c r="S13" s="164"/>
      <c r="T13" s="164"/>
      <c r="U13" s="164"/>
      <c r="V13" s="164"/>
    </row>
    <row r="14" spans="1:28" s="44" customFormat="1" ht="86.25" customHeight="1">
      <c r="A14" s="224"/>
      <c r="B14" s="65"/>
      <c r="C14" s="165" t="s">
        <v>86</v>
      </c>
      <c r="D14" s="229"/>
      <c r="E14" s="169"/>
      <c r="F14" s="169"/>
      <c r="G14" s="169"/>
      <c r="H14" s="171"/>
      <c r="I14" s="171"/>
      <c r="J14" s="171"/>
      <c r="K14" s="171"/>
      <c r="L14" s="173"/>
      <c r="M14" s="173"/>
      <c r="N14" s="174"/>
      <c r="O14" s="175"/>
      <c r="P14" s="230"/>
      <c r="Q14" s="231"/>
      <c r="R14" s="174"/>
      <c r="S14" s="175"/>
      <c r="T14" s="178"/>
      <c r="U14" s="175"/>
      <c r="V14" s="175"/>
    </row>
    <row r="15" spans="1:28" s="44" customFormat="1" ht="95.25" customHeight="1">
      <c r="A15" s="225">
        <v>1</v>
      </c>
      <c r="B15" s="62"/>
      <c r="C15" s="165" t="s">
        <v>87</v>
      </c>
      <c r="D15" s="168"/>
      <c r="E15" s="169"/>
      <c r="F15" s="169"/>
      <c r="G15" s="169"/>
      <c r="H15" s="171"/>
      <c r="I15" s="171"/>
      <c r="J15" s="171"/>
      <c r="K15" s="171"/>
      <c r="L15" s="173"/>
      <c r="M15" s="173"/>
      <c r="N15" s="174"/>
      <c r="O15" s="175"/>
      <c r="P15" s="176"/>
      <c r="Q15" s="177"/>
      <c r="R15" s="174"/>
      <c r="S15" s="175"/>
      <c r="T15" s="178"/>
      <c r="U15" s="175"/>
      <c r="V15" s="175"/>
    </row>
    <row r="16" spans="1:28" s="44" customFormat="1" ht="20.25" customHeight="1">
      <c r="A16" s="226"/>
      <c r="B16" s="179">
        <f>A15+0.1</f>
        <v>1.1000000000000001</v>
      </c>
      <c r="C16" s="244" t="s">
        <v>88</v>
      </c>
      <c r="D16" s="181" t="str">
        <f>IF(C16="","",IF(E16="","",IF(E16&gt;1,"Nos.","No.")))</f>
        <v>No.</v>
      </c>
      <c r="E16" s="182">
        <v>1</v>
      </c>
      <c r="F16" s="183">
        <v>393750</v>
      </c>
      <c r="G16" s="183">
        <f>E16*F16</f>
        <v>393750</v>
      </c>
      <c r="H16" s="184">
        <v>10500</v>
      </c>
      <c r="I16" s="184">
        <f>H16*F16</f>
        <v>4134375000</v>
      </c>
      <c r="J16" s="184">
        <f>G16+I16</f>
        <v>4134768750</v>
      </c>
      <c r="K16" s="185">
        <v>1</v>
      </c>
      <c r="L16" s="173">
        <v>0.9</v>
      </c>
      <c r="M16" s="173">
        <v>0.1</v>
      </c>
      <c r="N16" s="174">
        <v>1</v>
      </c>
      <c r="O16" s="175">
        <f t="shared" ref="O16" si="0">F16*K16*N16</f>
        <v>393750</v>
      </c>
      <c r="P16" s="173">
        <v>0.9</v>
      </c>
      <c r="Q16" s="177">
        <f>10%</f>
        <v>0.1</v>
      </c>
      <c r="R16" s="174">
        <f t="shared" ref="R16" si="1">SUM(P16:Q16)</f>
        <v>1</v>
      </c>
      <c r="S16" s="175">
        <f t="shared" ref="S16" si="2">H16*K16*R16</f>
        <v>10500</v>
      </c>
      <c r="T16" s="178">
        <f t="shared" ref="T16:T21" si="3">(F16*K16*L16)+(H16*K16*P16)</f>
        <v>363825</v>
      </c>
      <c r="U16" s="175">
        <f t="shared" ref="U16:U21" si="4">(F16*K16*M16)+(H16*K16*Q16)</f>
        <v>40425</v>
      </c>
      <c r="V16" s="175">
        <f t="shared" ref="V16:V21" si="5">SUM(T16:U16)</f>
        <v>404250</v>
      </c>
      <c r="W16" s="46"/>
      <c r="X16" s="46"/>
      <c r="Y16" s="46"/>
      <c r="Z16" s="46"/>
      <c r="AA16" s="59"/>
      <c r="AB16" s="59"/>
    </row>
    <row r="17" spans="1:28" s="44" customFormat="1" ht="102.75" customHeight="1">
      <c r="A17" s="225">
        <f>A15+1</f>
        <v>2</v>
      </c>
      <c r="B17" s="166"/>
      <c r="C17" s="167" t="s">
        <v>89</v>
      </c>
      <c r="D17" s="168"/>
      <c r="E17" s="169"/>
      <c r="F17" s="169"/>
      <c r="G17" s="170"/>
      <c r="H17" s="171"/>
      <c r="I17" s="171"/>
      <c r="J17" s="172"/>
      <c r="K17" s="171"/>
      <c r="L17" s="173"/>
      <c r="M17" s="173"/>
      <c r="N17" s="174"/>
      <c r="O17" s="175"/>
      <c r="P17" s="176"/>
      <c r="Q17" s="177"/>
      <c r="R17" s="174"/>
      <c r="S17" s="175"/>
      <c r="T17" s="178"/>
      <c r="U17" s="175"/>
      <c r="V17" s="175">
        <f t="shared" si="5"/>
        <v>0</v>
      </c>
      <c r="W17" s="46"/>
      <c r="X17" s="46"/>
      <c r="Y17" s="46"/>
      <c r="Z17" s="46"/>
      <c r="AA17" s="59"/>
      <c r="AB17" s="59"/>
    </row>
    <row r="18" spans="1:28" s="44" customFormat="1" ht="23.25" customHeight="1">
      <c r="A18" s="226"/>
      <c r="B18" s="179">
        <f>A17+0.1</f>
        <v>2.1</v>
      </c>
      <c r="C18" s="244" t="s">
        <v>90</v>
      </c>
      <c r="D18" s="181" t="str">
        <f>IF(C18="","",IF(E18="","",IF(E18&gt;1,"Nos.","No.")))</f>
        <v>Nos.</v>
      </c>
      <c r="E18" s="182">
        <v>5</v>
      </c>
      <c r="F18" s="183">
        <v>320250</v>
      </c>
      <c r="G18" s="183">
        <f t="shared" ref="G18:G36" si="6">E18*F18</f>
        <v>1601250</v>
      </c>
      <c r="H18" s="184">
        <v>7350</v>
      </c>
      <c r="I18" s="184">
        <f>H18*E18</f>
        <v>36750</v>
      </c>
      <c r="J18" s="184">
        <f t="shared" ref="J18:J36" si="7">G18+I18</f>
        <v>1638000</v>
      </c>
      <c r="K18" s="185">
        <v>5</v>
      </c>
      <c r="L18" s="173">
        <v>0.9</v>
      </c>
      <c r="M18" s="173">
        <v>0.1</v>
      </c>
      <c r="N18" s="174">
        <f t="shared" ref="N18:N21" si="8">SUM(L18:M18)</f>
        <v>1</v>
      </c>
      <c r="O18" s="175">
        <f t="shared" ref="O18:O21" si="9">F18*K18*N18</f>
        <v>1601250</v>
      </c>
      <c r="P18" s="173">
        <v>0.9</v>
      </c>
      <c r="Q18" s="177">
        <f>10%</f>
        <v>0.1</v>
      </c>
      <c r="R18" s="174">
        <f t="shared" ref="R18:R21" si="10">SUM(P18:Q18)</f>
        <v>1</v>
      </c>
      <c r="S18" s="175">
        <f t="shared" ref="S18:S21" si="11">H18*K18*R18</f>
        <v>36750</v>
      </c>
      <c r="T18" s="178">
        <f t="shared" si="3"/>
        <v>1474200</v>
      </c>
      <c r="U18" s="175">
        <f t="shared" si="4"/>
        <v>163800</v>
      </c>
      <c r="V18" s="175">
        <f t="shared" si="5"/>
        <v>1638000</v>
      </c>
      <c r="W18" s="46"/>
      <c r="X18" s="46"/>
      <c r="Y18" s="46"/>
      <c r="Z18" s="46"/>
      <c r="AA18" s="59"/>
      <c r="AB18" s="59"/>
    </row>
    <row r="19" spans="1:28" s="44" customFormat="1" ht="69.75" customHeight="1">
      <c r="A19" s="225">
        <f>A17+1</f>
        <v>3</v>
      </c>
      <c r="B19" s="166"/>
      <c r="C19" s="167" t="s">
        <v>91</v>
      </c>
      <c r="D19" s="186" t="str">
        <f>IF(C19="","",IF(E19="","",IF(E19&gt;1,"Nos.","No.")))</f>
        <v>No.</v>
      </c>
      <c r="E19" s="187">
        <v>1</v>
      </c>
      <c r="F19" s="183">
        <v>162750</v>
      </c>
      <c r="G19" s="183">
        <f t="shared" si="6"/>
        <v>162750</v>
      </c>
      <c r="H19" s="184">
        <v>7350</v>
      </c>
      <c r="I19" s="184">
        <f t="shared" ref="I19:I36" si="12">H19*E19</f>
        <v>7350</v>
      </c>
      <c r="J19" s="184">
        <f t="shared" si="7"/>
        <v>170100</v>
      </c>
      <c r="K19" s="185">
        <v>1</v>
      </c>
      <c r="L19" s="173">
        <v>0</v>
      </c>
      <c r="M19" s="173">
        <v>1</v>
      </c>
      <c r="N19" s="174">
        <f t="shared" si="8"/>
        <v>1</v>
      </c>
      <c r="O19" s="175">
        <f t="shared" si="9"/>
        <v>162750</v>
      </c>
      <c r="P19" s="188"/>
      <c r="Q19" s="177">
        <v>1</v>
      </c>
      <c r="R19" s="174">
        <f t="shared" si="10"/>
        <v>1</v>
      </c>
      <c r="S19" s="175">
        <f t="shared" si="11"/>
        <v>7350</v>
      </c>
      <c r="T19" s="178">
        <f t="shared" si="3"/>
        <v>0</v>
      </c>
      <c r="U19" s="175">
        <f t="shared" si="4"/>
        <v>170100</v>
      </c>
      <c r="V19" s="175">
        <f t="shared" si="5"/>
        <v>170100</v>
      </c>
      <c r="W19" s="46"/>
      <c r="X19" s="46"/>
      <c r="Y19" s="46"/>
      <c r="Z19" s="46"/>
      <c r="AA19" s="59"/>
      <c r="AB19" s="59"/>
    </row>
    <row r="20" spans="1:28" s="44" customFormat="1" ht="104.25" customHeight="1">
      <c r="A20" s="225">
        <f>A19+1</f>
        <v>4</v>
      </c>
      <c r="B20" s="166"/>
      <c r="C20" s="167" t="s">
        <v>92</v>
      </c>
      <c r="D20" s="189"/>
      <c r="E20" s="190"/>
      <c r="F20" s="191"/>
      <c r="G20" s="183"/>
      <c r="H20" s="192"/>
      <c r="I20" s="184"/>
      <c r="J20" s="184"/>
      <c r="K20" s="193"/>
      <c r="L20" s="173"/>
      <c r="M20" s="173"/>
      <c r="N20" s="174"/>
      <c r="O20" s="175"/>
      <c r="P20" s="194"/>
      <c r="Q20" s="177"/>
      <c r="R20" s="174"/>
      <c r="S20" s="175"/>
      <c r="T20" s="178"/>
      <c r="U20" s="175"/>
      <c r="V20" s="175"/>
      <c r="W20" s="46"/>
      <c r="X20" s="46"/>
      <c r="Y20" s="46"/>
      <c r="Z20" s="46"/>
      <c r="AA20" s="59"/>
      <c r="AB20" s="59"/>
    </row>
    <row r="21" spans="1:28" s="44" customFormat="1" ht="20.25" customHeight="1">
      <c r="A21" s="226"/>
      <c r="B21" s="179">
        <f>A20+0.1</f>
        <v>4.0999999999999996</v>
      </c>
      <c r="C21" s="167" t="s">
        <v>93</v>
      </c>
      <c r="D21" s="195" t="s">
        <v>84</v>
      </c>
      <c r="E21" s="187">
        <v>20</v>
      </c>
      <c r="F21" s="170">
        <v>724.5</v>
      </c>
      <c r="G21" s="183">
        <f t="shared" si="6"/>
        <v>14490</v>
      </c>
      <c r="H21" s="172">
        <v>205</v>
      </c>
      <c r="I21" s="184">
        <f t="shared" si="12"/>
        <v>4100</v>
      </c>
      <c r="J21" s="184">
        <f t="shared" si="7"/>
        <v>18590</v>
      </c>
      <c r="K21" s="196"/>
      <c r="L21" s="173"/>
      <c r="M21" s="173"/>
      <c r="N21" s="174">
        <f t="shared" si="8"/>
        <v>0</v>
      </c>
      <c r="O21" s="175">
        <f t="shared" si="9"/>
        <v>0</v>
      </c>
      <c r="P21" s="197"/>
      <c r="Q21" s="177"/>
      <c r="R21" s="174">
        <f t="shared" si="10"/>
        <v>0</v>
      </c>
      <c r="S21" s="175">
        <f t="shared" si="11"/>
        <v>0</v>
      </c>
      <c r="T21" s="178">
        <f t="shared" si="3"/>
        <v>0</v>
      </c>
      <c r="U21" s="175">
        <f t="shared" si="4"/>
        <v>0</v>
      </c>
      <c r="V21" s="175">
        <f t="shared" si="5"/>
        <v>0</v>
      </c>
      <c r="W21" s="46"/>
      <c r="X21" s="46"/>
      <c r="Y21" s="46"/>
      <c r="Z21" s="46"/>
      <c r="AA21" s="59"/>
      <c r="AB21" s="59"/>
    </row>
    <row r="22" spans="1:28" s="44" customFormat="1" ht="20.25" customHeight="1">
      <c r="A22" s="226"/>
      <c r="B22" s="179">
        <f>B21+0.1</f>
        <v>4.1999999999999993</v>
      </c>
      <c r="C22" s="167" t="s">
        <v>94</v>
      </c>
      <c r="D22" s="181" t="s">
        <v>84</v>
      </c>
      <c r="E22" s="182">
        <v>60</v>
      </c>
      <c r="F22" s="183">
        <v>871.5</v>
      </c>
      <c r="G22" s="183">
        <f t="shared" si="6"/>
        <v>52290</v>
      </c>
      <c r="H22" s="184">
        <v>221</v>
      </c>
      <c r="I22" s="184">
        <f t="shared" si="12"/>
        <v>13260</v>
      </c>
      <c r="J22" s="184">
        <f t="shared" si="7"/>
        <v>65550</v>
      </c>
      <c r="K22" s="185">
        <v>66.66</v>
      </c>
      <c r="L22" s="173">
        <f>80%</f>
        <v>0.8</v>
      </c>
      <c r="M22" s="173">
        <v>0.2</v>
      </c>
      <c r="N22" s="174">
        <f>SUM(L22:M22)</f>
        <v>1</v>
      </c>
      <c r="O22" s="175">
        <f>F22*K22*N22</f>
        <v>58094.189999999995</v>
      </c>
      <c r="P22" s="174">
        <v>0.8</v>
      </c>
      <c r="Q22" s="177">
        <f>20%</f>
        <v>0.2</v>
      </c>
      <c r="R22" s="174">
        <f>SUM(P22:Q22)</f>
        <v>1</v>
      </c>
      <c r="S22" s="175">
        <f>H22*K22*R22</f>
        <v>14731.859999999999</v>
      </c>
      <c r="T22" s="178">
        <f>(F22*K22*L22)+(H22*K22*P22)</f>
        <v>58260.84</v>
      </c>
      <c r="U22" s="175">
        <f>(F22*K22*M22)+(H22*K22*Q22)</f>
        <v>14565.21</v>
      </c>
      <c r="V22" s="175">
        <f>SUM(T22:U22)</f>
        <v>72826.049999999988</v>
      </c>
      <c r="W22" s="46"/>
      <c r="X22" s="46"/>
      <c r="Y22" s="46"/>
      <c r="Z22" s="46"/>
      <c r="AA22" s="59"/>
      <c r="AB22" s="59"/>
    </row>
    <row r="23" spans="1:28" s="44" customFormat="1" ht="20.25" customHeight="1">
      <c r="A23" s="226"/>
      <c r="B23" s="179">
        <f>B22+0.1</f>
        <v>4.2999999999999989</v>
      </c>
      <c r="C23" s="167" t="s">
        <v>95</v>
      </c>
      <c r="D23" s="181" t="s">
        <v>84</v>
      </c>
      <c r="E23" s="182">
        <v>70</v>
      </c>
      <c r="F23" s="183">
        <v>1438.5</v>
      </c>
      <c r="G23" s="183">
        <f t="shared" si="6"/>
        <v>100695</v>
      </c>
      <c r="H23" s="184">
        <v>231</v>
      </c>
      <c r="I23" s="184">
        <f t="shared" si="12"/>
        <v>16170</v>
      </c>
      <c r="J23" s="184">
        <f t="shared" si="7"/>
        <v>116865</v>
      </c>
      <c r="K23" s="193">
        <v>40</v>
      </c>
      <c r="L23" s="173">
        <f>80%</f>
        <v>0.8</v>
      </c>
      <c r="M23" s="173">
        <v>0.2</v>
      </c>
      <c r="N23" s="174">
        <f>SUM(L23:M23)</f>
        <v>1</v>
      </c>
      <c r="O23" s="175">
        <f>F23*K23*N23</f>
        <v>57540</v>
      </c>
      <c r="P23" s="174">
        <v>0.8</v>
      </c>
      <c r="Q23" s="177">
        <f>20%</f>
        <v>0.2</v>
      </c>
      <c r="R23" s="174">
        <f>SUM(P23:Q23)</f>
        <v>1</v>
      </c>
      <c r="S23" s="175">
        <f>H23*K23*R23</f>
        <v>9240</v>
      </c>
      <c r="T23" s="178">
        <f>(F23*K23*L23)+(H23*K23*P23)</f>
        <v>53424</v>
      </c>
      <c r="U23" s="175">
        <f>(F23*K23*M23)+(H23*K23*Q23)</f>
        <v>13356</v>
      </c>
      <c r="V23" s="175">
        <f>SUM(T23:U23)</f>
        <v>66780</v>
      </c>
      <c r="W23" s="46"/>
      <c r="X23" s="46"/>
      <c r="Y23" s="46"/>
      <c r="Z23" s="46"/>
      <c r="AA23" s="59"/>
      <c r="AB23" s="59"/>
    </row>
    <row r="24" spans="1:28" s="44" customFormat="1" ht="20.25" customHeight="1">
      <c r="A24" s="226"/>
      <c r="B24" s="179">
        <f>B23+0.1</f>
        <v>4.3999999999999986</v>
      </c>
      <c r="C24" s="167" t="s">
        <v>96</v>
      </c>
      <c r="D24" s="198" t="s">
        <v>84</v>
      </c>
      <c r="E24" s="199">
        <v>300</v>
      </c>
      <c r="F24" s="200">
        <v>1879.5</v>
      </c>
      <c r="G24" s="183">
        <f t="shared" si="6"/>
        <v>563850</v>
      </c>
      <c r="H24" s="201">
        <v>273</v>
      </c>
      <c r="I24" s="184">
        <f t="shared" si="12"/>
        <v>81900</v>
      </c>
      <c r="J24" s="184">
        <f t="shared" si="7"/>
        <v>645750</v>
      </c>
      <c r="K24" s="202">
        <v>260.68</v>
      </c>
      <c r="L24" s="173">
        <f>80%</f>
        <v>0.8</v>
      </c>
      <c r="M24" s="173">
        <v>0.2</v>
      </c>
      <c r="N24" s="174">
        <f>SUM(L24:M24)</f>
        <v>1</v>
      </c>
      <c r="O24" s="175">
        <f>F24*K24*N24</f>
        <v>489948.06</v>
      </c>
      <c r="P24" s="174">
        <v>0.8</v>
      </c>
      <c r="Q24" s="177">
        <f>20%</f>
        <v>0.2</v>
      </c>
      <c r="R24" s="174">
        <f>SUM(P24:Q24)</f>
        <v>1</v>
      </c>
      <c r="S24" s="175">
        <f>H24*K24*R24</f>
        <v>71165.64</v>
      </c>
      <c r="T24" s="178">
        <f>(F24*K24*L24)+(H24*K24*P24)</f>
        <v>448890.96</v>
      </c>
      <c r="U24" s="175">
        <f>(F24*K24*M24)+(H24*K24*Q24)</f>
        <v>112222.74</v>
      </c>
      <c r="V24" s="175">
        <f>SUM(T24:U24)</f>
        <v>561113.70000000007</v>
      </c>
      <c r="W24" s="46"/>
      <c r="X24" s="46"/>
      <c r="Y24" s="46"/>
      <c r="Z24" s="46"/>
      <c r="AA24" s="59"/>
      <c r="AB24" s="59"/>
    </row>
    <row r="25" spans="1:28" s="44" customFormat="1" ht="20.25" customHeight="1">
      <c r="A25" s="226"/>
      <c r="B25" s="179">
        <f>B24+0.1</f>
        <v>4.4999999999999982</v>
      </c>
      <c r="C25" s="203" t="s">
        <v>97</v>
      </c>
      <c r="D25" s="198" t="s">
        <v>84</v>
      </c>
      <c r="E25" s="199">
        <v>280</v>
      </c>
      <c r="F25" s="200">
        <v>3360</v>
      </c>
      <c r="G25" s="183">
        <f t="shared" si="6"/>
        <v>940800</v>
      </c>
      <c r="H25" s="201">
        <v>368</v>
      </c>
      <c r="I25" s="184">
        <f t="shared" si="12"/>
        <v>103040</v>
      </c>
      <c r="J25" s="184">
        <f t="shared" si="7"/>
        <v>1043840</v>
      </c>
      <c r="K25" s="202">
        <v>299.82</v>
      </c>
      <c r="L25" s="173">
        <f>80%</f>
        <v>0.8</v>
      </c>
      <c r="M25" s="173">
        <v>0.2</v>
      </c>
      <c r="N25" s="174">
        <f>SUM(L25:M25)</f>
        <v>1</v>
      </c>
      <c r="O25" s="175">
        <f>F25*K25*N25</f>
        <v>1007395.2</v>
      </c>
      <c r="P25" s="174">
        <v>0.8</v>
      </c>
      <c r="Q25" s="177">
        <f>20%</f>
        <v>0.2</v>
      </c>
      <c r="R25" s="174">
        <f>SUM(P25:Q25)</f>
        <v>1</v>
      </c>
      <c r="S25" s="175">
        <f>H25*K25*R25</f>
        <v>110333.75999999999</v>
      </c>
      <c r="T25" s="178">
        <f>(F25*K25*L25)+(H25*K25*P25)</f>
        <v>894183.16800000006</v>
      </c>
      <c r="U25" s="175">
        <f>(F25*K25*M25)+(H25*K25*Q25)</f>
        <v>223545.79200000002</v>
      </c>
      <c r="V25" s="175">
        <f>SUM(T25:U25)</f>
        <v>1117728.96</v>
      </c>
      <c r="W25" s="46"/>
      <c r="X25" s="46"/>
      <c r="Y25" s="46"/>
      <c r="Z25" s="46"/>
      <c r="AA25" s="59"/>
      <c r="AB25" s="59"/>
    </row>
    <row r="26" spans="1:28" s="45" customFormat="1" ht="28.5" customHeight="1">
      <c r="A26" s="225">
        <f>A20+1</f>
        <v>5</v>
      </c>
      <c r="B26" s="204"/>
      <c r="C26" s="245" t="s">
        <v>98</v>
      </c>
      <c r="D26" s="205"/>
      <c r="E26" s="206"/>
      <c r="F26" s="207"/>
      <c r="G26" s="183"/>
      <c r="H26" s="208"/>
      <c r="I26" s="184"/>
      <c r="J26" s="184"/>
      <c r="K26" s="202"/>
      <c r="L26" s="202"/>
      <c r="M26" s="202"/>
      <c r="N26" s="174">
        <f t="shared" ref="N26:N35" si="13">SUM(L26:M26)</f>
        <v>0</v>
      </c>
      <c r="O26" s="175">
        <f t="shared" ref="O26:O35" si="14">F26*K26*N26</f>
        <v>0</v>
      </c>
      <c r="P26" s="174"/>
      <c r="Q26" s="177"/>
      <c r="R26" s="174">
        <f t="shared" ref="R26:R35" si="15">SUM(P26:Q26)</f>
        <v>0</v>
      </c>
      <c r="S26" s="175">
        <f t="shared" ref="S26:S35" si="16">H26*K26*R26</f>
        <v>0</v>
      </c>
      <c r="T26" s="178">
        <f t="shared" ref="T26:T35" si="17">(F26*K26*L26)+(H26*K26*P26)</f>
        <v>0</v>
      </c>
      <c r="U26" s="175">
        <f t="shared" ref="U26:U35" si="18">(F26*K26*M26)+(H26*K26*Q26)</f>
        <v>0</v>
      </c>
      <c r="V26" s="175">
        <f t="shared" ref="V26:V35" si="19">SUM(T26:U26)</f>
        <v>0</v>
      </c>
      <c r="W26" s="47"/>
      <c r="X26" s="47"/>
      <c r="Y26" s="46"/>
      <c r="Z26" s="46"/>
      <c r="AA26" s="59"/>
      <c r="AB26" s="59"/>
    </row>
    <row r="27" spans="1:28" s="44" customFormat="1" ht="22.5" customHeight="1">
      <c r="A27" s="227"/>
      <c r="B27" s="179">
        <f>A26+0.1</f>
        <v>5.0999999999999996</v>
      </c>
      <c r="C27" s="180" t="s">
        <v>263</v>
      </c>
      <c r="D27" s="181" t="str">
        <f>IF(C27="","",IF(E27="","",IF(E27&gt;1,"Nos.","No.")))</f>
        <v>Nos.</v>
      </c>
      <c r="E27" s="209">
        <v>6</v>
      </c>
      <c r="F27" s="183">
        <v>26250</v>
      </c>
      <c r="G27" s="183">
        <f t="shared" si="6"/>
        <v>157500</v>
      </c>
      <c r="H27" s="170">
        <v>3150</v>
      </c>
      <c r="I27" s="184">
        <f t="shared" si="12"/>
        <v>18900</v>
      </c>
      <c r="J27" s="184">
        <f t="shared" si="7"/>
        <v>176400</v>
      </c>
      <c r="K27" s="202">
        <v>4</v>
      </c>
      <c r="L27" s="202"/>
      <c r="M27" s="173">
        <v>1</v>
      </c>
      <c r="N27" s="174">
        <f t="shared" si="13"/>
        <v>1</v>
      </c>
      <c r="O27" s="175">
        <f t="shared" si="14"/>
        <v>105000</v>
      </c>
      <c r="P27" s="174"/>
      <c r="Q27" s="177">
        <v>1</v>
      </c>
      <c r="R27" s="174">
        <f t="shared" si="15"/>
        <v>1</v>
      </c>
      <c r="S27" s="175">
        <f t="shared" si="16"/>
        <v>12600</v>
      </c>
      <c r="T27" s="178">
        <f t="shared" si="17"/>
        <v>0</v>
      </c>
      <c r="U27" s="175">
        <f t="shared" si="18"/>
        <v>117600</v>
      </c>
      <c r="V27" s="175">
        <f t="shared" si="19"/>
        <v>117600</v>
      </c>
      <c r="W27" s="48"/>
      <c r="X27" s="48"/>
      <c r="Y27" s="46"/>
      <c r="Z27" s="46"/>
      <c r="AA27" s="59"/>
      <c r="AB27" s="59"/>
    </row>
    <row r="28" spans="1:28" s="44" customFormat="1" ht="19.5" customHeight="1">
      <c r="A28" s="227"/>
      <c r="B28" s="179">
        <f>B27+0.1</f>
        <v>5.1999999999999993</v>
      </c>
      <c r="C28" s="180" t="s">
        <v>99</v>
      </c>
      <c r="D28" s="181" t="str">
        <f>IF(C28="","",IF(E28="","",IF(E28&gt;1,"Nos.","No.")))</f>
        <v>Nos.</v>
      </c>
      <c r="E28" s="209">
        <v>6</v>
      </c>
      <c r="F28" s="183">
        <v>15750</v>
      </c>
      <c r="G28" s="183">
        <f t="shared" si="6"/>
        <v>94500</v>
      </c>
      <c r="H28" s="183">
        <v>1050</v>
      </c>
      <c r="I28" s="184">
        <f t="shared" si="12"/>
        <v>6300</v>
      </c>
      <c r="J28" s="184">
        <f t="shared" si="7"/>
        <v>100800</v>
      </c>
      <c r="K28" s="202">
        <v>5</v>
      </c>
      <c r="L28" s="202"/>
      <c r="M28" s="173">
        <v>1</v>
      </c>
      <c r="N28" s="174">
        <f t="shared" si="13"/>
        <v>1</v>
      </c>
      <c r="O28" s="175">
        <f t="shared" si="14"/>
        <v>78750</v>
      </c>
      <c r="P28" s="174"/>
      <c r="Q28" s="177">
        <v>1</v>
      </c>
      <c r="R28" s="174">
        <f t="shared" si="15"/>
        <v>1</v>
      </c>
      <c r="S28" s="175">
        <f t="shared" si="16"/>
        <v>5250</v>
      </c>
      <c r="T28" s="178">
        <f t="shared" si="17"/>
        <v>0</v>
      </c>
      <c r="U28" s="175">
        <f t="shared" si="18"/>
        <v>84000</v>
      </c>
      <c r="V28" s="175">
        <f t="shared" si="19"/>
        <v>84000</v>
      </c>
      <c r="W28" s="48"/>
      <c r="X28" s="48"/>
      <c r="Y28" s="46"/>
      <c r="Z28" s="46"/>
      <c r="AA28" s="59"/>
      <c r="AB28" s="59"/>
    </row>
    <row r="29" spans="1:28" s="44" customFormat="1" ht="35.25" customHeight="1">
      <c r="A29" s="225">
        <f>A26+1</f>
        <v>6</v>
      </c>
      <c r="B29" s="179"/>
      <c r="C29" s="245" t="s">
        <v>100</v>
      </c>
      <c r="D29" s="186"/>
      <c r="E29" s="187"/>
      <c r="F29" s="170"/>
      <c r="G29" s="170"/>
      <c r="H29" s="170"/>
      <c r="I29" s="172"/>
      <c r="J29" s="170"/>
      <c r="K29" s="202"/>
      <c r="L29" s="202"/>
      <c r="M29" s="202"/>
      <c r="N29" s="174">
        <f t="shared" si="13"/>
        <v>0</v>
      </c>
      <c r="O29" s="175">
        <f t="shared" si="14"/>
        <v>0</v>
      </c>
      <c r="P29" s="174"/>
      <c r="Q29" s="177"/>
      <c r="R29" s="174">
        <f t="shared" si="15"/>
        <v>0</v>
      </c>
      <c r="S29" s="175">
        <f t="shared" si="16"/>
        <v>0</v>
      </c>
      <c r="T29" s="178">
        <f t="shared" si="17"/>
        <v>0</v>
      </c>
      <c r="U29" s="175">
        <f t="shared" si="18"/>
        <v>0</v>
      </c>
      <c r="V29" s="175">
        <f t="shared" si="19"/>
        <v>0</v>
      </c>
      <c r="W29" s="46"/>
      <c r="X29" s="46"/>
      <c r="Y29" s="46"/>
      <c r="Z29" s="46"/>
      <c r="AA29" s="59"/>
      <c r="AB29" s="59"/>
    </row>
    <row r="30" spans="1:28" s="45" customFormat="1" ht="18.75" customHeight="1">
      <c r="A30" s="228"/>
      <c r="B30" s="179">
        <f>A29+0.1</f>
        <v>6.1</v>
      </c>
      <c r="C30" s="246" t="s">
        <v>101</v>
      </c>
      <c r="D30" s="181" t="str">
        <f>IF(C30="","",IF(E30="","",IF(E30&gt;1,"Nos.","No.")))</f>
        <v>No.</v>
      </c>
      <c r="E30" s="182">
        <v>1</v>
      </c>
      <c r="F30" s="183">
        <v>50925</v>
      </c>
      <c r="G30" s="183">
        <f t="shared" si="6"/>
        <v>50925</v>
      </c>
      <c r="H30" s="183">
        <v>5250</v>
      </c>
      <c r="I30" s="184">
        <f t="shared" si="12"/>
        <v>5250</v>
      </c>
      <c r="J30" s="184">
        <f t="shared" si="7"/>
        <v>56175</v>
      </c>
      <c r="K30" s="202"/>
      <c r="L30" s="202"/>
      <c r="M30" s="202"/>
      <c r="N30" s="174">
        <f t="shared" si="13"/>
        <v>0</v>
      </c>
      <c r="O30" s="175">
        <f t="shared" si="14"/>
        <v>0</v>
      </c>
      <c r="P30" s="174"/>
      <c r="Q30" s="177"/>
      <c r="R30" s="174">
        <f t="shared" si="15"/>
        <v>0</v>
      </c>
      <c r="S30" s="175">
        <f t="shared" si="16"/>
        <v>0</v>
      </c>
      <c r="T30" s="178">
        <f t="shared" si="17"/>
        <v>0</v>
      </c>
      <c r="U30" s="175">
        <f t="shared" si="18"/>
        <v>0</v>
      </c>
      <c r="V30" s="175">
        <f t="shared" si="19"/>
        <v>0</v>
      </c>
      <c r="W30" s="47"/>
      <c r="X30" s="47"/>
      <c r="Y30" s="46"/>
      <c r="Z30" s="46"/>
      <c r="AA30" s="59"/>
      <c r="AB30" s="59"/>
    </row>
    <row r="31" spans="1:28" s="44" customFormat="1" ht="29.25" customHeight="1">
      <c r="A31" s="225">
        <f>A29+1</f>
        <v>7</v>
      </c>
      <c r="B31" s="179"/>
      <c r="C31" s="245" t="s">
        <v>102</v>
      </c>
      <c r="D31" s="186"/>
      <c r="E31" s="187"/>
      <c r="F31" s="170"/>
      <c r="G31" s="170"/>
      <c r="H31" s="170"/>
      <c r="I31" s="172"/>
      <c r="J31" s="172"/>
      <c r="K31" s="202"/>
      <c r="L31" s="202"/>
      <c r="M31" s="202"/>
      <c r="N31" s="174">
        <f t="shared" si="13"/>
        <v>0</v>
      </c>
      <c r="O31" s="175">
        <f t="shared" si="14"/>
        <v>0</v>
      </c>
      <c r="P31" s="174"/>
      <c r="Q31" s="177"/>
      <c r="R31" s="174">
        <f t="shared" si="15"/>
        <v>0</v>
      </c>
      <c r="S31" s="175">
        <f t="shared" si="16"/>
        <v>0</v>
      </c>
      <c r="T31" s="178">
        <f t="shared" si="17"/>
        <v>0</v>
      </c>
      <c r="U31" s="175">
        <f t="shared" si="18"/>
        <v>0</v>
      </c>
      <c r="V31" s="175">
        <f t="shared" si="19"/>
        <v>0</v>
      </c>
      <c r="W31" s="46"/>
      <c r="X31" s="46"/>
      <c r="Y31" s="46"/>
      <c r="Z31" s="46"/>
      <c r="AA31" s="59"/>
      <c r="AB31" s="59"/>
    </row>
    <row r="32" spans="1:28" s="44" customFormat="1" ht="21.75" customHeight="1">
      <c r="A32" s="228"/>
      <c r="B32" s="179">
        <f>A31+0.1</f>
        <v>7.1</v>
      </c>
      <c r="C32" s="246" t="s">
        <v>103</v>
      </c>
      <c r="D32" s="181" t="str">
        <f>IF(C32="","",IF(E32="","",IF(E32&gt;1,"Nos.","No.")))</f>
        <v>Nos.</v>
      </c>
      <c r="E32" s="182">
        <v>2</v>
      </c>
      <c r="F32" s="183">
        <v>31395</v>
      </c>
      <c r="G32" s="183">
        <f t="shared" si="6"/>
        <v>62790</v>
      </c>
      <c r="H32" s="183">
        <v>5250</v>
      </c>
      <c r="I32" s="184">
        <f t="shared" si="12"/>
        <v>10500</v>
      </c>
      <c r="J32" s="184">
        <f t="shared" si="7"/>
        <v>73290</v>
      </c>
      <c r="K32" s="210">
        <v>2</v>
      </c>
      <c r="L32" s="173">
        <f>90%</f>
        <v>0.9</v>
      </c>
      <c r="M32" s="173">
        <v>0.1</v>
      </c>
      <c r="N32" s="174">
        <v>1</v>
      </c>
      <c r="O32" s="175">
        <f t="shared" si="14"/>
        <v>62790</v>
      </c>
      <c r="P32" s="174">
        <v>0.9</v>
      </c>
      <c r="Q32" s="177">
        <v>0.1</v>
      </c>
      <c r="R32" s="174">
        <v>1</v>
      </c>
      <c r="S32" s="175">
        <f t="shared" si="16"/>
        <v>10500</v>
      </c>
      <c r="T32" s="178">
        <f t="shared" si="17"/>
        <v>65961</v>
      </c>
      <c r="U32" s="175">
        <f t="shared" si="18"/>
        <v>7329</v>
      </c>
      <c r="V32" s="175">
        <f t="shared" si="19"/>
        <v>73290</v>
      </c>
      <c r="W32" s="46"/>
      <c r="X32" s="46"/>
      <c r="Y32" s="46"/>
      <c r="Z32" s="46"/>
      <c r="AA32" s="59"/>
      <c r="AB32" s="59"/>
    </row>
    <row r="33" spans="1:28" s="44" customFormat="1" ht="56.25" customHeight="1">
      <c r="A33" s="225">
        <f>A31+1</f>
        <v>8</v>
      </c>
      <c r="B33" s="166"/>
      <c r="C33" s="211" t="s">
        <v>104</v>
      </c>
      <c r="D33" s="181" t="s">
        <v>3</v>
      </c>
      <c r="E33" s="182">
        <v>1</v>
      </c>
      <c r="F33" s="183">
        <v>15750</v>
      </c>
      <c r="G33" s="183">
        <f t="shared" si="6"/>
        <v>15750</v>
      </c>
      <c r="H33" s="183">
        <v>10500</v>
      </c>
      <c r="I33" s="184">
        <f t="shared" si="12"/>
        <v>10500</v>
      </c>
      <c r="J33" s="184">
        <f t="shared" si="7"/>
        <v>26250</v>
      </c>
      <c r="K33" s="202">
        <v>1</v>
      </c>
      <c r="L33" s="202"/>
      <c r="M33" s="173">
        <f>100%</f>
        <v>1</v>
      </c>
      <c r="N33" s="174">
        <f t="shared" si="13"/>
        <v>1</v>
      </c>
      <c r="O33" s="175">
        <f t="shared" si="14"/>
        <v>15750</v>
      </c>
      <c r="P33" s="174"/>
      <c r="Q33" s="177">
        <v>1</v>
      </c>
      <c r="R33" s="174">
        <f t="shared" si="15"/>
        <v>1</v>
      </c>
      <c r="S33" s="175">
        <f t="shared" si="16"/>
        <v>10500</v>
      </c>
      <c r="T33" s="178">
        <f t="shared" si="17"/>
        <v>0</v>
      </c>
      <c r="U33" s="175">
        <f t="shared" si="18"/>
        <v>26250</v>
      </c>
      <c r="V33" s="175">
        <f t="shared" si="19"/>
        <v>26250</v>
      </c>
      <c r="W33" s="46"/>
      <c r="X33" s="46"/>
      <c r="Y33" s="46"/>
      <c r="Z33" s="46"/>
      <c r="AA33" s="59"/>
      <c r="AB33" s="59"/>
    </row>
    <row r="34" spans="1:28" s="45" customFormat="1" ht="39" customHeight="1">
      <c r="A34" s="225">
        <f>A33+1</f>
        <v>9</v>
      </c>
      <c r="B34" s="179"/>
      <c r="C34" s="167" t="s">
        <v>105</v>
      </c>
      <c r="D34" s="186" t="s">
        <v>3</v>
      </c>
      <c r="E34" s="182">
        <v>1</v>
      </c>
      <c r="F34" s="183">
        <v>52500</v>
      </c>
      <c r="G34" s="183">
        <f t="shared" si="6"/>
        <v>52500</v>
      </c>
      <c r="H34" s="183">
        <v>36750</v>
      </c>
      <c r="I34" s="184">
        <f t="shared" si="12"/>
        <v>36750</v>
      </c>
      <c r="J34" s="184">
        <f t="shared" si="7"/>
        <v>89250</v>
      </c>
      <c r="K34" s="202">
        <v>1</v>
      </c>
      <c r="L34" s="173">
        <f>50%</f>
        <v>0.5</v>
      </c>
      <c r="M34" s="173">
        <v>0.5</v>
      </c>
      <c r="N34" s="174">
        <f t="shared" si="13"/>
        <v>1</v>
      </c>
      <c r="O34" s="175">
        <f t="shared" si="14"/>
        <v>52500</v>
      </c>
      <c r="P34" s="174">
        <v>0.5</v>
      </c>
      <c r="Q34" s="177">
        <v>0.5</v>
      </c>
      <c r="R34" s="174">
        <f t="shared" si="15"/>
        <v>1</v>
      </c>
      <c r="S34" s="175">
        <f t="shared" si="16"/>
        <v>36750</v>
      </c>
      <c r="T34" s="178">
        <f t="shared" si="17"/>
        <v>44625</v>
      </c>
      <c r="U34" s="175">
        <f t="shared" si="18"/>
        <v>44625</v>
      </c>
      <c r="V34" s="175">
        <f t="shared" si="19"/>
        <v>89250</v>
      </c>
      <c r="W34" s="47"/>
      <c r="X34" s="47"/>
      <c r="Y34" s="46"/>
      <c r="Z34" s="46"/>
      <c r="AA34" s="59"/>
      <c r="AB34" s="59"/>
    </row>
    <row r="35" spans="1:28" s="45" customFormat="1" ht="36" customHeight="1">
      <c r="A35" s="225">
        <f>A34+1</f>
        <v>10</v>
      </c>
      <c r="B35" s="179"/>
      <c r="C35" s="167" t="s">
        <v>106</v>
      </c>
      <c r="D35" s="181" t="s">
        <v>3</v>
      </c>
      <c r="E35" s="182">
        <v>1</v>
      </c>
      <c r="F35" s="183">
        <v>0</v>
      </c>
      <c r="G35" s="183">
        <f t="shared" si="6"/>
        <v>0</v>
      </c>
      <c r="H35" s="183">
        <v>21000</v>
      </c>
      <c r="I35" s="184">
        <f t="shared" si="12"/>
        <v>21000</v>
      </c>
      <c r="J35" s="184">
        <f t="shared" si="7"/>
        <v>21000</v>
      </c>
      <c r="K35" s="202">
        <v>1</v>
      </c>
      <c r="L35" s="202"/>
      <c r="M35" s="173">
        <f>100%</f>
        <v>1</v>
      </c>
      <c r="N35" s="174">
        <f t="shared" si="13"/>
        <v>1</v>
      </c>
      <c r="O35" s="175">
        <f t="shared" si="14"/>
        <v>0</v>
      </c>
      <c r="P35" s="174"/>
      <c r="Q35" s="177">
        <v>1</v>
      </c>
      <c r="R35" s="174">
        <f t="shared" si="15"/>
        <v>1</v>
      </c>
      <c r="S35" s="175">
        <f t="shared" si="16"/>
        <v>21000</v>
      </c>
      <c r="T35" s="178">
        <f t="shared" si="17"/>
        <v>0</v>
      </c>
      <c r="U35" s="175">
        <f t="shared" si="18"/>
        <v>21000</v>
      </c>
      <c r="V35" s="175">
        <f t="shared" si="19"/>
        <v>21000</v>
      </c>
      <c r="W35" s="47"/>
      <c r="X35" s="47"/>
      <c r="Y35" s="46"/>
      <c r="Z35" s="46"/>
      <c r="AA35" s="59"/>
      <c r="AB35" s="59"/>
    </row>
    <row r="36" spans="1:28" s="44" customFormat="1" ht="38.25" customHeight="1" thickBot="1">
      <c r="A36" s="225">
        <f>A35+1</f>
        <v>11</v>
      </c>
      <c r="B36" s="166"/>
      <c r="C36" s="167" t="s">
        <v>107</v>
      </c>
      <c r="D36" s="181" t="s">
        <v>3</v>
      </c>
      <c r="E36" s="182">
        <v>1</v>
      </c>
      <c r="F36" s="191">
        <v>0</v>
      </c>
      <c r="G36" s="183">
        <f t="shared" si="6"/>
        <v>0</v>
      </c>
      <c r="H36" s="192">
        <v>26250</v>
      </c>
      <c r="I36" s="184">
        <f t="shared" si="12"/>
        <v>26250</v>
      </c>
      <c r="J36" s="184">
        <f t="shared" si="7"/>
        <v>26250</v>
      </c>
      <c r="K36" s="212">
        <v>1</v>
      </c>
      <c r="L36" s="212"/>
      <c r="M36" s="173">
        <f>100%</f>
        <v>1</v>
      </c>
      <c r="N36" s="213">
        <f>SUM(L36:M36)</f>
        <v>1</v>
      </c>
      <c r="O36" s="214">
        <f>F36*K36*N36</f>
        <v>0</v>
      </c>
      <c r="P36" s="213"/>
      <c r="Q36" s="215">
        <v>1</v>
      </c>
      <c r="R36" s="213">
        <f>SUM(P36:Q36)</f>
        <v>1</v>
      </c>
      <c r="S36" s="214">
        <f>H36*K36*R36</f>
        <v>26250</v>
      </c>
      <c r="T36" s="216">
        <f>(F36*K36*L36)+(H36*K36*P36)</f>
        <v>0</v>
      </c>
      <c r="U36" s="214">
        <f>(F36*K36*M36)+(H36*K36*Q36)</f>
        <v>26250</v>
      </c>
      <c r="V36" s="214">
        <f>SUM(T36:U36)</f>
        <v>26250</v>
      </c>
      <c r="W36" s="46"/>
      <c r="X36" s="46"/>
      <c r="Y36" s="46"/>
      <c r="Z36" s="46"/>
      <c r="AA36" s="59"/>
      <c r="AB36" s="59"/>
    </row>
    <row r="37" spans="1:28" s="44" customFormat="1" ht="30.75" customHeight="1" thickTop="1" thickBot="1">
      <c r="A37" s="217"/>
      <c r="B37" s="218"/>
      <c r="C37" s="223" t="s">
        <v>108</v>
      </c>
      <c r="D37" s="219"/>
      <c r="E37" s="219"/>
      <c r="F37" s="220"/>
      <c r="G37" s="221">
        <f>SUM(G16:G36)</f>
        <v>4263840</v>
      </c>
      <c r="H37" s="220"/>
      <c r="I37" s="221">
        <f>SUM(I16:I36)</f>
        <v>4134773020</v>
      </c>
      <c r="J37" s="221">
        <f>SUM(J16:J36)</f>
        <v>4139036860</v>
      </c>
      <c r="K37" s="220"/>
      <c r="L37" s="220"/>
      <c r="M37" s="220"/>
      <c r="N37" s="220"/>
      <c r="O37" s="221">
        <f>SUM(O22:O36)</f>
        <v>1927767.45</v>
      </c>
      <c r="P37" s="220"/>
      <c r="Q37" s="222"/>
      <c r="R37" s="220"/>
      <c r="S37" s="221">
        <f>SUM(S14:S36)</f>
        <v>382921.26</v>
      </c>
      <c r="T37" s="221">
        <f>SUM(T13:T36)</f>
        <v>3403369.9680000003</v>
      </c>
      <c r="U37" s="221">
        <f>SUM(U14:U36)</f>
        <v>1065068.7420000001</v>
      </c>
      <c r="V37" s="221">
        <f>SUM(V14:V36)</f>
        <v>4468438.71</v>
      </c>
      <c r="X37" s="59"/>
    </row>
    <row r="38" spans="1:28" s="6" customFormat="1" ht="12.75" customHeight="1">
      <c r="A38" s="20"/>
      <c r="B38" s="21"/>
      <c r="C38" s="22"/>
      <c r="D38" s="23"/>
      <c r="E38" s="24"/>
      <c r="X38" s="35"/>
    </row>
    <row r="39" spans="1:28" s="14" customFormat="1" ht="12.75">
      <c r="A39" s="25" t="s">
        <v>9</v>
      </c>
      <c r="B39" s="13"/>
      <c r="D39" s="26"/>
      <c r="E39" s="27"/>
      <c r="F39" s="27"/>
      <c r="G39" s="27"/>
      <c r="H39" s="27"/>
      <c r="I39" s="27"/>
      <c r="J39" s="27"/>
      <c r="K39" s="27"/>
      <c r="L39" s="27"/>
      <c r="M39" s="27"/>
      <c r="N39" s="27"/>
      <c r="O39" s="27"/>
      <c r="P39" s="27"/>
      <c r="Q39" s="27"/>
      <c r="R39" s="27"/>
      <c r="S39" s="27"/>
      <c r="T39" s="27"/>
      <c r="U39" s="27"/>
      <c r="V39" s="27"/>
    </row>
    <row r="40" spans="1:28" s="29" customFormat="1" ht="21" customHeight="1">
      <c r="A40" s="28" t="s">
        <v>10</v>
      </c>
      <c r="B40" s="465" t="s">
        <v>55</v>
      </c>
      <c r="C40" s="465"/>
      <c r="D40" s="465"/>
      <c r="E40" s="465"/>
      <c r="F40" s="465"/>
      <c r="G40" s="465"/>
      <c r="H40" s="465"/>
      <c r="I40" s="465"/>
      <c r="J40" s="465"/>
      <c r="K40" s="465"/>
      <c r="L40" s="465"/>
      <c r="M40" s="465"/>
      <c r="N40" s="465"/>
      <c r="O40" s="465"/>
      <c r="P40" s="465"/>
      <c r="Q40" s="465"/>
      <c r="R40" s="465"/>
      <c r="S40" s="465"/>
      <c r="T40" s="465"/>
      <c r="U40" s="465"/>
      <c r="V40" s="465"/>
    </row>
    <row r="41" spans="1:28" s="29" customFormat="1" ht="30.75" customHeight="1">
      <c r="A41" s="28" t="s">
        <v>11</v>
      </c>
      <c r="B41" s="465" t="s">
        <v>12</v>
      </c>
      <c r="C41" s="465"/>
      <c r="D41" s="465"/>
      <c r="E41" s="465"/>
      <c r="F41" s="465"/>
      <c r="G41" s="465"/>
      <c r="H41" s="465"/>
      <c r="I41" s="465"/>
      <c r="J41" s="465"/>
      <c r="K41" s="465"/>
      <c r="L41" s="465"/>
      <c r="M41" s="465"/>
      <c r="N41" s="465"/>
      <c r="O41" s="465"/>
      <c r="P41" s="465"/>
      <c r="Q41" s="465"/>
      <c r="R41" s="465"/>
      <c r="S41" s="465"/>
      <c r="T41" s="465"/>
      <c r="U41" s="465"/>
      <c r="V41" s="465"/>
    </row>
    <row r="42" spans="1:28" s="29" customFormat="1" ht="33.75" customHeight="1">
      <c r="A42" s="28" t="s">
        <v>13</v>
      </c>
      <c r="B42" s="465" t="s">
        <v>15</v>
      </c>
      <c r="C42" s="465"/>
      <c r="D42" s="465"/>
      <c r="E42" s="465"/>
      <c r="F42" s="465"/>
      <c r="G42" s="465"/>
      <c r="H42" s="465"/>
      <c r="I42" s="465"/>
      <c r="J42" s="465"/>
      <c r="K42" s="465"/>
      <c r="L42" s="465"/>
      <c r="M42" s="465"/>
      <c r="N42" s="465"/>
      <c r="O42" s="465"/>
      <c r="P42" s="465"/>
      <c r="Q42" s="465"/>
      <c r="R42" s="465"/>
      <c r="S42" s="465"/>
      <c r="T42" s="465"/>
      <c r="U42" s="465"/>
      <c r="V42" s="465"/>
    </row>
    <row r="43" spans="1:28" s="29" customFormat="1" ht="33.75" customHeight="1">
      <c r="A43" s="28" t="s">
        <v>18</v>
      </c>
      <c r="B43" s="465" t="s">
        <v>16</v>
      </c>
      <c r="C43" s="465"/>
      <c r="D43" s="465"/>
      <c r="E43" s="465"/>
      <c r="F43" s="465"/>
      <c r="G43" s="465"/>
      <c r="H43" s="465"/>
      <c r="I43" s="465"/>
      <c r="J43" s="465"/>
      <c r="K43" s="465"/>
      <c r="L43" s="465"/>
      <c r="M43" s="465"/>
      <c r="N43" s="465"/>
      <c r="O43" s="465"/>
      <c r="P43" s="465"/>
      <c r="Q43" s="465"/>
      <c r="R43" s="465"/>
      <c r="S43" s="465"/>
      <c r="T43" s="465"/>
      <c r="U43" s="465"/>
      <c r="V43" s="465"/>
    </row>
    <row r="49" spans="1:5" s="34" customFormat="1">
      <c r="A49" s="30"/>
      <c r="B49" s="31"/>
      <c r="C49" s="32"/>
      <c r="D49" s="30"/>
      <c r="E49" s="33"/>
    </row>
    <row r="50" spans="1:5" s="34" customFormat="1">
      <c r="A50" s="30"/>
      <c r="B50" s="31"/>
      <c r="C50" s="32"/>
      <c r="D50" s="30"/>
      <c r="E50" s="33"/>
    </row>
    <row r="51" spans="1:5" s="34" customFormat="1">
      <c r="A51" s="30"/>
      <c r="B51" s="31"/>
      <c r="C51" s="32"/>
      <c r="D51" s="30"/>
    </row>
    <row r="52" spans="1:5" s="34" customFormat="1">
      <c r="A52" s="30"/>
      <c r="B52" s="31"/>
      <c r="C52" s="32"/>
      <c r="D52" s="30"/>
    </row>
  </sheetData>
  <mergeCells count="18">
    <mergeCell ref="F6:V6"/>
    <mergeCell ref="B40:V40"/>
    <mergeCell ref="B41:V41"/>
    <mergeCell ref="A9:B10"/>
    <mergeCell ref="C9:C10"/>
    <mergeCell ref="D9:D10"/>
    <mergeCell ref="E9:E10"/>
    <mergeCell ref="H9:I9"/>
    <mergeCell ref="F9:G9"/>
    <mergeCell ref="J9:J10"/>
    <mergeCell ref="K9:K11"/>
    <mergeCell ref="L9:O9"/>
    <mergeCell ref="P9:S9"/>
    <mergeCell ref="T9:V9"/>
    <mergeCell ref="B42:V42"/>
    <mergeCell ref="A7:V7"/>
    <mergeCell ref="A8:V8"/>
    <mergeCell ref="B43:V43"/>
  </mergeCells>
  <printOptions horizontalCentered="1"/>
  <pageMargins left="0" right="0" top="0" bottom="0" header="0" footer="0"/>
  <pageSetup paperSize="9" scale="46" fitToHeight="0" orientation="landscape" r:id="rId1"/>
  <headerFooter scaleWithDoc="0" alignWithMargins="0">
    <oddFooter>&amp;L&amp;8SEM Engineers&amp;R&amp;8Page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86"/>
  <sheetViews>
    <sheetView tabSelected="1" topLeftCell="A61" zoomScale="60" zoomScaleNormal="60" workbookViewId="0">
      <selection activeCell="L81" sqref="L81"/>
    </sheetView>
  </sheetViews>
  <sheetFormatPr defaultRowHeight="14.25"/>
  <cols>
    <col min="1" max="1" width="21.5" style="54" customWidth="1"/>
    <col min="2" max="2" width="63.125" customWidth="1"/>
    <col min="3" max="3" width="23.625" customWidth="1"/>
    <col min="4" max="4" width="15.875" customWidth="1"/>
    <col min="5" max="5" width="14.375" style="54" customWidth="1"/>
    <col min="6" max="6" width="16.125" style="55" customWidth="1"/>
    <col min="7" max="7" width="17" customWidth="1"/>
    <col min="8" max="8" width="12.375" bestFit="1" customWidth="1"/>
    <col min="9" max="9" width="17.75" customWidth="1"/>
    <col min="10" max="11" width="20.875" customWidth="1"/>
  </cols>
  <sheetData>
    <row r="1" spans="1:9" s="6" customFormat="1" ht="18" customHeight="1">
      <c r="A1" s="513" t="s">
        <v>122</v>
      </c>
      <c r="B1" s="513"/>
      <c r="C1" s="513"/>
      <c r="D1" s="513"/>
      <c r="E1" s="513"/>
      <c r="F1" s="513"/>
      <c r="G1" s="513"/>
    </row>
    <row r="2" spans="1:9" s="8" customFormat="1" ht="27.75" customHeight="1">
      <c r="A2" s="514" t="s">
        <v>44</v>
      </c>
      <c r="B2" s="514"/>
      <c r="C2" s="514"/>
      <c r="D2" s="514"/>
      <c r="E2" s="514"/>
      <c r="F2" s="514"/>
      <c r="G2" s="514"/>
    </row>
    <row r="3" spans="1:9" s="8" customFormat="1" ht="22.5" customHeight="1">
      <c r="A3" s="513" t="s">
        <v>45</v>
      </c>
      <c r="B3" s="513"/>
      <c r="C3" s="513"/>
      <c r="D3" s="513"/>
      <c r="E3" s="513"/>
      <c r="F3" s="513"/>
      <c r="G3" s="513"/>
    </row>
    <row r="5" spans="1:9" ht="23.25">
      <c r="A5" s="153"/>
      <c r="B5" s="153"/>
      <c r="C5" s="153"/>
      <c r="D5" s="153"/>
      <c r="E5" s="153"/>
      <c r="F5" s="153"/>
      <c r="G5" s="154">
        <v>45045</v>
      </c>
    </row>
    <row r="6" spans="1:9" ht="12" customHeight="1">
      <c r="A6" s="56"/>
      <c r="B6" s="56"/>
      <c r="C6" s="56"/>
      <c r="D6" s="56"/>
      <c r="E6" s="56"/>
      <c r="F6" s="56"/>
    </row>
    <row r="7" spans="1:9" ht="42.75" customHeight="1">
      <c r="A7" s="530" t="s">
        <v>121</v>
      </c>
      <c r="B7" s="531"/>
      <c r="C7" s="531"/>
      <c r="D7" s="531"/>
      <c r="E7" s="531"/>
      <c r="F7" s="531"/>
      <c r="G7" s="531"/>
      <c r="H7" s="531"/>
      <c r="I7" s="532"/>
    </row>
    <row r="8" spans="1:9" ht="41.25" customHeight="1">
      <c r="A8" s="149" t="s">
        <v>110</v>
      </c>
      <c r="B8" s="149" t="s">
        <v>111</v>
      </c>
      <c r="C8" s="149" t="s">
        <v>112</v>
      </c>
      <c r="D8" s="149" t="s">
        <v>113</v>
      </c>
      <c r="E8" s="150" t="s">
        <v>114</v>
      </c>
      <c r="F8" s="151"/>
      <c r="G8" s="144"/>
      <c r="H8" s="286"/>
      <c r="I8" s="151" t="s">
        <v>115</v>
      </c>
    </row>
    <row r="9" spans="1:9" s="57" customFormat="1" ht="78.75" customHeight="1">
      <c r="A9" s="145">
        <v>1</v>
      </c>
      <c r="B9" s="146" t="s">
        <v>116</v>
      </c>
      <c r="C9" s="145" t="s">
        <v>117</v>
      </c>
      <c r="D9" s="145">
        <v>1</v>
      </c>
      <c r="E9" s="147">
        <v>175000</v>
      </c>
      <c r="F9" s="148"/>
      <c r="G9" s="143"/>
      <c r="H9" s="143"/>
      <c r="I9" s="148">
        <f>D9*E9</f>
        <v>175000</v>
      </c>
    </row>
    <row r="10" spans="1:9" s="57" customFormat="1" ht="56.25" customHeight="1">
      <c r="A10" s="145">
        <v>2</v>
      </c>
      <c r="B10" s="146" t="s">
        <v>118</v>
      </c>
      <c r="C10" s="145" t="s">
        <v>117</v>
      </c>
      <c r="D10" s="145">
        <v>1</v>
      </c>
      <c r="E10" s="147">
        <v>75000</v>
      </c>
      <c r="F10" s="148"/>
      <c r="G10" s="143"/>
      <c r="H10" s="143"/>
      <c r="I10" s="148">
        <f>D10*E10</f>
        <v>75000</v>
      </c>
    </row>
    <row r="11" spans="1:9" s="57" customFormat="1" ht="18.75">
      <c r="A11" s="145"/>
      <c r="B11" s="146"/>
      <c r="C11" s="145"/>
      <c r="D11" s="145"/>
      <c r="E11" s="147"/>
      <c r="F11" s="148"/>
      <c r="G11" s="143"/>
      <c r="H11" s="143"/>
      <c r="I11" s="148"/>
    </row>
    <row r="12" spans="1:9" s="57" customFormat="1" ht="39" customHeight="1">
      <c r="A12" s="158" t="s">
        <v>119</v>
      </c>
      <c r="B12" s="158"/>
      <c r="C12" s="158"/>
      <c r="D12" s="158"/>
      <c r="E12" s="158"/>
      <c r="F12" s="159"/>
      <c r="G12" s="160"/>
      <c r="H12" s="288"/>
      <c r="I12" s="159">
        <f>SUM(I9:I11)</f>
        <v>250000</v>
      </c>
    </row>
    <row r="13" spans="1:9" ht="26.25" customHeight="1">
      <c r="A13" s="536"/>
      <c r="B13" s="537"/>
      <c r="C13" s="537"/>
      <c r="D13" s="537"/>
      <c r="E13" s="537"/>
      <c r="F13" s="537"/>
      <c r="G13" s="537"/>
      <c r="H13" s="537"/>
      <c r="I13" s="538"/>
    </row>
    <row r="14" spans="1:9" ht="30">
      <c r="A14" s="533" t="s">
        <v>253</v>
      </c>
      <c r="B14" s="534"/>
      <c r="C14" s="534"/>
      <c r="D14" s="534"/>
      <c r="E14" s="534"/>
      <c r="F14" s="534"/>
      <c r="G14" s="534"/>
      <c r="H14" s="534"/>
      <c r="I14" s="535"/>
    </row>
    <row r="15" spans="1:9" ht="42.75" customHeight="1">
      <c r="A15" s="150" t="s">
        <v>254</v>
      </c>
      <c r="B15" s="150" t="s">
        <v>111</v>
      </c>
      <c r="C15" s="150" t="s">
        <v>112</v>
      </c>
      <c r="D15" s="152" t="s">
        <v>255</v>
      </c>
      <c r="E15" s="150" t="s">
        <v>256</v>
      </c>
      <c r="F15" s="150" t="s">
        <v>257</v>
      </c>
      <c r="G15" s="150"/>
      <c r="H15" s="286"/>
      <c r="I15" s="150" t="s">
        <v>258</v>
      </c>
    </row>
    <row r="16" spans="1:9" s="58" customFormat="1" ht="41.25" customHeight="1">
      <c r="A16" s="140">
        <v>10</v>
      </c>
      <c r="B16" s="142" t="s">
        <v>259</v>
      </c>
      <c r="C16" s="139" t="s">
        <v>260</v>
      </c>
      <c r="D16" s="140">
        <f>'MS-VO.'!H6</f>
        <v>1362.4936000000002</v>
      </c>
      <c r="E16" s="140"/>
      <c r="F16" s="139">
        <v>60</v>
      </c>
      <c r="G16" s="141"/>
      <c r="H16" s="287"/>
      <c r="I16" s="141">
        <f>D16*F16</f>
        <v>81749.616000000009</v>
      </c>
    </row>
    <row r="17" spans="1:11" s="58" customFormat="1" ht="41.25" customHeight="1">
      <c r="A17" s="140">
        <v>10</v>
      </c>
      <c r="B17" s="142" t="s">
        <v>261</v>
      </c>
      <c r="C17" s="139" t="s">
        <v>260</v>
      </c>
      <c r="D17" s="140">
        <f>'MS-VO.'!H8</f>
        <v>387.95760000000007</v>
      </c>
      <c r="E17" s="140"/>
      <c r="F17" s="139">
        <v>102</v>
      </c>
      <c r="G17" s="141"/>
      <c r="H17" s="287"/>
      <c r="I17" s="141">
        <f>D17*F17</f>
        <v>39571.675200000005</v>
      </c>
    </row>
    <row r="18" spans="1:11" ht="33" customHeight="1">
      <c r="A18" s="155"/>
      <c r="B18" s="156" t="s">
        <v>262</v>
      </c>
      <c r="C18" s="156"/>
      <c r="D18" s="156"/>
      <c r="E18" s="156"/>
      <c r="F18" s="156"/>
      <c r="G18" s="157"/>
      <c r="H18" s="289"/>
      <c r="I18" s="157">
        <f>SUM(I16:I17)</f>
        <v>121321.29120000001</v>
      </c>
      <c r="K18" s="333"/>
    </row>
    <row r="20" spans="1:11" ht="26.25">
      <c r="A20" s="521" t="s">
        <v>372</v>
      </c>
      <c r="B20" s="521"/>
      <c r="C20" s="521"/>
      <c r="D20" s="521"/>
      <c r="E20" s="521"/>
      <c r="F20" s="521"/>
      <c r="G20" s="521"/>
      <c r="H20" s="521"/>
      <c r="I20" s="521"/>
    </row>
    <row r="21" spans="1:11" ht="21">
      <c r="A21" s="518" t="s">
        <v>110</v>
      </c>
      <c r="B21" s="518" t="s">
        <v>111</v>
      </c>
      <c r="C21" s="518" t="s">
        <v>112</v>
      </c>
      <c r="D21" s="518" t="s">
        <v>373</v>
      </c>
      <c r="E21" s="518"/>
      <c r="F21" s="518"/>
      <c r="G21" s="519" t="s">
        <v>125</v>
      </c>
      <c r="H21" s="518" t="s">
        <v>115</v>
      </c>
      <c r="I21" s="518" t="s">
        <v>374</v>
      </c>
    </row>
    <row r="22" spans="1:11" ht="21">
      <c r="A22" s="518"/>
      <c r="B22" s="518"/>
      <c r="C22" s="518"/>
      <c r="D22" s="290" t="s">
        <v>375</v>
      </c>
      <c r="E22" s="291" t="s">
        <v>376</v>
      </c>
      <c r="F22" s="291" t="s">
        <v>129</v>
      </c>
      <c r="G22" s="519"/>
      <c r="H22" s="518"/>
      <c r="I22" s="518"/>
    </row>
    <row r="23" spans="1:11" ht="21">
      <c r="A23" s="517" t="s">
        <v>377</v>
      </c>
      <c r="B23" s="517"/>
      <c r="C23" s="517"/>
      <c r="D23" s="517"/>
      <c r="E23" s="517"/>
      <c r="F23" s="517"/>
      <c r="G23" s="517"/>
      <c r="H23" s="517"/>
      <c r="I23" s="517"/>
    </row>
    <row r="24" spans="1:11" ht="42">
      <c r="A24" s="292">
        <v>1</v>
      </c>
      <c r="B24" s="293" t="s">
        <v>378</v>
      </c>
      <c r="C24" s="292" t="s">
        <v>379</v>
      </c>
      <c r="D24" s="294">
        <v>2</v>
      </c>
      <c r="E24" s="294"/>
      <c r="F24" s="294">
        <v>2</v>
      </c>
      <c r="G24" s="295">
        <v>75000</v>
      </c>
      <c r="H24" s="295">
        <v>150000</v>
      </c>
      <c r="I24" s="296"/>
    </row>
    <row r="25" spans="1:11" ht="21">
      <c r="A25" s="297"/>
      <c r="B25" s="298" t="s">
        <v>380</v>
      </c>
      <c r="C25" s="292"/>
      <c r="D25" s="292"/>
      <c r="E25" s="299"/>
      <c r="F25" s="297"/>
      <c r="G25" s="297"/>
      <c r="H25" s="300">
        <v>150000</v>
      </c>
      <c r="I25" s="300">
        <v>150000</v>
      </c>
    </row>
    <row r="26" spans="1:11" ht="21">
      <c r="A26" s="520" t="s">
        <v>381</v>
      </c>
      <c r="B26" s="520"/>
      <c r="C26" s="520"/>
      <c r="D26" s="520"/>
      <c r="E26" s="520"/>
      <c r="F26" s="520"/>
      <c r="G26" s="520"/>
      <c r="H26" s="520"/>
      <c r="I26" s="520"/>
    </row>
    <row r="27" spans="1:11" ht="21">
      <c r="A27" s="518" t="s">
        <v>110</v>
      </c>
      <c r="B27" s="518" t="s">
        <v>111</v>
      </c>
      <c r="C27" s="518" t="s">
        <v>112</v>
      </c>
      <c r="D27" s="518" t="s">
        <v>373</v>
      </c>
      <c r="E27" s="518"/>
      <c r="F27" s="518"/>
      <c r="G27" s="519" t="s">
        <v>125</v>
      </c>
      <c r="H27" s="291" t="s">
        <v>115</v>
      </c>
      <c r="I27" s="518" t="s">
        <v>374</v>
      </c>
    </row>
    <row r="28" spans="1:11" ht="21">
      <c r="A28" s="518"/>
      <c r="B28" s="518"/>
      <c r="C28" s="518"/>
      <c r="D28" s="290" t="s">
        <v>375</v>
      </c>
      <c r="E28" s="291" t="s">
        <v>376</v>
      </c>
      <c r="F28" s="291" t="s">
        <v>129</v>
      </c>
      <c r="G28" s="519"/>
      <c r="H28" s="291"/>
      <c r="I28" s="518"/>
    </row>
    <row r="29" spans="1:11" ht="38.25" customHeight="1">
      <c r="A29" s="301">
        <v>2</v>
      </c>
      <c r="B29" s="302" t="s">
        <v>382</v>
      </c>
      <c r="C29" s="292" t="s">
        <v>379</v>
      </c>
      <c r="D29" s="294">
        <v>2</v>
      </c>
      <c r="E29" s="303"/>
      <c r="F29" s="294">
        <v>2</v>
      </c>
      <c r="G29" s="304">
        <v>15000</v>
      </c>
      <c r="H29" s="304">
        <f>G29*F29</f>
        <v>30000</v>
      </c>
      <c r="I29" s="304"/>
    </row>
    <row r="30" spans="1:11" ht="21">
      <c r="A30" s="305"/>
      <c r="B30" s="306"/>
      <c r="C30" s="307"/>
      <c r="D30" s="308"/>
      <c r="E30" s="309"/>
      <c r="F30" s="308"/>
      <c r="G30" s="310"/>
      <c r="H30" s="310"/>
      <c r="I30" s="310"/>
    </row>
    <row r="31" spans="1:11" ht="21">
      <c r="A31" s="305"/>
      <c r="B31" s="306"/>
      <c r="C31" s="307"/>
      <c r="D31" s="308"/>
      <c r="E31" s="309"/>
      <c r="F31" s="308"/>
      <c r="G31" s="310"/>
      <c r="H31" s="310"/>
      <c r="I31" s="310"/>
    </row>
    <row r="32" spans="1:11" ht="21">
      <c r="A32" s="305"/>
      <c r="B32" s="306"/>
      <c r="C32" s="307"/>
      <c r="D32" s="308"/>
      <c r="E32" s="309"/>
      <c r="F32" s="308"/>
      <c r="G32" s="310"/>
      <c r="H32" s="310"/>
      <c r="I32" s="310"/>
    </row>
    <row r="33" spans="1:9" ht="21">
      <c r="A33" s="311"/>
      <c r="B33" s="312" t="s">
        <v>380</v>
      </c>
      <c r="C33" s="307"/>
      <c r="D33" s="311"/>
      <c r="E33" s="311"/>
      <c r="F33" s="311"/>
      <c r="G33" s="311"/>
      <c r="H33" s="313">
        <f>SUM(H29:H32)</f>
        <v>30000</v>
      </c>
      <c r="I33" s="314">
        <f>H33+H25</f>
        <v>180000</v>
      </c>
    </row>
    <row r="34" spans="1:9" ht="21">
      <c r="A34" s="517" t="s">
        <v>383</v>
      </c>
      <c r="B34" s="517"/>
      <c r="C34" s="517"/>
      <c r="D34" s="517"/>
      <c r="E34" s="517"/>
      <c r="F34" s="517"/>
      <c r="G34" s="517"/>
      <c r="H34" s="517"/>
      <c r="I34" s="517"/>
    </row>
    <row r="35" spans="1:9" ht="21">
      <c r="A35" s="518" t="s">
        <v>110</v>
      </c>
      <c r="B35" s="518" t="s">
        <v>111</v>
      </c>
      <c r="C35" s="518" t="s">
        <v>112</v>
      </c>
      <c r="D35" s="518" t="s">
        <v>373</v>
      </c>
      <c r="E35" s="518"/>
      <c r="F35" s="518"/>
      <c r="G35" s="519" t="s">
        <v>125</v>
      </c>
      <c r="H35" s="291" t="s">
        <v>115</v>
      </c>
      <c r="I35" s="518" t="s">
        <v>374</v>
      </c>
    </row>
    <row r="36" spans="1:9" ht="21">
      <c r="A36" s="518"/>
      <c r="B36" s="518"/>
      <c r="C36" s="518"/>
      <c r="D36" s="290" t="s">
        <v>375</v>
      </c>
      <c r="E36" s="291" t="s">
        <v>376</v>
      </c>
      <c r="F36" s="291" t="s">
        <v>129</v>
      </c>
      <c r="G36" s="519"/>
      <c r="H36" s="291"/>
      <c r="I36" s="518"/>
    </row>
    <row r="37" spans="1:9" ht="21">
      <c r="A37" s="305"/>
      <c r="B37" s="315"/>
      <c r="C37" s="307"/>
      <c r="D37" s="308"/>
      <c r="E37" s="309"/>
      <c r="F37" s="308"/>
      <c r="G37" s="316"/>
      <c r="H37" s="317"/>
      <c r="I37" s="318"/>
    </row>
    <row r="38" spans="1:9" ht="21">
      <c r="A38" s="305"/>
      <c r="B38" s="315"/>
      <c r="C38" s="307"/>
      <c r="D38" s="308"/>
      <c r="E38" s="309"/>
      <c r="F38" s="308"/>
      <c r="G38" s="316"/>
      <c r="H38" s="317"/>
      <c r="I38" s="318"/>
    </row>
    <row r="39" spans="1:9" ht="21">
      <c r="A39" s="307"/>
      <c r="B39" s="311" t="s">
        <v>380</v>
      </c>
      <c r="C39" s="311"/>
      <c r="D39" s="308"/>
      <c r="E39" s="308"/>
      <c r="F39" s="308"/>
      <c r="G39" s="308"/>
      <c r="H39" s="319"/>
      <c r="I39" s="313">
        <f>I33</f>
        <v>180000</v>
      </c>
    </row>
    <row r="40" spans="1:9" ht="21">
      <c r="A40" s="311"/>
      <c r="B40" s="312" t="s">
        <v>384</v>
      </c>
      <c r="C40" s="312"/>
      <c r="D40" s="312"/>
      <c r="E40" s="312"/>
      <c r="F40" s="312"/>
      <c r="G40" s="312"/>
      <c r="H40" s="319"/>
      <c r="I40" s="313">
        <f>I39</f>
        <v>180000</v>
      </c>
    </row>
    <row r="41" spans="1:9" ht="21">
      <c r="A41" s="515" t="s">
        <v>385</v>
      </c>
      <c r="B41" s="515"/>
      <c r="C41" s="311"/>
      <c r="D41" s="320">
        <v>0.1</v>
      </c>
      <c r="E41" s="311"/>
      <c r="F41" s="311"/>
      <c r="G41" s="308"/>
      <c r="H41" s="308"/>
      <c r="I41" s="313">
        <f>I40*10%</f>
        <v>18000</v>
      </c>
    </row>
    <row r="42" spans="1:9" ht="29.25" customHeight="1">
      <c r="A42" s="516" t="s">
        <v>386</v>
      </c>
      <c r="B42" s="516"/>
      <c r="C42" s="334"/>
      <c r="D42" s="335"/>
      <c r="E42" s="334"/>
      <c r="F42" s="334"/>
      <c r="G42" s="336"/>
      <c r="H42" s="336"/>
      <c r="I42" s="337">
        <f>I41+I40</f>
        <v>198000</v>
      </c>
    </row>
    <row r="44" spans="1:9" ht="26.25">
      <c r="A44" s="522" t="s">
        <v>387</v>
      </c>
      <c r="B44" s="522"/>
      <c r="C44" s="522"/>
      <c r="D44" s="522"/>
      <c r="E44" s="522"/>
      <c r="F44" s="522"/>
      <c r="G44" s="522"/>
      <c r="H44" s="522"/>
      <c r="I44" s="522"/>
    </row>
    <row r="45" spans="1:9" ht="21">
      <c r="A45" s="518" t="s">
        <v>110</v>
      </c>
      <c r="B45" s="518" t="s">
        <v>111</v>
      </c>
      <c r="C45" s="518" t="s">
        <v>112</v>
      </c>
      <c r="D45" s="518" t="s">
        <v>373</v>
      </c>
      <c r="E45" s="518"/>
      <c r="F45" s="518"/>
      <c r="G45" s="519" t="s">
        <v>125</v>
      </c>
      <c r="H45" s="518" t="s">
        <v>115</v>
      </c>
      <c r="I45" s="518" t="s">
        <v>374</v>
      </c>
    </row>
    <row r="46" spans="1:9" ht="21">
      <c r="A46" s="518"/>
      <c r="B46" s="518"/>
      <c r="C46" s="518"/>
      <c r="D46" s="290" t="s">
        <v>375</v>
      </c>
      <c r="E46" s="291" t="s">
        <v>376</v>
      </c>
      <c r="F46" s="291" t="s">
        <v>129</v>
      </c>
      <c r="G46" s="519"/>
      <c r="H46" s="518"/>
      <c r="I46" s="518"/>
    </row>
    <row r="47" spans="1:9" ht="21">
      <c r="A47" s="517" t="s">
        <v>377</v>
      </c>
      <c r="B47" s="517"/>
      <c r="C47" s="517"/>
      <c r="D47" s="517"/>
      <c r="E47" s="517"/>
      <c r="F47" s="517"/>
      <c r="G47" s="517"/>
      <c r="H47" s="517"/>
      <c r="I47" s="517"/>
    </row>
    <row r="48" spans="1:9" ht="91.5" customHeight="1">
      <c r="A48" s="292">
        <v>1</v>
      </c>
      <c r="B48" s="321" t="s">
        <v>388</v>
      </c>
      <c r="C48" s="292" t="s">
        <v>379</v>
      </c>
      <c r="D48" s="294">
        <v>1</v>
      </c>
      <c r="E48" s="294"/>
      <c r="F48" s="294">
        <v>1</v>
      </c>
      <c r="G48" s="295">
        <v>268450</v>
      </c>
      <c r="H48" s="295">
        <v>268450</v>
      </c>
      <c r="I48" s="296"/>
    </row>
    <row r="49" spans="1:9" ht="21">
      <c r="A49" s="297"/>
      <c r="B49" s="298" t="s">
        <v>380</v>
      </c>
      <c r="C49" s="292"/>
      <c r="D49" s="292"/>
      <c r="E49" s="299"/>
      <c r="F49" s="297"/>
      <c r="G49" s="297"/>
      <c r="H49" s="300">
        <v>268450</v>
      </c>
      <c r="I49" s="300">
        <v>268450</v>
      </c>
    </row>
    <row r="50" spans="1:9" ht="21">
      <c r="A50" s="520" t="s">
        <v>381</v>
      </c>
      <c r="B50" s="520"/>
      <c r="C50" s="520"/>
      <c r="D50" s="520"/>
      <c r="E50" s="520"/>
      <c r="F50" s="520"/>
      <c r="G50" s="520"/>
      <c r="H50" s="520"/>
      <c r="I50" s="520"/>
    </row>
    <row r="51" spans="1:9" ht="21">
      <c r="A51" s="518" t="s">
        <v>110</v>
      </c>
      <c r="B51" s="518" t="s">
        <v>111</v>
      </c>
      <c r="C51" s="518" t="s">
        <v>112</v>
      </c>
      <c r="D51" s="518" t="s">
        <v>373</v>
      </c>
      <c r="E51" s="518"/>
      <c r="F51" s="518"/>
      <c r="G51" s="519" t="s">
        <v>125</v>
      </c>
      <c r="H51" s="291" t="s">
        <v>115</v>
      </c>
      <c r="I51" s="518" t="s">
        <v>374</v>
      </c>
    </row>
    <row r="52" spans="1:9" ht="21">
      <c r="A52" s="518"/>
      <c r="B52" s="518"/>
      <c r="C52" s="518"/>
      <c r="D52" s="290" t="s">
        <v>375</v>
      </c>
      <c r="E52" s="291" t="s">
        <v>376</v>
      </c>
      <c r="F52" s="291" t="s">
        <v>129</v>
      </c>
      <c r="G52" s="519"/>
      <c r="H52" s="291"/>
      <c r="I52" s="518"/>
    </row>
    <row r="53" spans="1:9" ht="81.75" customHeight="1">
      <c r="A53" s="301">
        <v>1</v>
      </c>
      <c r="B53" s="302" t="s">
        <v>389</v>
      </c>
      <c r="C53" s="292" t="s">
        <v>379</v>
      </c>
      <c r="D53" s="294">
        <v>2</v>
      </c>
      <c r="E53" s="294"/>
      <c r="F53" s="294">
        <v>2</v>
      </c>
      <c r="G53" s="304">
        <v>15000</v>
      </c>
      <c r="H53" s="304">
        <v>30000</v>
      </c>
      <c r="I53" s="304"/>
    </row>
    <row r="54" spans="1:9" ht="52.5" customHeight="1">
      <c r="A54" s="301">
        <v>2</v>
      </c>
      <c r="B54" s="302" t="s">
        <v>390</v>
      </c>
      <c r="C54" s="292" t="s">
        <v>379</v>
      </c>
      <c r="D54" s="294">
        <v>1</v>
      </c>
      <c r="E54" s="303"/>
      <c r="F54" s="294">
        <v>1</v>
      </c>
      <c r="G54" s="304">
        <v>30000</v>
      </c>
      <c r="H54" s="304">
        <v>30000</v>
      </c>
      <c r="I54" s="304"/>
    </row>
    <row r="55" spans="1:9" ht="21">
      <c r="A55" s="305"/>
      <c r="B55" s="306"/>
      <c r="C55" s="307"/>
      <c r="D55" s="308"/>
      <c r="E55" s="309"/>
      <c r="F55" s="308"/>
      <c r="G55" s="310"/>
      <c r="H55" s="310"/>
      <c r="I55" s="310"/>
    </row>
    <row r="56" spans="1:9" ht="21">
      <c r="A56" s="305"/>
      <c r="B56" s="306"/>
      <c r="C56" s="307"/>
      <c r="D56" s="308"/>
      <c r="E56" s="309"/>
      <c r="F56" s="308"/>
      <c r="G56" s="310"/>
      <c r="H56" s="310"/>
      <c r="I56" s="310"/>
    </row>
    <row r="57" spans="1:9" ht="21">
      <c r="A57" s="305"/>
      <c r="B57" s="306"/>
      <c r="C57" s="307"/>
      <c r="D57" s="308"/>
      <c r="E57" s="309"/>
      <c r="F57" s="308"/>
      <c r="G57" s="310"/>
      <c r="H57" s="310"/>
      <c r="I57" s="310"/>
    </row>
    <row r="58" spans="1:9" ht="21">
      <c r="A58" s="311"/>
      <c r="B58" s="312" t="s">
        <v>380</v>
      </c>
      <c r="C58" s="307"/>
      <c r="D58" s="311"/>
      <c r="E58" s="311"/>
      <c r="F58" s="311"/>
      <c r="G58" s="311"/>
      <c r="H58" s="313">
        <v>60000</v>
      </c>
      <c r="I58" s="314">
        <v>328450</v>
      </c>
    </row>
    <row r="59" spans="1:9" ht="21">
      <c r="A59" s="517" t="s">
        <v>383</v>
      </c>
      <c r="B59" s="517"/>
      <c r="C59" s="517"/>
      <c r="D59" s="517"/>
      <c r="E59" s="517"/>
      <c r="F59" s="517"/>
      <c r="G59" s="517"/>
      <c r="H59" s="517"/>
      <c r="I59" s="517"/>
    </row>
    <row r="60" spans="1:9" ht="21">
      <c r="A60" s="518" t="s">
        <v>110</v>
      </c>
      <c r="B60" s="518" t="s">
        <v>111</v>
      </c>
      <c r="C60" s="518" t="s">
        <v>112</v>
      </c>
      <c r="D60" s="518" t="s">
        <v>373</v>
      </c>
      <c r="E60" s="518"/>
      <c r="F60" s="518"/>
      <c r="G60" s="519" t="s">
        <v>125</v>
      </c>
      <c r="H60" s="291" t="s">
        <v>115</v>
      </c>
      <c r="I60" s="518" t="s">
        <v>374</v>
      </c>
    </row>
    <row r="61" spans="1:9" ht="21">
      <c r="A61" s="518"/>
      <c r="B61" s="518"/>
      <c r="C61" s="518"/>
      <c r="D61" s="290" t="s">
        <v>375</v>
      </c>
      <c r="E61" s="291" t="s">
        <v>376</v>
      </c>
      <c r="F61" s="291" t="s">
        <v>129</v>
      </c>
      <c r="G61" s="519"/>
      <c r="H61" s="291"/>
      <c r="I61" s="518"/>
    </row>
    <row r="62" spans="1:9" ht="21">
      <c r="A62" s="305"/>
      <c r="B62" s="322"/>
      <c r="C62" s="307"/>
      <c r="D62" s="308"/>
      <c r="E62" s="309"/>
      <c r="F62" s="308"/>
      <c r="G62" s="316"/>
      <c r="H62" s="317"/>
      <c r="I62" s="318"/>
    </row>
    <row r="63" spans="1:9" ht="21">
      <c r="A63" s="305"/>
      <c r="B63" s="322"/>
      <c r="C63" s="307"/>
      <c r="D63" s="308"/>
      <c r="E63" s="309"/>
      <c r="F63" s="308"/>
      <c r="G63" s="316"/>
      <c r="H63" s="317"/>
      <c r="I63" s="318"/>
    </row>
    <row r="64" spans="1:9" ht="21">
      <c r="A64" s="307"/>
      <c r="B64" s="311" t="s">
        <v>380</v>
      </c>
      <c r="C64" s="311"/>
      <c r="D64" s="308"/>
      <c r="E64" s="308"/>
      <c r="F64" s="308"/>
      <c r="G64" s="308"/>
      <c r="H64" s="319"/>
      <c r="I64" s="313">
        <v>328450</v>
      </c>
    </row>
    <row r="65" spans="1:9" ht="21">
      <c r="A65" s="311"/>
      <c r="B65" s="312" t="s">
        <v>384</v>
      </c>
      <c r="C65" s="312"/>
      <c r="D65" s="312"/>
      <c r="E65" s="312"/>
      <c r="F65" s="312"/>
      <c r="G65" s="312"/>
      <c r="H65" s="319"/>
      <c r="I65" s="313">
        <v>328450</v>
      </c>
    </row>
    <row r="66" spans="1:9" ht="21">
      <c r="A66" s="515" t="s">
        <v>385</v>
      </c>
      <c r="B66" s="515"/>
      <c r="C66" s="311"/>
      <c r="D66" s="320">
        <v>0.1</v>
      </c>
      <c r="E66" s="311"/>
      <c r="F66" s="311"/>
      <c r="G66" s="308"/>
      <c r="H66" s="308"/>
      <c r="I66" s="313">
        <v>32845</v>
      </c>
    </row>
    <row r="67" spans="1:9" ht="32.25" customHeight="1">
      <c r="A67" s="516" t="s">
        <v>386</v>
      </c>
      <c r="B67" s="516"/>
      <c r="C67" s="334"/>
      <c r="D67" s="335"/>
      <c r="E67" s="334"/>
      <c r="F67" s="334"/>
      <c r="G67" s="336"/>
      <c r="H67" s="336"/>
      <c r="I67" s="337">
        <v>361295</v>
      </c>
    </row>
    <row r="69" spans="1:9" ht="14.25" customHeight="1">
      <c r="A69" s="524" t="s">
        <v>391</v>
      </c>
      <c r="B69" s="525"/>
      <c r="C69" s="525"/>
      <c r="D69" s="525"/>
      <c r="E69" s="525"/>
      <c r="F69" s="525"/>
      <c r="G69" s="525"/>
      <c r="H69" s="525"/>
      <c r="I69" s="526"/>
    </row>
    <row r="70" spans="1:9" ht="14.25" customHeight="1">
      <c r="A70" s="527"/>
      <c r="B70" s="528"/>
      <c r="C70" s="528"/>
      <c r="D70" s="528"/>
      <c r="E70" s="528"/>
      <c r="F70" s="528"/>
      <c r="G70" s="528"/>
      <c r="H70" s="528"/>
      <c r="I70" s="529"/>
    </row>
    <row r="71" spans="1:9" ht="21">
      <c r="A71" s="325"/>
      <c r="B71" s="329"/>
      <c r="C71" s="325"/>
      <c r="D71" s="325"/>
      <c r="E71" s="325"/>
      <c r="F71" s="325"/>
      <c r="G71" s="325"/>
      <c r="H71" s="330"/>
      <c r="I71" s="286"/>
    </row>
    <row r="72" spans="1:9" ht="21">
      <c r="A72" s="331"/>
      <c r="B72" s="331"/>
      <c r="C72" s="331"/>
      <c r="D72" s="331"/>
      <c r="E72" s="331"/>
      <c r="F72" s="331"/>
      <c r="G72" s="331"/>
      <c r="H72" s="331"/>
      <c r="I72" s="286"/>
    </row>
    <row r="73" spans="1:9" ht="42">
      <c r="A73" s="323" t="s">
        <v>110</v>
      </c>
      <c r="B73" s="323" t="s">
        <v>111</v>
      </c>
      <c r="C73" s="323" t="s">
        <v>112</v>
      </c>
      <c r="D73" s="323" t="s">
        <v>113</v>
      </c>
      <c r="E73" s="149" t="s">
        <v>392</v>
      </c>
      <c r="F73" s="149" t="s">
        <v>114</v>
      </c>
      <c r="G73" s="149" t="s">
        <v>393</v>
      </c>
      <c r="H73" s="324" t="s">
        <v>394</v>
      </c>
      <c r="I73" s="324" t="s">
        <v>130</v>
      </c>
    </row>
    <row r="74" spans="1:9" ht="70.5" customHeight="1">
      <c r="A74" s="325">
        <v>1</v>
      </c>
      <c r="B74" s="326" t="s">
        <v>395</v>
      </c>
      <c r="C74" s="325" t="s">
        <v>396</v>
      </c>
      <c r="D74" s="325">
        <v>2850</v>
      </c>
      <c r="E74" s="327">
        <v>350</v>
      </c>
      <c r="F74" s="327">
        <v>105</v>
      </c>
      <c r="G74" s="327">
        <f>E74*D74</f>
        <v>997500</v>
      </c>
      <c r="H74" s="328">
        <f>F74*D74</f>
        <v>299250</v>
      </c>
      <c r="I74" s="286"/>
    </row>
    <row r="75" spans="1:9" ht="51.75" customHeight="1">
      <c r="A75" s="325">
        <v>2</v>
      </c>
      <c r="B75" s="326" t="s">
        <v>397</v>
      </c>
      <c r="C75" s="325" t="s">
        <v>396</v>
      </c>
      <c r="D75" s="325">
        <v>2730</v>
      </c>
      <c r="E75" s="327">
        <v>300</v>
      </c>
      <c r="F75" s="327">
        <v>70</v>
      </c>
      <c r="G75" s="327">
        <f t="shared" ref="G75:G82" si="0">E75*D75</f>
        <v>819000</v>
      </c>
      <c r="H75" s="328">
        <f t="shared" ref="H75:H82" si="1">F75*D75</f>
        <v>191100</v>
      </c>
      <c r="I75" s="286"/>
    </row>
    <row r="76" spans="1:9" ht="63" customHeight="1">
      <c r="A76" s="325">
        <v>3</v>
      </c>
      <c r="B76" s="326" t="s">
        <v>398</v>
      </c>
      <c r="C76" s="325" t="s">
        <v>396</v>
      </c>
      <c r="D76" s="325">
        <v>1350</v>
      </c>
      <c r="E76" s="327">
        <v>280</v>
      </c>
      <c r="F76" s="327">
        <v>53</v>
      </c>
      <c r="G76" s="327">
        <f t="shared" si="0"/>
        <v>378000</v>
      </c>
      <c r="H76" s="328">
        <f t="shared" si="1"/>
        <v>71550</v>
      </c>
      <c r="I76" s="286"/>
    </row>
    <row r="77" spans="1:9" ht="59.25" customHeight="1">
      <c r="A77" s="325">
        <v>4</v>
      </c>
      <c r="B77" s="326" t="s">
        <v>399</v>
      </c>
      <c r="C77" s="325" t="s">
        <v>396</v>
      </c>
      <c r="D77" s="325">
        <v>320</v>
      </c>
      <c r="E77" s="327">
        <v>350</v>
      </c>
      <c r="F77" s="327">
        <v>70</v>
      </c>
      <c r="G77" s="327">
        <f>E77*D77</f>
        <v>112000</v>
      </c>
      <c r="H77" s="328">
        <f t="shared" si="1"/>
        <v>22400</v>
      </c>
      <c r="I77" s="286"/>
    </row>
    <row r="78" spans="1:9" ht="51.75" customHeight="1">
      <c r="A78" s="325">
        <v>5</v>
      </c>
      <c r="B78" s="326" t="s">
        <v>400</v>
      </c>
      <c r="C78" s="325" t="s">
        <v>27</v>
      </c>
      <c r="D78" s="325">
        <v>260</v>
      </c>
      <c r="E78" s="327">
        <v>225</v>
      </c>
      <c r="F78" s="327">
        <v>70</v>
      </c>
      <c r="G78" s="327">
        <f t="shared" si="0"/>
        <v>58500</v>
      </c>
      <c r="H78" s="328">
        <f t="shared" si="1"/>
        <v>18200</v>
      </c>
      <c r="I78" s="286"/>
    </row>
    <row r="79" spans="1:9" ht="51.75" customHeight="1">
      <c r="A79" s="325">
        <v>6</v>
      </c>
      <c r="B79" s="326" t="s">
        <v>401</v>
      </c>
      <c r="C79" s="325" t="s">
        <v>27</v>
      </c>
      <c r="D79" s="325">
        <v>220</v>
      </c>
      <c r="E79" s="327">
        <v>110</v>
      </c>
      <c r="F79" s="327">
        <v>53</v>
      </c>
      <c r="G79" s="327">
        <f t="shared" si="0"/>
        <v>24200</v>
      </c>
      <c r="H79" s="328">
        <f t="shared" si="1"/>
        <v>11660</v>
      </c>
      <c r="I79" s="286"/>
    </row>
    <row r="80" spans="1:9" ht="51.75" customHeight="1">
      <c r="A80" s="325">
        <v>7</v>
      </c>
      <c r="B80" s="326" t="s">
        <v>402</v>
      </c>
      <c r="C80" s="325" t="s">
        <v>27</v>
      </c>
      <c r="D80" s="325">
        <v>520</v>
      </c>
      <c r="E80" s="327">
        <v>63</v>
      </c>
      <c r="F80" s="327">
        <v>53</v>
      </c>
      <c r="G80" s="327">
        <f t="shared" si="0"/>
        <v>32760</v>
      </c>
      <c r="H80" s="328">
        <f t="shared" si="1"/>
        <v>27560</v>
      </c>
      <c r="I80" s="286"/>
    </row>
    <row r="81" spans="1:10" ht="51.75" customHeight="1">
      <c r="A81" s="325">
        <v>8</v>
      </c>
      <c r="B81" s="326" t="s">
        <v>403</v>
      </c>
      <c r="C81" s="325" t="s">
        <v>404</v>
      </c>
      <c r="D81" s="325">
        <v>300</v>
      </c>
      <c r="E81" s="327">
        <v>400</v>
      </c>
      <c r="F81" s="327">
        <v>50</v>
      </c>
      <c r="G81" s="327">
        <f t="shared" si="0"/>
        <v>120000</v>
      </c>
      <c r="H81" s="328">
        <f t="shared" si="1"/>
        <v>15000</v>
      </c>
      <c r="I81" s="286"/>
    </row>
    <row r="82" spans="1:10" ht="51.75" customHeight="1">
      <c r="A82" s="325">
        <v>9</v>
      </c>
      <c r="B82" s="326" t="s">
        <v>405</v>
      </c>
      <c r="C82" s="325" t="s">
        <v>406</v>
      </c>
      <c r="D82" s="325">
        <v>2680</v>
      </c>
      <c r="E82" s="327">
        <v>150</v>
      </c>
      <c r="F82" s="327">
        <v>53</v>
      </c>
      <c r="G82" s="327">
        <f t="shared" si="0"/>
        <v>402000</v>
      </c>
      <c r="H82" s="328">
        <f t="shared" si="1"/>
        <v>142040</v>
      </c>
      <c r="I82" s="286"/>
    </row>
    <row r="83" spans="1:10" ht="23.25" customHeight="1">
      <c r="A83" s="523" t="s">
        <v>407</v>
      </c>
      <c r="B83" s="523"/>
      <c r="C83" s="523"/>
      <c r="D83" s="523"/>
      <c r="E83" s="523"/>
      <c r="F83" s="523"/>
      <c r="G83" s="332">
        <f>SUM(G74:G82)</f>
        <v>2943960</v>
      </c>
      <c r="H83" s="332">
        <f>SUM(H74:H82)</f>
        <v>798760</v>
      </c>
      <c r="I83" s="286"/>
    </row>
    <row r="84" spans="1:10" ht="27" customHeight="1">
      <c r="A84" s="523" t="s">
        <v>408</v>
      </c>
      <c r="B84" s="523"/>
      <c r="C84" s="523"/>
      <c r="D84" s="523"/>
      <c r="E84" s="523"/>
      <c r="F84" s="523"/>
      <c r="G84" s="539">
        <f>H83+G83</f>
        <v>3742720</v>
      </c>
      <c r="H84" s="540"/>
      <c r="I84" s="541"/>
    </row>
    <row r="85" spans="1:10" ht="27" customHeight="1">
      <c r="A85" s="523" t="s">
        <v>409</v>
      </c>
      <c r="B85" s="523"/>
      <c r="C85" s="523"/>
      <c r="D85" s="523"/>
      <c r="E85" s="523"/>
      <c r="F85" s="523"/>
      <c r="G85" s="539">
        <f>G84*10%</f>
        <v>374272</v>
      </c>
      <c r="H85" s="540"/>
      <c r="I85" s="541"/>
    </row>
    <row r="86" spans="1:10" ht="27" customHeight="1">
      <c r="A86" s="523" t="s">
        <v>410</v>
      </c>
      <c r="B86" s="523"/>
      <c r="C86" s="523"/>
      <c r="D86" s="523"/>
      <c r="E86" s="523"/>
      <c r="F86" s="523"/>
      <c r="G86" s="539">
        <f>G85+G84</f>
        <v>4116992</v>
      </c>
      <c r="H86" s="540"/>
      <c r="I86" s="541"/>
      <c r="J86" s="452">
        <f>SUM(G86,I67,I42,I18,I12)</f>
        <v>5047608.2911999999</v>
      </c>
    </row>
  </sheetData>
  <mergeCells count="64">
    <mergeCell ref="A86:F86"/>
    <mergeCell ref="A69:I70"/>
    <mergeCell ref="A7:I7"/>
    <mergeCell ref="A14:I14"/>
    <mergeCell ref="A13:I13"/>
    <mergeCell ref="G84:I84"/>
    <mergeCell ref="G85:I85"/>
    <mergeCell ref="G86:I86"/>
    <mergeCell ref="A83:F83"/>
    <mergeCell ref="A84:F84"/>
    <mergeCell ref="A85:F85"/>
    <mergeCell ref="A66:B66"/>
    <mergeCell ref="A67:B67"/>
    <mergeCell ref="A59:I59"/>
    <mergeCell ref="A60:A61"/>
    <mergeCell ref="B60:B61"/>
    <mergeCell ref="C60:C61"/>
    <mergeCell ref="D60:F60"/>
    <mergeCell ref="G60:G61"/>
    <mergeCell ref="I60:I61"/>
    <mergeCell ref="A47:I47"/>
    <mergeCell ref="A50:I50"/>
    <mergeCell ref="A51:A52"/>
    <mergeCell ref="B51:B52"/>
    <mergeCell ref="C51:C52"/>
    <mergeCell ref="D51:F51"/>
    <mergeCell ref="G51:G52"/>
    <mergeCell ref="I51:I52"/>
    <mergeCell ref="A44:I44"/>
    <mergeCell ref="A45:A46"/>
    <mergeCell ref="B45:B46"/>
    <mergeCell ref="C45:C46"/>
    <mergeCell ref="D45:F45"/>
    <mergeCell ref="G45:G46"/>
    <mergeCell ref="H45:H46"/>
    <mergeCell ref="I45:I46"/>
    <mergeCell ref="C27:C28"/>
    <mergeCell ref="D27:F27"/>
    <mergeCell ref="G27:G28"/>
    <mergeCell ref="I27:I28"/>
    <mergeCell ref="A20:I20"/>
    <mergeCell ref="A21:A22"/>
    <mergeCell ref="B21:B22"/>
    <mergeCell ref="C21:C22"/>
    <mergeCell ref="D21:F21"/>
    <mergeCell ref="G21:G22"/>
    <mergeCell ref="H21:H22"/>
    <mergeCell ref="I21:I22"/>
    <mergeCell ref="A3:G3"/>
    <mergeCell ref="A1:G1"/>
    <mergeCell ref="A2:G2"/>
    <mergeCell ref="A41:B41"/>
    <mergeCell ref="A42:B42"/>
    <mergeCell ref="A34:I34"/>
    <mergeCell ref="A35:A36"/>
    <mergeCell ref="B35:B36"/>
    <mergeCell ref="C35:C36"/>
    <mergeCell ref="D35:F35"/>
    <mergeCell ref="G35:G36"/>
    <mergeCell ref="I35:I36"/>
    <mergeCell ref="A23:I23"/>
    <mergeCell ref="A26:I26"/>
    <mergeCell ref="A27:A28"/>
    <mergeCell ref="B27:B28"/>
  </mergeCells>
  <pageMargins left="0.25" right="0.25" top="0.5" bottom="0.5" header="0.3" footer="0.3"/>
  <pageSetup paperSize="9" scale="59" fitToHeight="0"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1:H274"/>
  <sheetViews>
    <sheetView zoomScale="30" zoomScaleNormal="30" zoomScaleSheetLayoutView="20" workbookViewId="0">
      <selection activeCell="X10" sqref="X10"/>
    </sheetView>
  </sheetViews>
  <sheetFormatPr defaultColWidth="8" defaultRowHeight="33"/>
  <cols>
    <col min="1" max="1" width="19.875" style="68" customWidth="1"/>
    <col min="2" max="2" width="163.375" style="67" customWidth="1"/>
    <col min="3" max="3" width="25.5" style="66" customWidth="1"/>
    <col min="4" max="4" width="23.75" style="66" customWidth="1"/>
    <col min="5" max="5" width="34" style="66" customWidth="1"/>
    <col min="6" max="6" width="35.75" style="66" customWidth="1"/>
    <col min="7" max="7" width="24.875" style="66" customWidth="1"/>
    <col min="8" max="8" width="38.125" style="66" customWidth="1"/>
    <col min="9" max="16384" width="8" style="66"/>
  </cols>
  <sheetData>
    <row r="1" spans="1:8" ht="85.5" customHeight="1">
      <c r="A1" s="558" t="s">
        <v>245</v>
      </c>
      <c r="B1" s="558"/>
      <c r="C1" s="558"/>
      <c r="D1" s="558"/>
      <c r="E1" s="558"/>
      <c r="F1" s="558"/>
      <c r="G1" s="558"/>
      <c r="H1" s="558"/>
    </row>
    <row r="2" spans="1:8" ht="95.25" customHeight="1">
      <c r="A2" s="558" t="s">
        <v>149</v>
      </c>
      <c r="B2" s="558"/>
      <c r="C2" s="558"/>
      <c r="D2" s="558"/>
      <c r="E2" s="558"/>
      <c r="F2" s="558"/>
      <c r="G2" s="558"/>
      <c r="H2" s="558"/>
    </row>
    <row r="3" spans="1:8" ht="57.75" customHeight="1">
      <c r="A3" s="556" t="s">
        <v>240</v>
      </c>
      <c r="B3" s="556" t="s">
        <v>0</v>
      </c>
      <c r="C3" s="556" t="s">
        <v>112</v>
      </c>
      <c r="D3" s="556" t="s">
        <v>7</v>
      </c>
      <c r="E3" s="557" t="s">
        <v>138</v>
      </c>
      <c r="F3" s="557" t="s">
        <v>346</v>
      </c>
      <c r="G3" s="559"/>
      <c r="H3" s="557" t="s">
        <v>239</v>
      </c>
    </row>
    <row r="4" spans="1:8" ht="57.75" customHeight="1">
      <c r="A4" s="556"/>
      <c r="B4" s="556"/>
      <c r="C4" s="556"/>
      <c r="D4" s="556"/>
      <c r="E4" s="557"/>
      <c r="F4" s="557"/>
      <c r="G4" s="560"/>
      <c r="H4" s="557"/>
    </row>
    <row r="5" spans="1:8" ht="290.25" customHeight="1">
      <c r="A5" s="106">
        <v>2</v>
      </c>
      <c r="B5" s="110" t="s">
        <v>238</v>
      </c>
      <c r="C5" s="105"/>
      <c r="D5" s="101"/>
      <c r="E5" s="101"/>
      <c r="F5" s="101"/>
      <c r="G5" s="101"/>
      <c r="H5" s="101"/>
    </row>
    <row r="6" spans="1:8" ht="91.5" customHeight="1">
      <c r="A6" s="104"/>
      <c r="B6" s="103"/>
      <c r="C6" s="102" t="s">
        <v>179</v>
      </c>
      <c r="D6" s="101"/>
      <c r="E6" s="101">
        <v>853.97</v>
      </c>
      <c r="F6" s="284">
        <f>'[6]Exhaust &amp; Fresh Air Duct'!$H$56</f>
        <v>508.5236000000001</v>
      </c>
      <c r="G6" s="101"/>
      <c r="H6" s="101">
        <f>SUM(E6:G6)</f>
        <v>1362.4936000000002</v>
      </c>
    </row>
    <row r="7" spans="1:8" ht="267" customHeight="1">
      <c r="A7" s="106">
        <v>3</v>
      </c>
      <c r="B7" s="110" t="s">
        <v>237</v>
      </c>
      <c r="C7" s="105"/>
      <c r="D7" s="101"/>
      <c r="E7" s="101"/>
      <c r="F7" s="101"/>
      <c r="G7" s="101"/>
      <c r="H7" s="101"/>
    </row>
    <row r="8" spans="1:8" ht="129" customHeight="1">
      <c r="A8" s="104"/>
      <c r="B8" s="103"/>
      <c r="C8" s="102" t="s">
        <v>179</v>
      </c>
      <c r="D8" s="101"/>
      <c r="E8" s="101">
        <v>204.08</v>
      </c>
      <c r="F8" s="284">
        <f>'[7]Exhaust &amp; Fresh Air Duct'!$H$32</f>
        <v>183.87760000000003</v>
      </c>
      <c r="G8" s="101"/>
      <c r="H8" s="101">
        <f>SUM(E8:G8)</f>
        <v>387.95760000000007</v>
      </c>
    </row>
    <row r="9" spans="1:8" ht="57.75" customHeight="1">
      <c r="A9" s="132"/>
      <c r="B9" s="133"/>
      <c r="C9" s="134"/>
      <c r="D9" s="134"/>
      <c r="E9" s="134"/>
      <c r="F9" s="134"/>
      <c r="G9" s="134"/>
      <c r="H9" s="134"/>
    </row>
    <row r="10" spans="1:8" ht="60">
      <c r="A10" s="544" t="s">
        <v>152</v>
      </c>
      <c r="B10" s="545"/>
      <c r="C10" s="545"/>
      <c r="D10" s="545"/>
      <c r="E10" s="545"/>
      <c r="F10" s="545"/>
      <c r="G10" s="545"/>
      <c r="H10" s="546"/>
    </row>
    <row r="11" spans="1:8" ht="45">
      <c r="A11" s="547" t="s">
        <v>151</v>
      </c>
      <c r="B11" s="548"/>
      <c r="C11" s="548"/>
      <c r="D11" s="548"/>
      <c r="E11" s="548"/>
      <c r="F11" s="548"/>
      <c r="G11" s="548"/>
      <c r="H11" s="549"/>
    </row>
    <row r="12" spans="1:8" ht="35.25">
      <c r="A12" s="550"/>
      <c r="B12" s="551"/>
      <c r="C12" s="551"/>
      <c r="D12" s="551"/>
      <c r="E12" s="551"/>
      <c r="F12" s="551"/>
      <c r="G12" s="551"/>
      <c r="H12" s="552"/>
    </row>
    <row r="13" spans="1:8" ht="33.75">
      <c r="A13" s="553"/>
      <c r="B13" s="553"/>
      <c r="C13" s="553"/>
      <c r="D13" s="553"/>
      <c r="E13" s="553"/>
      <c r="F13" s="553"/>
      <c r="G13" s="553"/>
      <c r="H13" s="553"/>
    </row>
    <row r="14" spans="1:8" ht="37.5">
      <c r="A14" s="554" t="s">
        <v>150</v>
      </c>
      <c r="B14" s="554"/>
      <c r="C14" s="542" t="s">
        <v>149</v>
      </c>
      <c r="D14" s="542"/>
      <c r="E14" s="542"/>
      <c r="F14" s="554" t="s">
        <v>148</v>
      </c>
      <c r="G14" s="554"/>
      <c r="H14" s="115">
        <v>45118</v>
      </c>
    </row>
    <row r="15" spans="1:8" ht="37.5">
      <c r="A15" s="554" t="s">
        <v>147</v>
      </c>
      <c r="B15" s="554"/>
      <c r="C15" s="542"/>
      <c r="D15" s="542"/>
      <c r="E15" s="542"/>
      <c r="F15" s="554" t="s">
        <v>146</v>
      </c>
      <c r="G15" s="554"/>
      <c r="H15" s="116"/>
    </row>
    <row r="16" spans="1:8" ht="37.5">
      <c r="A16" s="554" t="s">
        <v>145</v>
      </c>
      <c r="B16" s="554"/>
      <c r="C16" s="542"/>
      <c r="D16" s="542"/>
      <c r="E16" s="542"/>
      <c r="F16" s="555" t="s">
        <v>144</v>
      </c>
      <c r="G16" s="555"/>
      <c r="H16" s="117"/>
    </row>
    <row r="17" spans="1:8" ht="37.5">
      <c r="A17" s="542" t="s">
        <v>143</v>
      </c>
      <c r="B17" s="543" t="s">
        <v>111</v>
      </c>
      <c r="C17" s="543" t="s">
        <v>112</v>
      </c>
      <c r="D17" s="543" t="s">
        <v>142</v>
      </c>
      <c r="E17" s="543"/>
      <c r="F17" s="543"/>
      <c r="G17" s="543"/>
      <c r="H17" s="542" t="s">
        <v>141</v>
      </c>
    </row>
    <row r="18" spans="1:8" ht="37.5">
      <c r="A18" s="542"/>
      <c r="B18" s="543"/>
      <c r="C18" s="543"/>
      <c r="D18" s="118" t="s">
        <v>7</v>
      </c>
      <c r="E18" s="118" t="s">
        <v>140</v>
      </c>
      <c r="F18" s="118" t="s">
        <v>156</v>
      </c>
      <c r="G18" s="118" t="s">
        <v>139</v>
      </c>
      <c r="H18" s="542"/>
    </row>
    <row r="19" spans="1:8" ht="41.25">
      <c r="A19" s="72"/>
      <c r="B19" s="77" t="s">
        <v>138</v>
      </c>
      <c r="C19" s="73"/>
      <c r="D19" s="73"/>
      <c r="E19" s="73"/>
      <c r="F19" s="73"/>
      <c r="G19" s="73"/>
      <c r="H19" s="74"/>
    </row>
    <row r="20" spans="1:8" ht="297" customHeight="1">
      <c r="A20" s="112">
        <v>10</v>
      </c>
      <c r="B20" s="79" t="s">
        <v>50</v>
      </c>
      <c r="C20" s="80"/>
      <c r="D20" s="73"/>
      <c r="E20" s="73"/>
      <c r="F20" s="73"/>
      <c r="G20" s="73"/>
      <c r="H20" s="74"/>
    </row>
    <row r="21" spans="1:8" ht="43.5" customHeight="1">
      <c r="A21" s="80"/>
      <c r="B21" s="76" t="s">
        <v>202</v>
      </c>
      <c r="C21" s="80"/>
      <c r="D21" s="73"/>
      <c r="E21" s="73"/>
      <c r="F21" s="73"/>
      <c r="G21" s="73"/>
      <c r="H21" s="74"/>
    </row>
    <row r="22" spans="1:8" s="136" customFormat="1" ht="47.25" customHeight="1">
      <c r="A22" s="88"/>
      <c r="B22" s="87" t="s">
        <v>203</v>
      </c>
      <c r="C22" s="88"/>
      <c r="D22" s="89">
        <v>2</v>
      </c>
      <c r="E22" s="89">
        <v>1</v>
      </c>
      <c r="F22" s="89">
        <v>0.33</v>
      </c>
      <c r="G22" s="89">
        <v>0.5</v>
      </c>
      <c r="H22" s="90">
        <f t="shared" ref="H22:H25" si="0">(E22+F22)*D22*G22</f>
        <v>1.33</v>
      </c>
    </row>
    <row r="23" spans="1:8" s="136" customFormat="1" ht="47.25" customHeight="1">
      <c r="A23" s="88"/>
      <c r="B23" s="87" t="s">
        <v>204</v>
      </c>
      <c r="C23" s="88"/>
      <c r="D23" s="89">
        <v>2</v>
      </c>
      <c r="E23" s="89">
        <v>1</v>
      </c>
      <c r="F23" s="89">
        <v>0.33</v>
      </c>
      <c r="G23" s="89">
        <v>11.66</v>
      </c>
      <c r="H23" s="90">
        <f t="shared" si="0"/>
        <v>31.015600000000003</v>
      </c>
    </row>
    <row r="24" spans="1:8" s="136" customFormat="1" ht="47.25" customHeight="1">
      <c r="A24" s="88"/>
      <c r="B24" s="87" t="s">
        <v>246</v>
      </c>
      <c r="C24" s="91"/>
      <c r="D24" s="89">
        <v>2</v>
      </c>
      <c r="E24" s="89">
        <v>1</v>
      </c>
      <c r="F24" s="89">
        <v>0.33</v>
      </c>
      <c r="G24" s="89">
        <v>1.54</v>
      </c>
      <c r="H24" s="90">
        <f t="shared" si="0"/>
        <v>4.0964</v>
      </c>
    </row>
    <row r="25" spans="1:8" s="136" customFormat="1" ht="47.25" customHeight="1">
      <c r="A25" s="88"/>
      <c r="B25" s="87" t="s">
        <v>204</v>
      </c>
      <c r="C25" s="88"/>
      <c r="D25" s="89">
        <v>2</v>
      </c>
      <c r="E25" s="89">
        <v>1</v>
      </c>
      <c r="F25" s="89">
        <v>0.33</v>
      </c>
      <c r="G25" s="89">
        <v>2.66</v>
      </c>
      <c r="H25" s="90">
        <f t="shared" si="0"/>
        <v>7.0756000000000006</v>
      </c>
    </row>
    <row r="26" spans="1:8" s="136" customFormat="1" ht="47.25" customHeight="1">
      <c r="A26" s="88"/>
      <c r="B26" s="87" t="s">
        <v>205</v>
      </c>
      <c r="C26" s="88"/>
      <c r="D26" s="89">
        <v>2</v>
      </c>
      <c r="E26" s="89">
        <v>1</v>
      </c>
      <c r="F26" s="89">
        <v>0.33</v>
      </c>
      <c r="G26" s="89">
        <v>0</v>
      </c>
      <c r="H26" s="90">
        <v>0.33</v>
      </c>
    </row>
    <row r="27" spans="1:8" s="136" customFormat="1" ht="47.25" customHeight="1">
      <c r="A27" s="88"/>
      <c r="B27" s="87" t="s">
        <v>206</v>
      </c>
      <c r="C27" s="88"/>
      <c r="D27" s="89">
        <v>2</v>
      </c>
      <c r="E27" s="89">
        <v>0.66</v>
      </c>
      <c r="F27" s="89">
        <v>0.33</v>
      </c>
      <c r="G27" s="89">
        <v>0.5</v>
      </c>
      <c r="H27" s="90">
        <f t="shared" ref="H27:H28" si="1">(E27+F27)*D27*G27</f>
        <v>0.99</v>
      </c>
    </row>
    <row r="28" spans="1:8" s="136" customFormat="1" ht="47.25" customHeight="1">
      <c r="A28" s="88"/>
      <c r="B28" s="87" t="s">
        <v>207</v>
      </c>
      <c r="C28" s="88"/>
      <c r="D28" s="89">
        <v>2</v>
      </c>
      <c r="E28" s="89">
        <v>0.66</v>
      </c>
      <c r="F28" s="89">
        <v>0.33</v>
      </c>
      <c r="G28" s="89">
        <v>5.66</v>
      </c>
      <c r="H28" s="90">
        <f t="shared" si="1"/>
        <v>11.206799999999999</v>
      </c>
    </row>
    <row r="29" spans="1:8" s="136" customFormat="1" ht="47.25" customHeight="1">
      <c r="A29" s="88"/>
      <c r="B29" s="87" t="s">
        <v>208</v>
      </c>
      <c r="C29" s="88"/>
      <c r="D29" s="89">
        <v>2</v>
      </c>
      <c r="E29" s="89">
        <v>0.66</v>
      </c>
      <c r="F29" s="89">
        <v>0.33</v>
      </c>
      <c r="G29" s="89">
        <v>0</v>
      </c>
      <c r="H29" s="90">
        <v>0.22</v>
      </c>
    </row>
    <row r="30" spans="1:8" s="136" customFormat="1" ht="47.25" customHeight="1">
      <c r="A30" s="88"/>
      <c r="B30" s="87" t="s">
        <v>207</v>
      </c>
      <c r="C30" s="88"/>
      <c r="D30" s="89">
        <v>2</v>
      </c>
      <c r="E30" s="89">
        <v>0.66</v>
      </c>
      <c r="F30" s="89">
        <v>0.33</v>
      </c>
      <c r="G30" s="89">
        <v>1.1599999999999999</v>
      </c>
      <c r="H30" s="90">
        <f t="shared" ref="H30" si="2">(E30+F30)*D30*G30</f>
        <v>2.2967999999999997</v>
      </c>
    </row>
    <row r="31" spans="1:8" s="136" customFormat="1" ht="47.25" customHeight="1">
      <c r="A31" s="88"/>
      <c r="B31" s="87" t="s">
        <v>208</v>
      </c>
      <c r="C31" s="88"/>
      <c r="D31" s="89">
        <v>2</v>
      </c>
      <c r="E31" s="89">
        <v>0.66</v>
      </c>
      <c r="F31" s="89">
        <v>0.33</v>
      </c>
      <c r="G31" s="89">
        <v>0</v>
      </c>
      <c r="H31" s="90">
        <v>0.22</v>
      </c>
    </row>
    <row r="32" spans="1:8" s="136" customFormat="1" ht="47.25" customHeight="1">
      <c r="A32" s="88"/>
      <c r="B32" s="87" t="s">
        <v>209</v>
      </c>
      <c r="C32" s="88"/>
      <c r="D32" s="89">
        <v>2</v>
      </c>
      <c r="E32" s="89">
        <v>1</v>
      </c>
      <c r="F32" s="89">
        <v>0.5</v>
      </c>
      <c r="G32" s="89">
        <v>12.25</v>
      </c>
      <c r="H32" s="90">
        <f t="shared" ref="H32" si="3">(E32+F32)*D32*G32</f>
        <v>36.75</v>
      </c>
    </row>
    <row r="33" spans="1:8" s="136" customFormat="1" ht="47.25" customHeight="1">
      <c r="A33" s="88"/>
      <c r="B33" s="87" t="s">
        <v>210</v>
      </c>
      <c r="C33" s="88"/>
      <c r="D33" s="89">
        <v>2</v>
      </c>
      <c r="E33" s="89">
        <v>1</v>
      </c>
      <c r="F33" s="89">
        <v>0.5</v>
      </c>
      <c r="G33" s="89">
        <v>0</v>
      </c>
      <c r="H33" s="90">
        <v>0.5</v>
      </c>
    </row>
    <row r="34" spans="1:8" s="136" customFormat="1" ht="47.25" customHeight="1">
      <c r="A34" s="88"/>
      <c r="B34" s="87" t="s">
        <v>211</v>
      </c>
      <c r="C34" s="88"/>
      <c r="D34" s="89">
        <v>2</v>
      </c>
      <c r="E34" s="89">
        <v>1.1599999999999999</v>
      </c>
      <c r="F34" s="89">
        <v>0.83</v>
      </c>
      <c r="G34" s="89">
        <v>7.08</v>
      </c>
      <c r="H34" s="90">
        <f t="shared" ref="H34:H35" si="4">(E34+F34)*D34*G34</f>
        <v>28.178399999999996</v>
      </c>
    </row>
    <row r="35" spans="1:8" s="136" customFormat="1" ht="47.25" customHeight="1">
      <c r="A35" s="88"/>
      <c r="B35" s="87" t="s">
        <v>211</v>
      </c>
      <c r="C35" s="88"/>
      <c r="D35" s="89">
        <v>2</v>
      </c>
      <c r="E35" s="89">
        <v>1.1599999999999999</v>
      </c>
      <c r="F35" s="89">
        <v>0.83</v>
      </c>
      <c r="G35" s="89">
        <v>3.58</v>
      </c>
      <c r="H35" s="90">
        <f t="shared" si="4"/>
        <v>14.248399999999998</v>
      </c>
    </row>
    <row r="36" spans="1:8" s="136" customFormat="1" ht="47.25" customHeight="1">
      <c r="A36" s="88"/>
      <c r="B36" s="87" t="s">
        <v>212</v>
      </c>
      <c r="C36" s="88"/>
      <c r="D36" s="89">
        <v>2</v>
      </c>
      <c r="E36" s="89">
        <v>1.1599999999999999</v>
      </c>
      <c r="F36" s="89">
        <v>0.83</v>
      </c>
      <c r="G36" s="89">
        <v>0</v>
      </c>
      <c r="H36" s="90">
        <v>0.97</v>
      </c>
    </row>
    <row r="37" spans="1:8" s="136" customFormat="1" ht="47.25" customHeight="1">
      <c r="A37" s="88"/>
      <c r="B37" s="87" t="s">
        <v>203</v>
      </c>
      <c r="C37" s="88"/>
      <c r="D37" s="89">
        <v>2</v>
      </c>
      <c r="E37" s="89">
        <v>1</v>
      </c>
      <c r="F37" s="89">
        <v>0.33</v>
      </c>
      <c r="G37" s="89">
        <v>0.5</v>
      </c>
      <c r="H37" s="90">
        <f t="shared" ref="H37:H38" si="5">(E37+F37)*D37*G37</f>
        <v>1.33</v>
      </c>
    </row>
    <row r="38" spans="1:8" s="136" customFormat="1" ht="47.25" customHeight="1">
      <c r="A38" s="88"/>
      <c r="B38" s="87" t="s">
        <v>204</v>
      </c>
      <c r="C38" s="88"/>
      <c r="D38" s="89">
        <v>2</v>
      </c>
      <c r="E38" s="89">
        <v>1</v>
      </c>
      <c r="F38" s="89">
        <v>0.33</v>
      </c>
      <c r="G38" s="89">
        <v>4.25</v>
      </c>
      <c r="H38" s="90">
        <f t="shared" si="5"/>
        <v>11.305</v>
      </c>
    </row>
    <row r="39" spans="1:8" s="136" customFormat="1" ht="47.25" customHeight="1">
      <c r="A39" s="88"/>
      <c r="B39" s="87" t="s">
        <v>205</v>
      </c>
      <c r="C39" s="88"/>
      <c r="D39" s="89">
        <v>2</v>
      </c>
      <c r="E39" s="89">
        <v>1</v>
      </c>
      <c r="F39" s="89">
        <v>0.33</v>
      </c>
      <c r="G39" s="89">
        <v>0</v>
      </c>
      <c r="H39" s="90">
        <v>0.33</v>
      </c>
    </row>
    <row r="40" spans="1:8" s="136" customFormat="1" ht="47.25" customHeight="1">
      <c r="A40" s="88"/>
      <c r="B40" s="87" t="s">
        <v>213</v>
      </c>
      <c r="C40" s="88"/>
      <c r="D40" s="89">
        <v>2</v>
      </c>
      <c r="E40" s="89">
        <v>1</v>
      </c>
      <c r="F40" s="89">
        <v>0.66</v>
      </c>
      <c r="G40" s="89">
        <v>0.5</v>
      </c>
      <c r="H40" s="90">
        <f t="shared" ref="H40:H47" si="6">(E40+F40)*D40*G40</f>
        <v>1.6600000000000001</v>
      </c>
    </row>
    <row r="41" spans="1:8" s="136" customFormat="1" ht="47.25" customHeight="1">
      <c r="A41" s="88"/>
      <c r="B41" s="87" t="s">
        <v>214</v>
      </c>
      <c r="C41" s="88"/>
      <c r="D41" s="89">
        <v>2</v>
      </c>
      <c r="E41" s="89">
        <v>1</v>
      </c>
      <c r="F41" s="89">
        <v>0.66</v>
      </c>
      <c r="G41" s="89">
        <v>3.33</v>
      </c>
      <c r="H41" s="90">
        <f t="shared" si="6"/>
        <v>11.055600000000002</v>
      </c>
    </row>
    <row r="42" spans="1:8" s="136" customFormat="1" ht="47.25" customHeight="1">
      <c r="A42" s="88"/>
      <c r="B42" s="87" t="s">
        <v>215</v>
      </c>
      <c r="C42" s="88"/>
      <c r="D42" s="89">
        <v>2</v>
      </c>
      <c r="E42" s="89">
        <v>0.83</v>
      </c>
      <c r="F42" s="89">
        <v>0.75</v>
      </c>
      <c r="G42" s="89">
        <v>1</v>
      </c>
      <c r="H42" s="90">
        <f t="shared" si="6"/>
        <v>3.16</v>
      </c>
    </row>
    <row r="43" spans="1:8" s="136" customFormat="1" ht="47.25" customHeight="1">
      <c r="A43" s="88"/>
      <c r="B43" s="87" t="s">
        <v>216</v>
      </c>
      <c r="C43" s="88"/>
      <c r="D43" s="89">
        <v>2</v>
      </c>
      <c r="E43" s="89">
        <v>0.83</v>
      </c>
      <c r="F43" s="89">
        <v>0.66</v>
      </c>
      <c r="G43" s="89">
        <v>13.33</v>
      </c>
      <c r="H43" s="90">
        <f t="shared" si="6"/>
        <v>39.723399999999998</v>
      </c>
    </row>
    <row r="44" spans="1:8" s="136" customFormat="1" ht="47.25" customHeight="1">
      <c r="A44" s="88"/>
      <c r="B44" s="87" t="s">
        <v>217</v>
      </c>
      <c r="C44" s="88"/>
      <c r="D44" s="89">
        <v>2</v>
      </c>
      <c r="E44" s="89">
        <v>0.75</v>
      </c>
      <c r="F44" s="89">
        <v>0.66</v>
      </c>
      <c r="G44" s="89">
        <v>1</v>
      </c>
      <c r="H44" s="90">
        <f t="shared" si="6"/>
        <v>2.8200000000000003</v>
      </c>
    </row>
    <row r="45" spans="1:8" s="136" customFormat="1" ht="47.25" customHeight="1">
      <c r="A45" s="88"/>
      <c r="B45" s="87" t="s">
        <v>218</v>
      </c>
      <c r="C45" s="88"/>
      <c r="D45" s="89">
        <v>2</v>
      </c>
      <c r="E45" s="89">
        <v>0.66</v>
      </c>
      <c r="F45" s="89">
        <v>0.66</v>
      </c>
      <c r="G45" s="89">
        <v>3.75</v>
      </c>
      <c r="H45" s="90">
        <f t="shared" si="6"/>
        <v>9.9</v>
      </c>
    </row>
    <row r="46" spans="1:8" s="136" customFormat="1" ht="47.25" customHeight="1">
      <c r="A46" s="88"/>
      <c r="B46" s="87" t="s">
        <v>219</v>
      </c>
      <c r="C46" s="88"/>
      <c r="D46" s="89">
        <v>2</v>
      </c>
      <c r="E46" s="89">
        <v>0.66</v>
      </c>
      <c r="F46" s="89">
        <v>0.57999999999999996</v>
      </c>
      <c r="G46" s="89">
        <v>1</v>
      </c>
      <c r="H46" s="90">
        <f t="shared" si="6"/>
        <v>2.48</v>
      </c>
    </row>
    <row r="47" spans="1:8" s="136" customFormat="1" ht="47.25" customHeight="1">
      <c r="A47" s="88"/>
      <c r="B47" s="87" t="s">
        <v>220</v>
      </c>
      <c r="C47" s="88"/>
      <c r="D47" s="89">
        <v>2</v>
      </c>
      <c r="E47" s="89">
        <v>0.66</v>
      </c>
      <c r="F47" s="89">
        <v>0.5</v>
      </c>
      <c r="G47" s="89">
        <v>3.08</v>
      </c>
      <c r="H47" s="90">
        <f t="shared" si="6"/>
        <v>7.1456000000000008</v>
      </c>
    </row>
    <row r="48" spans="1:8" s="136" customFormat="1" ht="47.25" customHeight="1">
      <c r="A48" s="88"/>
      <c r="B48" s="87" t="s">
        <v>221</v>
      </c>
      <c r="C48" s="88"/>
      <c r="D48" s="89">
        <v>2</v>
      </c>
      <c r="E48" s="89">
        <v>0.66</v>
      </c>
      <c r="F48" s="89">
        <v>0.5</v>
      </c>
      <c r="G48" s="89">
        <v>0</v>
      </c>
      <c r="H48" s="90">
        <v>0.33</v>
      </c>
    </row>
    <row r="49" spans="1:8" s="136" customFormat="1" ht="47.25" customHeight="1">
      <c r="A49" s="88"/>
      <c r="B49" s="87" t="s">
        <v>169</v>
      </c>
      <c r="C49" s="88"/>
      <c r="D49" s="89">
        <v>2</v>
      </c>
      <c r="E49" s="89">
        <v>0.66</v>
      </c>
      <c r="F49" s="89">
        <v>0.33</v>
      </c>
      <c r="G49" s="89">
        <v>0.5</v>
      </c>
      <c r="H49" s="90">
        <f t="shared" ref="H49:H50" si="7">(E49+F49)*D49*G49</f>
        <v>0.99</v>
      </c>
    </row>
    <row r="50" spans="1:8" s="136" customFormat="1" ht="47.25" customHeight="1">
      <c r="A50" s="88"/>
      <c r="B50" s="87" t="s">
        <v>170</v>
      </c>
      <c r="C50" s="88"/>
      <c r="D50" s="89">
        <v>2</v>
      </c>
      <c r="E50" s="89">
        <v>0.66</v>
      </c>
      <c r="F50" s="89">
        <v>0.33</v>
      </c>
      <c r="G50" s="89">
        <v>6.66</v>
      </c>
      <c r="H50" s="90">
        <f t="shared" si="7"/>
        <v>13.1868</v>
      </c>
    </row>
    <row r="51" spans="1:8" s="136" customFormat="1" ht="47.25" customHeight="1">
      <c r="A51" s="88"/>
      <c r="B51" s="87" t="s">
        <v>171</v>
      </c>
      <c r="C51" s="88"/>
      <c r="D51" s="89">
        <v>2</v>
      </c>
      <c r="E51" s="89">
        <v>0.66</v>
      </c>
      <c r="F51" s="89">
        <v>0.33</v>
      </c>
      <c r="G51" s="89">
        <v>0</v>
      </c>
      <c r="H51" s="90">
        <v>0.22</v>
      </c>
    </row>
    <row r="52" spans="1:8" s="136" customFormat="1" ht="47.25" customHeight="1">
      <c r="A52" s="88"/>
      <c r="B52" s="87" t="s">
        <v>169</v>
      </c>
      <c r="C52" s="88"/>
      <c r="D52" s="89">
        <v>2</v>
      </c>
      <c r="E52" s="89">
        <v>0.66</v>
      </c>
      <c r="F52" s="89">
        <v>0.33</v>
      </c>
      <c r="G52" s="89">
        <v>0.5</v>
      </c>
      <c r="H52" s="90">
        <f t="shared" ref="H52:H53" si="8">(E52+F52)*D52*G52</f>
        <v>0.99</v>
      </c>
    </row>
    <row r="53" spans="1:8" s="136" customFormat="1" ht="47.25" customHeight="1">
      <c r="A53" s="88"/>
      <c r="B53" s="87" t="s">
        <v>170</v>
      </c>
      <c r="C53" s="88"/>
      <c r="D53" s="89">
        <v>2</v>
      </c>
      <c r="E53" s="89">
        <v>0.66</v>
      </c>
      <c r="F53" s="89">
        <v>0.33</v>
      </c>
      <c r="G53" s="89">
        <v>6.58</v>
      </c>
      <c r="H53" s="90">
        <f t="shared" si="8"/>
        <v>13.0284</v>
      </c>
    </row>
    <row r="54" spans="1:8" s="136" customFormat="1" ht="47.25" customHeight="1">
      <c r="A54" s="88"/>
      <c r="B54" s="87" t="s">
        <v>171</v>
      </c>
      <c r="C54" s="88"/>
      <c r="D54" s="89">
        <v>2</v>
      </c>
      <c r="E54" s="89">
        <v>0.66</v>
      </c>
      <c r="F54" s="89">
        <v>0.33</v>
      </c>
      <c r="G54" s="89">
        <v>0</v>
      </c>
      <c r="H54" s="90">
        <v>0.22</v>
      </c>
    </row>
    <row r="55" spans="1:8" s="136" customFormat="1" ht="47.25" customHeight="1">
      <c r="A55" s="88"/>
      <c r="B55" s="87" t="s">
        <v>169</v>
      </c>
      <c r="C55" s="88"/>
      <c r="D55" s="89">
        <v>2</v>
      </c>
      <c r="E55" s="89">
        <v>0.66</v>
      </c>
      <c r="F55" s="89">
        <v>0.33</v>
      </c>
      <c r="G55" s="89">
        <v>0.5</v>
      </c>
      <c r="H55" s="90">
        <f t="shared" ref="H55:H56" si="9">(E55+F55)*D55*G55</f>
        <v>0.99</v>
      </c>
    </row>
    <row r="56" spans="1:8" s="136" customFormat="1" ht="47.25" customHeight="1">
      <c r="A56" s="88"/>
      <c r="B56" s="87" t="s">
        <v>170</v>
      </c>
      <c r="C56" s="88"/>
      <c r="D56" s="89">
        <v>2</v>
      </c>
      <c r="E56" s="89">
        <v>0.66</v>
      </c>
      <c r="F56" s="89">
        <v>0.33</v>
      </c>
      <c r="G56" s="89">
        <v>7.33</v>
      </c>
      <c r="H56" s="90">
        <f t="shared" si="9"/>
        <v>14.513400000000001</v>
      </c>
    </row>
    <row r="57" spans="1:8" s="136" customFormat="1" ht="47.25" customHeight="1">
      <c r="A57" s="88"/>
      <c r="B57" s="87" t="s">
        <v>171</v>
      </c>
      <c r="C57" s="88"/>
      <c r="D57" s="89">
        <v>2</v>
      </c>
      <c r="E57" s="89">
        <v>0.66</v>
      </c>
      <c r="F57" s="89">
        <v>0.33</v>
      </c>
      <c r="G57" s="89">
        <v>0</v>
      </c>
      <c r="H57" s="90">
        <v>0.22</v>
      </c>
    </row>
    <row r="58" spans="1:8" s="136" customFormat="1" ht="47.25" customHeight="1">
      <c r="A58" s="88"/>
      <c r="B58" s="87" t="s">
        <v>169</v>
      </c>
      <c r="C58" s="88"/>
      <c r="D58" s="89">
        <v>2</v>
      </c>
      <c r="E58" s="89">
        <v>0.66</v>
      </c>
      <c r="F58" s="89">
        <v>0.33</v>
      </c>
      <c r="G58" s="89">
        <v>0.5</v>
      </c>
      <c r="H58" s="90">
        <f t="shared" ref="H58:H59" si="10">(E58+F58)*D58*G58</f>
        <v>0.99</v>
      </c>
    </row>
    <row r="59" spans="1:8" s="136" customFormat="1" ht="47.25" customHeight="1">
      <c r="A59" s="88"/>
      <c r="B59" s="87" t="s">
        <v>170</v>
      </c>
      <c r="C59" s="88"/>
      <c r="D59" s="89">
        <v>2</v>
      </c>
      <c r="E59" s="89">
        <v>0.66</v>
      </c>
      <c r="F59" s="89">
        <v>0.33</v>
      </c>
      <c r="G59" s="89">
        <v>13.5</v>
      </c>
      <c r="H59" s="90">
        <f t="shared" si="10"/>
        <v>26.73</v>
      </c>
    </row>
    <row r="60" spans="1:8" s="136" customFormat="1" ht="47.25" customHeight="1">
      <c r="A60" s="88"/>
      <c r="B60" s="87" t="s">
        <v>171</v>
      </c>
      <c r="C60" s="88"/>
      <c r="D60" s="89">
        <v>2</v>
      </c>
      <c r="E60" s="89">
        <v>0.66</v>
      </c>
      <c r="F60" s="89">
        <v>0.33</v>
      </c>
      <c r="G60" s="89">
        <v>0</v>
      </c>
      <c r="H60" s="90">
        <v>0.22</v>
      </c>
    </row>
    <row r="61" spans="1:8" s="136" customFormat="1" ht="47.25" customHeight="1">
      <c r="A61" s="88"/>
      <c r="B61" s="87" t="s">
        <v>181</v>
      </c>
      <c r="C61" s="88"/>
      <c r="D61" s="89">
        <v>2</v>
      </c>
      <c r="E61" s="89">
        <v>0.66</v>
      </c>
      <c r="F61" s="89">
        <v>0.5</v>
      </c>
      <c r="G61" s="89">
        <v>0.5</v>
      </c>
      <c r="H61" s="90">
        <f t="shared" ref="H61:H64" si="11">(E61+F61)*D61*G61</f>
        <v>1.1600000000000001</v>
      </c>
    </row>
    <row r="62" spans="1:8" s="136" customFormat="1" ht="47.25" customHeight="1">
      <c r="A62" s="88"/>
      <c r="B62" s="87" t="s">
        <v>182</v>
      </c>
      <c r="C62" s="88"/>
      <c r="D62" s="89">
        <v>2</v>
      </c>
      <c r="E62" s="89">
        <v>0.66</v>
      </c>
      <c r="F62" s="89">
        <v>0.5</v>
      </c>
      <c r="G62" s="89">
        <v>8.08</v>
      </c>
      <c r="H62" s="90">
        <f t="shared" si="11"/>
        <v>18.745600000000003</v>
      </c>
    </row>
    <row r="63" spans="1:8" s="136" customFormat="1" ht="47.25" customHeight="1">
      <c r="A63" s="88"/>
      <c r="B63" s="87" t="s">
        <v>192</v>
      </c>
      <c r="C63" s="88"/>
      <c r="D63" s="89">
        <v>2</v>
      </c>
      <c r="E63" s="89">
        <v>0.57999999999999996</v>
      </c>
      <c r="F63" s="89">
        <v>0.5</v>
      </c>
      <c r="G63" s="89">
        <v>1</v>
      </c>
      <c r="H63" s="90">
        <f t="shared" si="11"/>
        <v>2.16</v>
      </c>
    </row>
    <row r="64" spans="1:8" s="136" customFormat="1" ht="47.25" customHeight="1">
      <c r="A64" s="88"/>
      <c r="B64" s="87" t="s">
        <v>170</v>
      </c>
      <c r="C64" s="88"/>
      <c r="D64" s="89">
        <v>2</v>
      </c>
      <c r="E64" s="89">
        <v>0.66</v>
      </c>
      <c r="F64" s="89">
        <v>0.33</v>
      </c>
      <c r="G64" s="89">
        <v>5.41</v>
      </c>
      <c r="H64" s="90">
        <f t="shared" si="11"/>
        <v>10.7118</v>
      </c>
    </row>
    <row r="65" spans="1:8" s="136" customFormat="1" ht="47.25" customHeight="1">
      <c r="A65" s="88"/>
      <c r="B65" s="87" t="s">
        <v>171</v>
      </c>
      <c r="C65" s="88"/>
      <c r="D65" s="89">
        <v>2</v>
      </c>
      <c r="E65" s="89">
        <v>0.66</v>
      </c>
      <c r="F65" s="89">
        <v>0.33</v>
      </c>
      <c r="G65" s="89">
        <v>0</v>
      </c>
      <c r="H65" s="90">
        <v>0.22</v>
      </c>
    </row>
    <row r="66" spans="1:8" s="136" customFormat="1" ht="47.25" customHeight="1">
      <c r="A66" s="88"/>
      <c r="B66" s="87" t="s">
        <v>169</v>
      </c>
      <c r="C66" s="88"/>
      <c r="D66" s="89">
        <v>2</v>
      </c>
      <c r="E66" s="89">
        <v>0.66</v>
      </c>
      <c r="F66" s="89">
        <v>0.33</v>
      </c>
      <c r="G66" s="89">
        <v>0.5</v>
      </c>
      <c r="H66" s="90">
        <f t="shared" ref="H66:H67" si="12">(E66+F66)*D66*G66</f>
        <v>0.99</v>
      </c>
    </row>
    <row r="67" spans="1:8" s="136" customFormat="1" ht="47.25" customHeight="1">
      <c r="A67" s="88"/>
      <c r="B67" s="87" t="s">
        <v>170</v>
      </c>
      <c r="C67" s="88"/>
      <c r="D67" s="89">
        <v>2</v>
      </c>
      <c r="E67" s="89">
        <v>0.66</v>
      </c>
      <c r="F67" s="89">
        <v>0.33</v>
      </c>
      <c r="G67" s="89">
        <v>1.33</v>
      </c>
      <c r="H67" s="90">
        <f t="shared" si="12"/>
        <v>2.6334</v>
      </c>
    </row>
    <row r="68" spans="1:8" s="136" customFormat="1" ht="47.25" customHeight="1">
      <c r="A68" s="88"/>
      <c r="B68" s="87" t="s">
        <v>171</v>
      </c>
      <c r="C68" s="88"/>
      <c r="D68" s="89">
        <v>2</v>
      </c>
      <c r="E68" s="89">
        <v>0.66</v>
      </c>
      <c r="F68" s="89">
        <v>0.33</v>
      </c>
      <c r="G68" s="89">
        <v>0</v>
      </c>
      <c r="H68" s="90">
        <v>0.22</v>
      </c>
    </row>
    <row r="69" spans="1:8" s="136" customFormat="1" ht="47.25" customHeight="1">
      <c r="A69" s="88"/>
      <c r="B69" s="87" t="s">
        <v>169</v>
      </c>
      <c r="C69" s="88"/>
      <c r="D69" s="89">
        <v>2</v>
      </c>
      <c r="E69" s="89">
        <v>0.66</v>
      </c>
      <c r="F69" s="89">
        <v>0.33</v>
      </c>
      <c r="G69" s="89">
        <v>0.5</v>
      </c>
      <c r="H69" s="90">
        <f t="shared" ref="H69:H70" si="13">(E69+F69)*D69*G69</f>
        <v>0.99</v>
      </c>
    </row>
    <row r="70" spans="1:8" s="136" customFormat="1" ht="47.25" customHeight="1">
      <c r="A70" s="88"/>
      <c r="B70" s="87" t="s">
        <v>170</v>
      </c>
      <c r="C70" s="88"/>
      <c r="D70" s="89">
        <v>2</v>
      </c>
      <c r="E70" s="89">
        <v>0.66</v>
      </c>
      <c r="F70" s="89">
        <v>0.33</v>
      </c>
      <c r="G70" s="89">
        <v>1.33</v>
      </c>
      <c r="H70" s="90">
        <f t="shared" si="13"/>
        <v>2.6334</v>
      </c>
    </row>
    <row r="71" spans="1:8" s="136" customFormat="1" ht="47.25" customHeight="1">
      <c r="A71" s="88"/>
      <c r="B71" s="87" t="s">
        <v>171</v>
      </c>
      <c r="C71" s="88"/>
      <c r="D71" s="89">
        <v>2</v>
      </c>
      <c r="E71" s="89">
        <v>0.66</v>
      </c>
      <c r="F71" s="89">
        <v>0.33</v>
      </c>
      <c r="G71" s="89">
        <v>0</v>
      </c>
      <c r="H71" s="90">
        <v>0.22</v>
      </c>
    </row>
    <row r="72" spans="1:8" s="136" customFormat="1" ht="47.25" customHeight="1">
      <c r="A72" s="88"/>
      <c r="B72" s="87" t="s">
        <v>169</v>
      </c>
      <c r="C72" s="88"/>
      <c r="D72" s="89">
        <v>2</v>
      </c>
      <c r="E72" s="89">
        <v>0.66</v>
      </c>
      <c r="F72" s="89">
        <v>0.33</v>
      </c>
      <c r="G72" s="89">
        <v>0.5</v>
      </c>
      <c r="H72" s="90">
        <f t="shared" ref="H72:H73" si="14">(E72+F72)*D72*G72</f>
        <v>0.99</v>
      </c>
    </row>
    <row r="73" spans="1:8" s="136" customFormat="1" ht="47.25" customHeight="1">
      <c r="A73" s="88"/>
      <c r="B73" s="87" t="s">
        <v>170</v>
      </c>
      <c r="C73" s="88"/>
      <c r="D73" s="89">
        <v>2</v>
      </c>
      <c r="E73" s="89">
        <v>0.66</v>
      </c>
      <c r="F73" s="89">
        <v>0.33</v>
      </c>
      <c r="G73" s="89">
        <v>3.16</v>
      </c>
      <c r="H73" s="90">
        <f t="shared" si="14"/>
        <v>6.2568000000000001</v>
      </c>
    </row>
    <row r="74" spans="1:8" s="136" customFormat="1" ht="47.25" customHeight="1">
      <c r="A74" s="88"/>
      <c r="B74" s="87" t="s">
        <v>171</v>
      </c>
      <c r="C74" s="88"/>
      <c r="D74" s="89">
        <v>2</v>
      </c>
      <c r="E74" s="89">
        <v>0.66</v>
      </c>
      <c r="F74" s="89">
        <v>0.33</v>
      </c>
      <c r="G74" s="89">
        <v>0</v>
      </c>
      <c r="H74" s="90">
        <v>0.22</v>
      </c>
    </row>
    <row r="75" spans="1:8" s="136" customFormat="1" ht="47.25" customHeight="1">
      <c r="A75" s="88"/>
      <c r="B75" s="87" t="s">
        <v>222</v>
      </c>
      <c r="C75" s="88"/>
      <c r="D75" s="89">
        <v>2</v>
      </c>
      <c r="E75" s="89">
        <v>1.1599999999999999</v>
      </c>
      <c r="F75" s="89">
        <v>0.33</v>
      </c>
      <c r="G75" s="89">
        <v>0.5</v>
      </c>
      <c r="H75" s="90">
        <f t="shared" ref="H75:H76" si="15">(E75+F75)*D75*G75</f>
        <v>1.49</v>
      </c>
    </row>
    <row r="76" spans="1:8" s="136" customFormat="1" ht="47.25" customHeight="1">
      <c r="A76" s="88"/>
      <c r="B76" s="87" t="s">
        <v>223</v>
      </c>
      <c r="C76" s="88"/>
      <c r="D76" s="89">
        <v>2</v>
      </c>
      <c r="E76" s="89">
        <v>1.1599999999999999</v>
      </c>
      <c r="F76" s="89">
        <v>0.33</v>
      </c>
      <c r="G76" s="89">
        <v>10.25</v>
      </c>
      <c r="H76" s="90">
        <f t="shared" si="15"/>
        <v>30.544999999999998</v>
      </c>
    </row>
    <row r="77" spans="1:8" s="136" customFormat="1" ht="47.25" customHeight="1">
      <c r="A77" s="88"/>
      <c r="B77" s="87" t="s">
        <v>224</v>
      </c>
      <c r="C77" s="88"/>
      <c r="D77" s="89">
        <v>2</v>
      </c>
      <c r="E77" s="89">
        <v>1.1599999999999999</v>
      </c>
      <c r="F77" s="89">
        <v>0.33</v>
      </c>
      <c r="G77" s="89">
        <v>0</v>
      </c>
      <c r="H77" s="90">
        <v>0.38</v>
      </c>
    </row>
    <row r="78" spans="1:8" s="136" customFormat="1" ht="47.25" customHeight="1">
      <c r="A78" s="88"/>
      <c r="B78" s="87" t="s">
        <v>222</v>
      </c>
      <c r="C78" s="88"/>
      <c r="D78" s="89">
        <v>2</v>
      </c>
      <c r="E78" s="89">
        <v>1.1599999999999999</v>
      </c>
      <c r="F78" s="89">
        <v>0.33</v>
      </c>
      <c r="G78" s="89">
        <v>0.5</v>
      </c>
      <c r="H78" s="90">
        <f t="shared" ref="H78:H81" si="16">(E78+F78)*D78*G78</f>
        <v>1.49</v>
      </c>
    </row>
    <row r="79" spans="1:8" s="136" customFormat="1" ht="47.25" customHeight="1">
      <c r="A79" s="88"/>
      <c r="B79" s="87" t="s">
        <v>223</v>
      </c>
      <c r="C79" s="88"/>
      <c r="D79" s="89">
        <v>2</v>
      </c>
      <c r="E79" s="89">
        <v>1.1599999999999999</v>
      </c>
      <c r="F79" s="89">
        <v>0.33</v>
      </c>
      <c r="G79" s="89">
        <v>0.33</v>
      </c>
      <c r="H79" s="90">
        <f t="shared" si="16"/>
        <v>0.98340000000000005</v>
      </c>
    </row>
    <row r="80" spans="1:8" s="136" customFormat="1" ht="47.25" customHeight="1">
      <c r="A80" s="88"/>
      <c r="B80" s="87" t="s">
        <v>247</v>
      </c>
      <c r="C80" s="91"/>
      <c r="D80" s="89">
        <v>2</v>
      </c>
      <c r="E80" s="89">
        <v>1.1599999999999999</v>
      </c>
      <c r="F80" s="89">
        <v>0.33</v>
      </c>
      <c r="G80" s="89">
        <v>1.66</v>
      </c>
      <c r="H80" s="90">
        <f t="shared" si="16"/>
        <v>4.9467999999999996</v>
      </c>
    </row>
    <row r="81" spans="1:8" s="136" customFormat="1" ht="47.25" customHeight="1">
      <c r="A81" s="88"/>
      <c r="B81" s="87" t="s">
        <v>223</v>
      </c>
      <c r="C81" s="88"/>
      <c r="D81" s="89">
        <v>2</v>
      </c>
      <c r="E81" s="89">
        <v>1.1599999999999999</v>
      </c>
      <c r="F81" s="89">
        <v>0.33</v>
      </c>
      <c r="G81" s="89">
        <v>4.58</v>
      </c>
      <c r="H81" s="90">
        <f t="shared" si="16"/>
        <v>13.648400000000001</v>
      </c>
    </row>
    <row r="82" spans="1:8" s="136" customFormat="1" ht="47.25" customHeight="1">
      <c r="A82" s="88"/>
      <c r="B82" s="87" t="s">
        <v>224</v>
      </c>
      <c r="C82" s="88"/>
      <c r="D82" s="89">
        <v>2</v>
      </c>
      <c r="E82" s="89">
        <v>1.1599999999999999</v>
      </c>
      <c r="F82" s="89">
        <v>0.33</v>
      </c>
      <c r="G82" s="89">
        <v>0</v>
      </c>
      <c r="H82" s="90">
        <v>0.38</v>
      </c>
    </row>
    <row r="83" spans="1:8" s="136" customFormat="1" ht="47.25" customHeight="1">
      <c r="A83" s="88"/>
      <c r="B83" s="87" t="s">
        <v>225</v>
      </c>
      <c r="C83" s="88"/>
      <c r="D83" s="89">
        <v>2</v>
      </c>
      <c r="E83" s="89">
        <v>1.1599999999999999</v>
      </c>
      <c r="F83" s="89">
        <v>0.66</v>
      </c>
      <c r="G83" s="89">
        <v>1.66</v>
      </c>
      <c r="H83" s="90">
        <f t="shared" ref="H83:H85" si="17">(E83+F83)*D83*G83</f>
        <v>6.0423999999999989</v>
      </c>
    </row>
    <row r="84" spans="1:8" s="136" customFormat="1" ht="47.25" customHeight="1">
      <c r="A84" s="88"/>
      <c r="B84" s="87" t="s">
        <v>247</v>
      </c>
      <c r="C84" s="91"/>
      <c r="D84" s="89">
        <v>2</v>
      </c>
      <c r="E84" s="89">
        <v>1.1599999999999999</v>
      </c>
      <c r="F84" s="89">
        <v>0.33</v>
      </c>
      <c r="G84" s="89">
        <v>1.66</v>
      </c>
      <c r="H84" s="90">
        <f t="shared" si="17"/>
        <v>4.9467999999999996</v>
      </c>
    </row>
    <row r="85" spans="1:8" s="136" customFormat="1" ht="47.25" customHeight="1">
      <c r="A85" s="88"/>
      <c r="B85" s="87" t="s">
        <v>225</v>
      </c>
      <c r="C85" s="88"/>
      <c r="D85" s="89">
        <v>2</v>
      </c>
      <c r="E85" s="89">
        <v>1.1599999999999999</v>
      </c>
      <c r="F85" s="89">
        <v>0.66</v>
      </c>
      <c r="G85" s="89">
        <v>6.08</v>
      </c>
      <c r="H85" s="90">
        <f t="shared" si="17"/>
        <v>22.1312</v>
      </c>
    </row>
    <row r="86" spans="1:8" s="136" customFormat="1" ht="47.25" customHeight="1">
      <c r="A86" s="88"/>
      <c r="B86" s="87" t="s">
        <v>226</v>
      </c>
      <c r="C86" s="88"/>
      <c r="D86" s="89">
        <v>2</v>
      </c>
      <c r="E86" s="89">
        <v>1.1599999999999999</v>
      </c>
      <c r="F86" s="89">
        <v>0.66</v>
      </c>
      <c r="G86" s="89">
        <v>0</v>
      </c>
      <c r="H86" s="90">
        <v>0.78</v>
      </c>
    </row>
    <row r="87" spans="1:8" s="136" customFormat="1" ht="47.25" customHeight="1">
      <c r="A87" s="88"/>
      <c r="B87" s="87" t="s">
        <v>227</v>
      </c>
      <c r="C87" s="88"/>
      <c r="D87" s="89">
        <v>2</v>
      </c>
      <c r="E87" s="89">
        <v>0.83</v>
      </c>
      <c r="F87" s="89">
        <v>0.83</v>
      </c>
      <c r="G87" s="89">
        <v>2.75</v>
      </c>
      <c r="H87" s="90">
        <f t="shared" ref="H87:H99" si="18">(E87+F87)*D87*G87</f>
        <v>9.129999999999999</v>
      </c>
    </row>
    <row r="88" spans="1:8" s="136" customFormat="1" ht="47.25" customHeight="1">
      <c r="A88" s="88"/>
      <c r="B88" s="87" t="s">
        <v>248</v>
      </c>
      <c r="C88" s="91"/>
      <c r="D88" s="89">
        <v>2</v>
      </c>
      <c r="E88" s="89">
        <v>0.83</v>
      </c>
      <c r="F88" s="89">
        <v>0.83</v>
      </c>
      <c r="G88" s="89">
        <v>1.41</v>
      </c>
      <c r="H88" s="90">
        <f t="shared" si="18"/>
        <v>4.6811999999999996</v>
      </c>
    </row>
    <row r="89" spans="1:8" s="136" customFormat="1" ht="47.25" customHeight="1">
      <c r="A89" s="88"/>
      <c r="B89" s="87" t="s">
        <v>227</v>
      </c>
      <c r="C89" s="88"/>
      <c r="D89" s="89">
        <v>2</v>
      </c>
      <c r="E89" s="89">
        <v>0.83</v>
      </c>
      <c r="F89" s="89">
        <v>0.83</v>
      </c>
      <c r="G89" s="89">
        <v>7.83</v>
      </c>
      <c r="H89" s="90">
        <f t="shared" si="18"/>
        <v>25.9956</v>
      </c>
    </row>
    <row r="90" spans="1:8" s="136" customFormat="1" ht="47.25" customHeight="1">
      <c r="A90" s="88"/>
      <c r="B90" s="87" t="s">
        <v>248</v>
      </c>
      <c r="C90" s="91"/>
      <c r="D90" s="89">
        <v>2</v>
      </c>
      <c r="E90" s="89">
        <v>0.83</v>
      </c>
      <c r="F90" s="89">
        <v>0.83</v>
      </c>
      <c r="G90" s="89">
        <v>1.41</v>
      </c>
      <c r="H90" s="90">
        <f t="shared" si="18"/>
        <v>4.6811999999999996</v>
      </c>
    </row>
    <row r="91" spans="1:8" s="136" customFormat="1" ht="47.25" customHeight="1">
      <c r="A91" s="88"/>
      <c r="B91" s="87" t="s">
        <v>227</v>
      </c>
      <c r="C91" s="88"/>
      <c r="D91" s="89">
        <v>2</v>
      </c>
      <c r="E91" s="89">
        <v>0.83</v>
      </c>
      <c r="F91" s="89">
        <v>0.83</v>
      </c>
      <c r="G91" s="89">
        <v>2.58</v>
      </c>
      <c r="H91" s="90">
        <f t="shared" si="18"/>
        <v>8.5655999999999999</v>
      </c>
    </row>
    <row r="92" spans="1:8" s="136" customFormat="1" ht="47.25" customHeight="1">
      <c r="A92" s="88"/>
      <c r="B92" s="87" t="s">
        <v>228</v>
      </c>
      <c r="C92" s="88"/>
      <c r="D92" s="89">
        <v>2</v>
      </c>
      <c r="E92" s="89">
        <v>1.1599999999999999</v>
      </c>
      <c r="F92" s="89">
        <v>0.66</v>
      </c>
      <c r="G92" s="89">
        <v>0.5</v>
      </c>
      <c r="H92" s="90">
        <f t="shared" si="18"/>
        <v>1.8199999999999998</v>
      </c>
    </row>
    <row r="93" spans="1:8" s="136" customFormat="1" ht="47.25" customHeight="1">
      <c r="A93" s="88"/>
      <c r="B93" s="87" t="s">
        <v>225</v>
      </c>
      <c r="C93" s="88"/>
      <c r="D93" s="89">
        <v>2</v>
      </c>
      <c r="E93" s="89">
        <v>1.1599999999999999</v>
      </c>
      <c r="F93" s="89">
        <v>0.66</v>
      </c>
      <c r="G93" s="89">
        <v>12.41</v>
      </c>
      <c r="H93" s="90">
        <f t="shared" si="18"/>
        <v>45.172399999999996</v>
      </c>
    </row>
    <row r="94" spans="1:8" s="136" customFormat="1" ht="47.25" customHeight="1">
      <c r="A94" s="88"/>
      <c r="B94" s="87" t="s">
        <v>229</v>
      </c>
      <c r="C94" s="88"/>
      <c r="D94" s="89">
        <v>2</v>
      </c>
      <c r="E94" s="89">
        <v>0.91</v>
      </c>
      <c r="F94" s="89">
        <v>0.57999999999999996</v>
      </c>
      <c r="G94" s="89">
        <v>1</v>
      </c>
      <c r="H94" s="90">
        <f t="shared" si="18"/>
        <v>2.98</v>
      </c>
    </row>
    <row r="95" spans="1:8" s="136" customFormat="1" ht="47.25" customHeight="1">
      <c r="A95" s="88"/>
      <c r="B95" s="87" t="s">
        <v>230</v>
      </c>
      <c r="C95" s="88"/>
      <c r="D95" s="89">
        <v>2</v>
      </c>
      <c r="E95" s="89">
        <v>0.66</v>
      </c>
      <c r="F95" s="89">
        <v>0.5</v>
      </c>
      <c r="G95" s="89">
        <v>3.16</v>
      </c>
      <c r="H95" s="90">
        <f t="shared" si="18"/>
        <v>7.3312000000000008</v>
      </c>
    </row>
    <row r="96" spans="1:8" s="136" customFormat="1" ht="47.25" customHeight="1">
      <c r="A96" s="88"/>
      <c r="B96" s="87" t="s">
        <v>192</v>
      </c>
      <c r="C96" s="88"/>
      <c r="D96" s="89">
        <v>2</v>
      </c>
      <c r="E96" s="89">
        <v>0.57999999999999996</v>
      </c>
      <c r="F96" s="89">
        <v>0.5</v>
      </c>
      <c r="G96" s="89">
        <v>1</v>
      </c>
      <c r="H96" s="90">
        <f t="shared" si="18"/>
        <v>2.16</v>
      </c>
    </row>
    <row r="97" spans="1:8" s="136" customFormat="1" ht="47.25" customHeight="1">
      <c r="A97" s="88"/>
      <c r="B97" s="87" t="s">
        <v>207</v>
      </c>
      <c r="C97" s="88"/>
      <c r="D97" s="89">
        <v>2</v>
      </c>
      <c r="E97" s="89">
        <v>0.66</v>
      </c>
      <c r="F97" s="89">
        <v>0.33</v>
      </c>
      <c r="G97" s="89">
        <v>8.83</v>
      </c>
      <c r="H97" s="90">
        <f t="shared" si="18"/>
        <v>17.4834</v>
      </c>
    </row>
    <row r="98" spans="1:8" s="136" customFormat="1" ht="47.25" customHeight="1">
      <c r="A98" s="88"/>
      <c r="B98" s="87" t="s">
        <v>249</v>
      </c>
      <c r="C98" s="91"/>
      <c r="D98" s="89">
        <v>2</v>
      </c>
      <c r="E98" s="89">
        <v>0.66</v>
      </c>
      <c r="F98" s="89">
        <v>0.33</v>
      </c>
      <c r="G98" s="89">
        <v>1.29</v>
      </c>
      <c r="H98" s="90">
        <f t="shared" si="18"/>
        <v>2.5542000000000002</v>
      </c>
    </row>
    <row r="99" spans="1:8" s="136" customFormat="1" ht="47.25" customHeight="1">
      <c r="A99" s="88"/>
      <c r="B99" s="87" t="s">
        <v>207</v>
      </c>
      <c r="C99" s="88"/>
      <c r="D99" s="89">
        <v>2</v>
      </c>
      <c r="E99" s="89">
        <v>0.66</v>
      </c>
      <c r="F99" s="89">
        <v>0.33</v>
      </c>
      <c r="G99" s="89">
        <v>2.5</v>
      </c>
      <c r="H99" s="90">
        <f t="shared" si="18"/>
        <v>4.95</v>
      </c>
    </row>
    <row r="100" spans="1:8" s="136" customFormat="1" ht="47.25" customHeight="1">
      <c r="A100" s="88"/>
      <c r="B100" s="87" t="s">
        <v>208</v>
      </c>
      <c r="C100" s="88"/>
      <c r="D100" s="89">
        <v>2</v>
      </c>
      <c r="E100" s="89">
        <v>0.66</v>
      </c>
      <c r="F100" s="89">
        <v>0.33</v>
      </c>
      <c r="G100" s="89">
        <v>0</v>
      </c>
      <c r="H100" s="90">
        <v>0.22</v>
      </c>
    </row>
    <row r="101" spans="1:8" s="136" customFormat="1" ht="47.25" customHeight="1">
      <c r="A101" s="88"/>
      <c r="B101" s="87" t="s">
        <v>169</v>
      </c>
      <c r="C101" s="88"/>
      <c r="D101" s="89">
        <v>2</v>
      </c>
      <c r="E101" s="89">
        <v>0.66</v>
      </c>
      <c r="F101" s="89">
        <v>0.33</v>
      </c>
      <c r="G101" s="89">
        <v>0.5</v>
      </c>
      <c r="H101" s="90">
        <f t="shared" ref="H101:H102" si="19">(E101+F101)*D101*G101</f>
        <v>0.99</v>
      </c>
    </row>
    <row r="102" spans="1:8" s="136" customFormat="1" ht="47.25" customHeight="1">
      <c r="A102" s="88"/>
      <c r="B102" s="87" t="s">
        <v>170</v>
      </c>
      <c r="C102" s="88"/>
      <c r="D102" s="89">
        <v>2</v>
      </c>
      <c r="E102" s="89">
        <v>0.66</v>
      </c>
      <c r="F102" s="89">
        <v>0.33</v>
      </c>
      <c r="G102" s="89">
        <v>2</v>
      </c>
      <c r="H102" s="90">
        <f t="shared" si="19"/>
        <v>3.96</v>
      </c>
    </row>
    <row r="103" spans="1:8" s="136" customFormat="1" ht="47.25" customHeight="1">
      <c r="A103" s="88"/>
      <c r="B103" s="87" t="s">
        <v>171</v>
      </c>
      <c r="C103" s="88"/>
      <c r="D103" s="89">
        <v>2</v>
      </c>
      <c r="E103" s="89">
        <v>0.66</v>
      </c>
      <c r="F103" s="89">
        <v>0.33</v>
      </c>
      <c r="G103" s="89">
        <v>0</v>
      </c>
      <c r="H103" s="90">
        <v>0.22</v>
      </c>
    </row>
    <row r="104" spans="1:8" s="136" customFormat="1" ht="47.25" customHeight="1">
      <c r="A104" s="88"/>
      <c r="B104" s="87" t="s">
        <v>169</v>
      </c>
      <c r="C104" s="88"/>
      <c r="D104" s="89">
        <v>2</v>
      </c>
      <c r="E104" s="89">
        <v>0.66</v>
      </c>
      <c r="F104" s="89">
        <v>0.33</v>
      </c>
      <c r="G104" s="89">
        <v>0.5</v>
      </c>
      <c r="H104" s="90">
        <f t="shared" ref="H104:H105" si="20">(E104+F104)*D104*G104</f>
        <v>0.99</v>
      </c>
    </row>
    <row r="105" spans="1:8" s="136" customFormat="1" ht="47.25" customHeight="1">
      <c r="A105" s="88"/>
      <c r="B105" s="87" t="s">
        <v>170</v>
      </c>
      <c r="C105" s="88"/>
      <c r="D105" s="89">
        <v>2</v>
      </c>
      <c r="E105" s="89">
        <v>0.66</v>
      </c>
      <c r="F105" s="89">
        <v>0.33</v>
      </c>
      <c r="G105" s="89">
        <v>2.58</v>
      </c>
      <c r="H105" s="90">
        <f t="shared" si="20"/>
        <v>5.1084000000000005</v>
      </c>
    </row>
    <row r="106" spans="1:8" s="136" customFormat="1" ht="47.25" customHeight="1">
      <c r="A106" s="88"/>
      <c r="B106" s="87" t="s">
        <v>171</v>
      </c>
      <c r="C106" s="88"/>
      <c r="D106" s="89">
        <v>2</v>
      </c>
      <c r="E106" s="89">
        <v>0.66</v>
      </c>
      <c r="F106" s="89">
        <v>0.33</v>
      </c>
      <c r="G106" s="89">
        <v>0</v>
      </c>
      <c r="H106" s="90">
        <v>0.22</v>
      </c>
    </row>
    <row r="107" spans="1:8" s="136" customFormat="1" ht="47.25" customHeight="1">
      <c r="A107" s="88"/>
      <c r="B107" s="87" t="s">
        <v>175</v>
      </c>
      <c r="C107" s="88"/>
      <c r="D107" s="89">
        <v>2</v>
      </c>
      <c r="E107" s="89">
        <v>1.5</v>
      </c>
      <c r="F107" s="89">
        <v>0.5</v>
      </c>
      <c r="G107" s="89">
        <v>0.5</v>
      </c>
      <c r="H107" s="90">
        <f t="shared" ref="H107:H108" si="21">(E107+F107)*D107*G107</f>
        <v>2</v>
      </c>
    </row>
    <row r="108" spans="1:8" s="136" customFormat="1" ht="47.25" customHeight="1">
      <c r="A108" s="88"/>
      <c r="B108" s="87" t="s">
        <v>176</v>
      </c>
      <c r="C108" s="88"/>
      <c r="D108" s="89">
        <v>2</v>
      </c>
      <c r="E108" s="89">
        <v>1.5</v>
      </c>
      <c r="F108" s="89">
        <v>0.5</v>
      </c>
      <c r="G108" s="89">
        <v>2.5</v>
      </c>
      <c r="H108" s="90">
        <f t="shared" si="21"/>
        <v>10</v>
      </c>
    </row>
    <row r="109" spans="1:8" s="136" customFormat="1" ht="47.25" customHeight="1">
      <c r="A109" s="88"/>
      <c r="B109" s="87" t="s">
        <v>177</v>
      </c>
      <c r="C109" s="88"/>
      <c r="D109" s="89">
        <v>2</v>
      </c>
      <c r="E109" s="89">
        <v>1.5</v>
      </c>
      <c r="F109" s="89">
        <v>0.5</v>
      </c>
      <c r="G109" s="89">
        <v>0</v>
      </c>
      <c r="H109" s="90">
        <v>0.75</v>
      </c>
    </row>
    <row r="110" spans="1:8" s="136" customFormat="1" ht="47.25" customHeight="1">
      <c r="A110" s="88"/>
      <c r="B110" s="87" t="s">
        <v>168</v>
      </c>
      <c r="C110" s="88"/>
      <c r="D110" s="89">
        <v>2</v>
      </c>
      <c r="E110" s="89">
        <v>1.1599999999999999</v>
      </c>
      <c r="F110" s="89">
        <v>0.83</v>
      </c>
      <c r="G110" s="89">
        <v>9.41</v>
      </c>
      <c r="H110" s="90">
        <f t="shared" ref="H110:H115" si="22">(E110+F110)*D110*G110</f>
        <v>37.451799999999999</v>
      </c>
    </row>
    <row r="111" spans="1:8" s="136" customFormat="1" ht="47.25" customHeight="1">
      <c r="A111" s="88"/>
      <c r="B111" s="87" t="s">
        <v>250</v>
      </c>
      <c r="C111" s="91"/>
      <c r="D111" s="89">
        <v>2</v>
      </c>
      <c r="E111" s="89">
        <v>1.1599999999999999</v>
      </c>
      <c r="F111" s="89">
        <v>0.83</v>
      </c>
      <c r="G111" s="89">
        <v>1.65</v>
      </c>
      <c r="H111" s="90">
        <f t="shared" si="22"/>
        <v>6.5669999999999993</v>
      </c>
    </row>
    <row r="112" spans="1:8" s="136" customFormat="1" ht="47.25" customHeight="1">
      <c r="A112" s="88"/>
      <c r="B112" s="87" t="s">
        <v>168</v>
      </c>
      <c r="C112" s="88"/>
      <c r="D112" s="89">
        <v>2</v>
      </c>
      <c r="E112" s="89">
        <v>1.1599999999999999</v>
      </c>
      <c r="F112" s="89">
        <v>0.83</v>
      </c>
      <c r="G112" s="89">
        <v>8</v>
      </c>
      <c r="H112" s="90">
        <f t="shared" si="22"/>
        <v>31.839999999999996</v>
      </c>
    </row>
    <row r="113" spans="1:8" s="136" customFormat="1" ht="47.25" customHeight="1">
      <c r="A113" s="88"/>
      <c r="B113" s="87" t="s">
        <v>223</v>
      </c>
      <c r="C113" s="88"/>
      <c r="D113" s="89">
        <v>2</v>
      </c>
      <c r="E113" s="89">
        <v>1.1599999999999999</v>
      </c>
      <c r="F113" s="89">
        <v>0.33</v>
      </c>
      <c r="G113" s="89">
        <v>1.33</v>
      </c>
      <c r="H113" s="90">
        <f t="shared" si="22"/>
        <v>3.9634</v>
      </c>
    </row>
    <row r="114" spans="1:8" s="136" customFormat="1" ht="47.25" customHeight="1">
      <c r="A114" s="88"/>
      <c r="B114" s="87" t="s">
        <v>247</v>
      </c>
      <c r="C114" s="91"/>
      <c r="D114" s="89">
        <v>2</v>
      </c>
      <c r="E114" s="89">
        <v>1.1599999999999999</v>
      </c>
      <c r="F114" s="89">
        <v>0.33</v>
      </c>
      <c r="G114" s="89">
        <v>1.66</v>
      </c>
      <c r="H114" s="90">
        <f t="shared" si="22"/>
        <v>4.9467999999999996</v>
      </c>
    </row>
    <row r="115" spans="1:8" s="136" customFormat="1" ht="47.25" customHeight="1">
      <c r="A115" s="88"/>
      <c r="B115" s="87" t="s">
        <v>223</v>
      </c>
      <c r="C115" s="88"/>
      <c r="D115" s="89">
        <v>2</v>
      </c>
      <c r="E115" s="89">
        <v>1.1599999999999999</v>
      </c>
      <c r="F115" s="89">
        <v>0.33</v>
      </c>
      <c r="G115" s="89">
        <v>6.5</v>
      </c>
      <c r="H115" s="90">
        <f t="shared" si="22"/>
        <v>19.37</v>
      </c>
    </row>
    <row r="116" spans="1:8" s="136" customFormat="1" ht="47.25" customHeight="1">
      <c r="A116" s="88"/>
      <c r="B116" s="87" t="s">
        <v>224</v>
      </c>
      <c r="C116" s="88"/>
      <c r="D116" s="89">
        <v>2</v>
      </c>
      <c r="E116" s="89">
        <v>1.1599999999999999</v>
      </c>
      <c r="F116" s="89">
        <v>0.33</v>
      </c>
      <c r="G116" s="89">
        <v>0</v>
      </c>
      <c r="H116" s="90">
        <v>0.38</v>
      </c>
    </row>
    <row r="117" spans="1:8" s="136" customFormat="1" ht="47.25" customHeight="1">
      <c r="A117" s="88"/>
      <c r="B117" s="87" t="s">
        <v>223</v>
      </c>
      <c r="C117" s="88"/>
      <c r="D117" s="89">
        <v>2</v>
      </c>
      <c r="E117" s="89">
        <v>1.1599999999999999</v>
      </c>
      <c r="F117" s="89">
        <v>0.33</v>
      </c>
      <c r="G117" s="89">
        <v>2.83</v>
      </c>
      <c r="H117" s="90">
        <f t="shared" ref="H117:H121" si="23">(E117+F117)*D117*G117</f>
        <v>8.4334000000000007</v>
      </c>
    </row>
    <row r="118" spans="1:8" s="136" customFormat="1" ht="47.25" customHeight="1">
      <c r="A118" s="88"/>
      <c r="B118" s="87" t="s">
        <v>247</v>
      </c>
      <c r="C118" s="91"/>
      <c r="D118" s="89">
        <v>2</v>
      </c>
      <c r="E118" s="89">
        <v>1.1599999999999999</v>
      </c>
      <c r="F118" s="89">
        <v>0.33</v>
      </c>
      <c r="G118" s="89">
        <v>1.66</v>
      </c>
      <c r="H118" s="90">
        <f t="shared" si="23"/>
        <v>4.9467999999999996</v>
      </c>
    </row>
    <row r="119" spans="1:8" s="136" customFormat="1" ht="47.25" customHeight="1">
      <c r="A119" s="88"/>
      <c r="B119" s="87" t="s">
        <v>223</v>
      </c>
      <c r="C119" s="88"/>
      <c r="D119" s="89">
        <v>2</v>
      </c>
      <c r="E119" s="89">
        <v>1.1599999999999999</v>
      </c>
      <c r="F119" s="89">
        <v>0.33</v>
      </c>
      <c r="G119" s="89">
        <v>7</v>
      </c>
      <c r="H119" s="90">
        <f t="shared" si="23"/>
        <v>20.86</v>
      </c>
    </row>
    <row r="120" spans="1:8" s="136" customFormat="1" ht="47.25" customHeight="1">
      <c r="A120" s="88"/>
      <c r="B120" s="87" t="s">
        <v>247</v>
      </c>
      <c r="C120" s="91"/>
      <c r="D120" s="89">
        <v>2</v>
      </c>
      <c r="E120" s="89">
        <v>1.1599999999999999</v>
      </c>
      <c r="F120" s="89">
        <v>0.33</v>
      </c>
      <c r="G120" s="89">
        <v>1.66</v>
      </c>
      <c r="H120" s="90">
        <f t="shared" si="23"/>
        <v>4.9467999999999996</v>
      </c>
    </row>
    <row r="121" spans="1:8" s="136" customFormat="1" ht="47.25" customHeight="1">
      <c r="A121" s="88"/>
      <c r="B121" s="87" t="s">
        <v>223</v>
      </c>
      <c r="C121" s="88"/>
      <c r="D121" s="89">
        <v>2</v>
      </c>
      <c r="E121" s="89">
        <v>1.1599999999999999</v>
      </c>
      <c r="F121" s="89">
        <v>0.33</v>
      </c>
      <c r="G121" s="89">
        <v>6.33</v>
      </c>
      <c r="H121" s="90">
        <f t="shared" si="23"/>
        <v>18.863399999999999</v>
      </c>
    </row>
    <row r="122" spans="1:8" s="136" customFormat="1" ht="47.25" customHeight="1">
      <c r="A122" s="88"/>
      <c r="B122" s="87" t="s">
        <v>224</v>
      </c>
      <c r="C122" s="88"/>
      <c r="D122" s="89">
        <v>2</v>
      </c>
      <c r="E122" s="89">
        <v>1.1599999999999999</v>
      </c>
      <c r="F122" s="89">
        <v>0.33</v>
      </c>
      <c r="G122" s="89">
        <v>0</v>
      </c>
      <c r="H122" s="90">
        <v>0.38</v>
      </c>
    </row>
    <row r="123" spans="1:8" s="136" customFormat="1" ht="47.25" customHeight="1">
      <c r="A123" s="88"/>
      <c r="B123" s="87" t="s">
        <v>231</v>
      </c>
      <c r="C123" s="88"/>
      <c r="D123" s="89">
        <v>2</v>
      </c>
      <c r="E123" s="89">
        <v>1.1599999999999999</v>
      </c>
      <c r="F123" s="89">
        <v>0.5</v>
      </c>
      <c r="G123" s="89">
        <v>5.41</v>
      </c>
      <c r="H123" s="90">
        <f t="shared" ref="H123:H129" si="24">(E123+F123)*D123*G123</f>
        <v>17.961199999999998</v>
      </c>
    </row>
    <row r="124" spans="1:8" s="136" customFormat="1" ht="47.25" customHeight="1">
      <c r="A124" s="88"/>
      <c r="B124" s="87" t="s">
        <v>251</v>
      </c>
      <c r="C124" s="91"/>
      <c r="D124" s="89">
        <v>2</v>
      </c>
      <c r="E124" s="89">
        <v>1.1599999999999999</v>
      </c>
      <c r="F124" s="89">
        <v>0.5</v>
      </c>
      <c r="G124" s="89">
        <v>1.66</v>
      </c>
      <c r="H124" s="90">
        <f t="shared" si="24"/>
        <v>5.5111999999999997</v>
      </c>
    </row>
    <row r="125" spans="1:8" s="136" customFormat="1" ht="47.25" customHeight="1">
      <c r="A125" s="88"/>
      <c r="B125" s="87" t="s">
        <v>231</v>
      </c>
      <c r="C125" s="88"/>
      <c r="D125" s="89">
        <v>2</v>
      </c>
      <c r="E125" s="89">
        <v>1.1599999999999999</v>
      </c>
      <c r="F125" s="89">
        <v>0.5</v>
      </c>
      <c r="G125" s="89">
        <v>3.58</v>
      </c>
      <c r="H125" s="90">
        <f t="shared" si="24"/>
        <v>11.8856</v>
      </c>
    </row>
    <row r="126" spans="1:8" s="136" customFormat="1" ht="47.25" customHeight="1">
      <c r="A126" s="88"/>
      <c r="B126" s="87" t="s">
        <v>251</v>
      </c>
      <c r="C126" s="91"/>
      <c r="D126" s="89">
        <v>2</v>
      </c>
      <c r="E126" s="89">
        <v>1.1599999999999999</v>
      </c>
      <c r="F126" s="89">
        <v>0.5</v>
      </c>
      <c r="G126" s="89">
        <v>1.66</v>
      </c>
      <c r="H126" s="90">
        <f t="shared" si="24"/>
        <v>5.5111999999999997</v>
      </c>
    </row>
    <row r="127" spans="1:8" s="136" customFormat="1" ht="47.25" customHeight="1">
      <c r="A127" s="88"/>
      <c r="B127" s="87" t="s">
        <v>231</v>
      </c>
      <c r="C127" s="88"/>
      <c r="D127" s="89">
        <v>2</v>
      </c>
      <c r="E127" s="89">
        <v>1.1599999999999999</v>
      </c>
      <c r="F127" s="89">
        <v>0.5</v>
      </c>
      <c r="G127" s="89">
        <v>6.91</v>
      </c>
      <c r="H127" s="90">
        <f t="shared" si="24"/>
        <v>22.941199999999998</v>
      </c>
    </row>
    <row r="128" spans="1:8" s="136" customFormat="1" ht="47.25" customHeight="1">
      <c r="A128" s="88"/>
      <c r="B128" s="87" t="s">
        <v>232</v>
      </c>
      <c r="C128" s="88"/>
      <c r="D128" s="89">
        <v>2</v>
      </c>
      <c r="E128" s="89">
        <v>0.83</v>
      </c>
      <c r="F128" s="89">
        <v>0.75</v>
      </c>
      <c r="G128" s="89">
        <v>1</v>
      </c>
      <c r="H128" s="90">
        <f t="shared" si="24"/>
        <v>3.16</v>
      </c>
    </row>
    <row r="129" spans="1:8" s="136" customFormat="1" ht="47.25" customHeight="1">
      <c r="A129" s="88"/>
      <c r="B129" s="87" t="s">
        <v>223</v>
      </c>
      <c r="C129" s="88"/>
      <c r="D129" s="89">
        <v>2</v>
      </c>
      <c r="E129" s="89">
        <v>1.1599999999999999</v>
      </c>
      <c r="F129" s="89">
        <v>0.33</v>
      </c>
      <c r="G129" s="89">
        <v>7.66</v>
      </c>
      <c r="H129" s="90">
        <f t="shared" si="24"/>
        <v>22.826799999999999</v>
      </c>
    </row>
    <row r="130" spans="1:8" s="136" customFormat="1" ht="47.25" customHeight="1">
      <c r="A130" s="88"/>
      <c r="B130" s="87" t="s">
        <v>224</v>
      </c>
      <c r="C130" s="88"/>
      <c r="D130" s="89">
        <v>2</v>
      </c>
      <c r="E130" s="89">
        <v>1.1599999999999999</v>
      </c>
      <c r="F130" s="89">
        <v>0.33</v>
      </c>
      <c r="G130" s="89">
        <v>0</v>
      </c>
      <c r="H130" s="90">
        <v>0.38</v>
      </c>
    </row>
    <row r="131" spans="1:8" ht="19.5" customHeight="1">
      <c r="A131" s="80"/>
      <c r="B131" s="82"/>
      <c r="C131" s="71"/>
      <c r="D131" s="75"/>
      <c r="E131" s="75"/>
      <c r="F131" s="75"/>
      <c r="G131" s="75"/>
      <c r="H131" s="81"/>
    </row>
    <row r="132" spans="1:8" ht="54" customHeight="1">
      <c r="A132" s="137"/>
      <c r="B132" s="83" t="s">
        <v>134</v>
      </c>
      <c r="C132" s="84" t="s">
        <v>179</v>
      </c>
      <c r="D132" s="83"/>
      <c r="E132" s="85"/>
      <c r="F132" s="85"/>
      <c r="G132" s="85"/>
      <c r="H132" s="86">
        <f>SUM(H22:H131)</f>
        <v>853.97100000000057</v>
      </c>
    </row>
    <row r="133" spans="1:8" ht="37.5">
      <c r="A133" s="95"/>
      <c r="B133" s="96"/>
      <c r="C133" s="97"/>
      <c r="D133" s="96"/>
      <c r="E133" s="98"/>
      <c r="F133" s="98"/>
      <c r="G133" s="98"/>
      <c r="H133" s="99"/>
    </row>
    <row r="134" spans="1:8" ht="60">
      <c r="A134" s="544" t="s">
        <v>152</v>
      </c>
      <c r="B134" s="545"/>
      <c r="C134" s="545"/>
      <c r="D134" s="545"/>
      <c r="E134" s="545"/>
      <c r="F134" s="545"/>
      <c r="G134" s="545"/>
      <c r="H134" s="546"/>
    </row>
    <row r="135" spans="1:8" ht="45">
      <c r="A135" s="547" t="s">
        <v>151</v>
      </c>
      <c r="B135" s="548"/>
      <c r="C135" s="548"/>
      <c r="D135" s="548"/>
      <c r="E135" s="548"/>
      <c r="F135" s="548"/>
      <c r="G135" s="548"/>
      <c r="H135" s="549"/>
    </row>
    <row r="136" spans="1:8" ht="35.25">
      <c r="A136" s="550"/>
      <c r="B136" s="551"/>
      <c r="C136" s="551"/>
      <c r="D136" s="551"/>
      <c r="E136" s="551"/>
      <c r="F136" s="551"/>
      <c r="G136" s="551"/>
      <c r="H136" s="552"/>
    </row>
    <row r="137" spans="1:8" ht="33.75">
      <c r="A137" s="553"/>
      <c r="B137" s="553"/>
      <c r="C137" s="553"/>
      <c r="D137" s="553"/>
      <c r="E137" s="553"/>
      <c r="F137" s="553"/>
      <c r="G137" s="553"/>
      <c r="H137" s="553"/>
    </row>
    <row r="138" spans="1:8" ht="37.5">
      <c r="A138" s="554" t="s">
        <v>150</v>
      </c>
      <c r="B138" s="554"/>
      <c r="C138" s="542" t="s">
        <v>149</v>
      </c>
      <c r="D138" s="542"/>
      <c r="E138" s="542"/>
      <c r="F138" s="554" t="s">
        <v>148</v>
      </c>
      <c r="G138" s="554"/>
      <c r="H138" s="115">
        <v>45118</v>
      </c>
    </row>
    <row r="139" spans="1:8" ht="37.5">
      <c r="A139" s="554" t="s">
        <v>147</v>
      </c>
      <c r="B139" s="554"/>
      <c r="C139" s="542"/>
      <c r="D139" s="542"/>
      <c r="E139" s="542"/>
      <c r="F139" s="554" t="s">
        <v>146</v>
      </c>
      <c r="G139" s="554"/>
      <c r="H139" s="116"/>
    </row>
    <row r="140" spans="1:8" ht="37.5">
      <c r="A140" s="554" t="s">
        <v>145</v>
      </c>
      <c r="B140" s="554"/>
      <c r="C140" s="542"/>
      <c r="D140" s="542"/>
      <c r="E140" s="542"/>
      <c r="F140" s="555" t="s">
        <v>144</v>
      </c>
      <c r="G140" s="555"/>
      <c r="H140" s="117"/>
    </row>
    <row r="141" spans="1:8" ht="37.5">
      <c r="A141" s="542" t="s">
        <v>143</v>
      </c>
      <c r="B141" s="543" t="s">
        <v>111</v>
      </c>
      <c r="C141" s="543" t="s">
        <v>112</v>
      </c>
      <c r="D141" s="543" t="s">
        <v>142</v>
      </c>
      <c r="E141" s="543"/>
      <c r="F141" s="543"/>
      <c r="G141" s="543"/>
      <c r="H141" s="542" t="s">
        <v>141</v>
      </c>
    </row>
    <row r="142" spans="1:8" ht="37.5">
      <c r="A142" s="542"/>
      <c r="B142" s="543"/>
      <c r="C142" s="543"/>
      <c r="D142" s="118" t="s">
        <v>7</v>
      </c>
      <c r="E142" s="118" t="s">
        <v>140</v>
      </c>
      <c r="F142" s="118" t="s">
        <v>156</v>
      </c>
      <c r="G142" s="118" t="s">
        <v>139</v>
      </c>
      <c r="H142" s="542"/>
    </row>
    <row r="143" spans="1:8" ht="41.25">
      <c r="A143" s="78"/>
      <c r="B143" s="77" t="s">
        <v>138</v>
      </c>
      <c r="C143" s="118"/>
      <c r="D143" s="118"/>
      <c r="E143" s="118"/>
      <c r="F143" s="118"/>
      <c r="G143" s="118"/>
      <c r="H143" s="119"/>
    </row>
    <row r="144" spans="1:8" ht="37.5">
      <c r="A144" s="123"/>
      <c r="B144" s="94"/>
      <c r="C144" s="122"/>
      <c r="D144" s="118"/>
      <c r="E144" s="118"/>
      <c r="F144" s="118"/>
      <c r="G144" s="118"/>
      <c r="H144" s="119"/>
    </row>
    <row r="145" spans="1:8" ht="325.5" customHeight="1">
      <c r="A145" s="112">
        <v>10</v>
      </c>
      <c r="B145" s="79" t="s">
        <v>50</v>
      </c>
      <c r="C145" s="88"/>
      <c r="D145" s="118"/>
      <c r="E145" s="118"/>
      <c r="F145" s="118"/>
      <c r="G145" s="118"/>
      <c r="H145" s="119"/>
    </row>
    <row r="146" spans="1:8" ht="79.5" customHeight="1">
      <c r="A146" s="88"/>
      <c r="B146" s="131" t="s">
        <v>233</v>
      </c>
      <c r="C146" s="88"/>
      <c r="D146" s="118"/>
      <c r="E146" s="118"/>
      <c r="F146" s="118"/>
      <c r="G146" s="118"/>
      <c r="H146" s="119"/>
    </row>
    <row r="147" spans="1:8" ht="54.75" customHeight="1">
      <c r="A147" s="88"/>
      <c r="B147" s="87" t="s">
        <v>234</v>
      </c>
      <c r="C147" s="88"/>
      <c r="D147" s="89">
        <v>2</v>
      </c>
      <c r="E147" s="89">
        <v>0.83</v>
      </c>
      <c r="F147" s="89">
        <v>0.66</v>
      </c>
      <c r="G147" s="89">
        <v>0.5</v>
      </c>
      <c r="H147" s="90">
        <f t="shared" ref="H147:H152" si="25">(E147+F147)*D147*G147</f>
        <v>1.49</v>
      </c>
    </row>
    <row r="148" spans="1:8" ht="54.75" customHeight="1">
      <c r="A148" s="88"/>
      <c r="B148" s="87" t="s">
        <v>216</v>
      </c>
      <c r="C148" s="88"/>
      <c r="D148" s="89">
        <v>2</v>
      </c>
      <c r="E148" s="89">
        <v>0.83</v>
      </c>
      <c r="F148" s="89">
        <v>0.66</v>
      </c>
      <c r="G148" s="89">
        <v>2.75</v>
      </c>
      <c r="H148" s="90">
        <f t="shared" si="25"/>
        <v>8.1950000000000003</v>
      </c>
    </row>
    <row r="149" spans="1:8" ht="54.75" customHeight="1">
      <c r="A149" s="88"/>
      <c r="B149" s="87" t="s">
        <v>217</v>
      </c>
      <c r="C149" s="88"/>
      <c r="D149" s="89">
        <v>2</v>
      </c>
      <c r="E149" s="89">
        <v>0.75</v>
      </c>
      <c r="F149" s="89">
        <v>0.66</v>
      </c>
      <c r="G149" s="89">
        <v>1.5</v>
      </c>
      <c r="H149" s="90">
        <f t="shared" si="25"/>
        <v>4.2300000000000004</v>
      </c>
    </row>
    <row r="150" spans="1:8" ht="54.75" customHeight="1">
      <c r="A150" s="88"/>
      <c r="B150" s="87" t="s">
        <v>218</v>
      </c>
      <c r="C150" s="88"/>
      <c r="D150" s="89">
        <v>2</v>
      </c>
      <c r="E150" s="89">
        <v>0.66</v>
      </c>
      <c r="F150" s="89">
        <v>0.66</v>
      </c>
      <c r="G150" s="89">
        <v>4.58</v>
      </c>
      <c r="H150" s="90">
        <f t="shared" si="25"/>
        <v>12.091200000000001</v>
      </c>
    </row>
    <row r="151" spans="1:8" ht="54.75" customHeight="1">
      <c r="A151" s="88"/>
      <c r="B151" s="87" t="s">
        <v>219</v>
      </c>
      <c r="C151" s="88"/>
      <c r="D151" s="89">
        <v>2</v>
      </c>
      <c r="E151" s="89">
        <v>0.66</v>
      </c>
      <c r="F151" s="89">
        <v>0.57999999999999996</v>
      </c>
      <c r="G151" s="89">
        <v>1.5</v>
      </c>
      <c r="H151" s="90">
        <f t="shared" si="25"/>
        <v>3.7199999999999998</v>
      </c>
    </row>
    <row r="152" spans="1:8" ht="54.75" customHeight="1">
      <c r="A152" s="88"/>
      <c r="B152" s="87" t="s">
        <v>220</v>
      </c>
      <c r="C152" s="88"/>
      <c r="D152" s="89">
        <v>2</v>
      </c>
      <c r="E152" s="89">
        <v>0.66</v>
      </c>
      <c r="F152" s="89">
        <v>0.5</v>
      </c>
      <c r="G152" s="89">
        <v>3.5</v>
      </c>
      <c r="H152" s="90">
        <f t="shared" si="25"/>
        <v>8.120000000000001</v>
      </c>
    </row>
    <row r="153" spans="1:8" ht="54.75" customHeight="1">
      <c r="A153" s="88"/>
      <c r="B153" s="87" t="s">
        <v>221</v>
      </c>
      <c r="C153" s="88"/>
      <c r="D153" s="89">
        <v>2</v>
      </c>
      <c r="E153" s="89">
        <v>0.66</v>
      </c>
      <c r="F153" s="89">
        <v>0.5</v>
      </c>
      <c r="G153" s="89">
        <v>0</v>
      </c>
      <c r="H153" s="90">
        <v>0.33</v>
      </c>
    </row>
    <row r="154" spans="1:8" ht="54.75" customHeight="1">
      <c r="A154" s="88"/>
      <c r="B154" s="87" t="s">
        <v>169</v>
      </c>
      <c r="C154" s="88"/>
      <c r="D154" s="89">
        <v>2</v>
      </c>
      <c r="E154" s="89">
        <v>0.66</v>
      </c>
      <c r="F154" s="89">
        <v>0.33</v>
      </c>
      <c r="G154" s="89">
        <v>0.5</v>
      </c>
      <c r="H154" s="90">
        <f t="shared" ref="H154:H155" si="26">(E154+F154)*D154*G154</f>
        <v>0.99</v>
      </c>
    </row>
    <row r="155" spans="1:8" ht="54.75" customHeight="1">
      <c r="A155" s="88"/>
      <c r="B155" s="87" t="s">
        <v>170</v>
      </c>
      <c r="C155" s="88"/>
      <c r="D155" s="89">
        <v>2</v>
      </c>
      <c r="E155" s="89">
        <v>0.66</v>
      </c>
      <c r="F155" s="89">
        <v>0.33</v>
      </c>
      <c r="G155" s="89">
        <v>10.08</v>
      </c>
      <c r="H155" s="90">
        <f t="shared" si="26"/>
        <v>19.958400000000001</v>
      </c>
    </row>
    <row r="156" spans="1:8" ht="54.75" customHeight="1">
      <c r="A156" s="88"/>
      <c r="B156" s="87" t="s">
        <v>171</v>
      </c>
      <c r="C156" s="88"/>
      <c r="D156" s="89">
        <v>2</v>
      </c>
      <c r="E156" s="89">
        <v>0.66</v>
      </c>
      <c r="F156" s="89">
        <v>0.33</v>
      </c>
      <c r="G156" s="89">
        <v>0</v>
      </c>
      <c r="H156" s="90">
        <v>0.22</v>
      </c>
    </row>
    <row r="157" spans="1:8" ht="54.75" customHeight="1">
      <c r="A157" s="88"/>
      <c r="B157" s="87" t="s">
        <v>235</v>
      </c>
      <c r="C157" s="88"/>
      <c r="D157" s="89">
        <v>2</v>
      </c>
      <c r="E157" s="89">
        <v>0.66</v>
      </c>
      <c r="F157" s="89">
        <v>0.5</v>
      </c>
      <c r="G157" s="89">
        <v>0.5</v>
      </c>
      <c r="H157" s="90">
        <f t="shared" ref="H157:H160" si="27">(E157+F157)*D157*G157</f>
        <v>1.1600000000000001</v>
      </c>
    </row>
    <row r="158" spans="1:8" ht="54.75" customHeight="1">
      <c r="A158" s="88"/>
      <c r="B158" s="87" t="s">
        <v>182</v>
      </c>
      <c r="C158" s="88"/>
      <c r="D158" s="89">
        <v>2</v>
      </c>
      <c r="E158" s="89">
        <v>0.66</v>
      </c>
      <c r="F158" s="89">
        <v>0.5</v>
      </c>
      <c r="G158" s="89">
        <v>4</v>
      </c>
      <c r="H158" s="90">
        <f t="shared" si="27"/>
        <v>9.2800000000000011</v>
      </c>
    </row>
    <row r="159" spans="1:8" ht="54.75" customHeight="1">
      <c r="A159" s="88"/>
      <c r="B159" s="87" t="s">
        <v>192</v>
      </c>
      <c r="C159" s="88"/>
      <c r="D159" s="89">
        <v>2</v>
      </c>
      <c r="E159" s="89">
        <v>0.57999999999999996</v>
      </c>
      <c r="F159" s="89">
        <v>0.5</v>
      </c>
      <c r="G159" s="89">
        <v>1.5</v>
      </c>
      <c r="H159" s="90">
        <f t="shared" si="27"/>
        <v>3.24</v>
      </c>
    </row>
    <row r="160" spans="1:8" ht="54.75" customHeight="1">
      <c r="A160" s="88"/>
      <c r="B160" s="87" t="s">
        <v>170</v>
      </c>
      <c r="C160" s="88"/>
      <c r="D160" s="89">
        <v>2</v>
      </c>
      <c r="E160" s="89">
        <v>0.66</v>
      </c>
      <c r="F160" s="89">
        <v>0.33</v>
      </c>
      <c r="G160" s="89">
        <v>5.5</v>
      </c>
      <c r="H160" s="90">
        <f t="shared" si="27"/>
        <v>10.89</v>
      </c>
    </row>
    <row r="161" spans="1:8" ht="54.75" customHeight="1">
      <c r="A161" s="88"/>
      <c r="B161" s="87" t="s">
        <v>171</v>
      </c>
      <c r="C161" s="88"/>
      <c r="D161" s="89">
        <v>2</v>
      </c>
      <c r="E161" s="89">
        <v>0.66</v>
      </c>
      <c r="F161" s="89">
        <v>0.33</v>
      </c>
      <c r="G161" s="89">
        <v>0</v>
      </c>
      <c r="H161" s="90">
        <v>0.22</v>
      </c>
    </row>
    <row r="162" spans="1:8" ht="54.75" customHeight="1">
      <c r="A162" s="88"/>
      <c r="B162" s="128" t="s">
        <v>169</v>
      </c>
      <c r="C162" s="91"/>
      <c r="D162" s="126">
        <v>2</v>
      </c>
      <c r="E162" s="126">
        <v>0.66</v>
      </c>
      <c r="F162" s="126">
        <v>0.33</v>
      </c>
      <c r="G162" s="126">
        <v>0.5</v>
      </c>
      <c r="H162" s="129">
        <f t="shared" ref="H162:H163" si="28">(E162+F162)*D162*G162</f>
        <v>0.99</v>
      </c>
    </row>
    <row r="163" spans="1:8" ht="54.75" customHeight="1">
      <c r="A163" s="88"/>
      <c r="B163" s="128" t="s">
        <v>170</v>
      </c>
      <c r="C163" s="91"/>
      <c r="D163" s="126">
        <v>2</v>
      </c>
      <c r="E163" s="126">
        <v>0.66</v>
      </c>
      <c r="F163" s="126">
        <v>0.33</v>
      </c>
      <c r="G163" s="126">
        <v>2.25</v>
      </c>
      <c r="H163" s="129">
        <f t="shared" si="28"/>
        <v>4.4550000000000001</v>
      </c>
    </row>
    <row r="164" spans="1:8" ht="54.75" customHeight="1">
      <c r="A164" s="88"/>
      <c r="B164" s="128" t="s">
        <v>171</v>
      </c>
      <c r="C164" s="91"/>
      <c r="D164" s="126">
        <v>2</v>
      </c>
      <c r="E164" s="126">
        <v>0.66</v>
      </c>
      <c r="F164" s="126">
        <v>0.33</v>
      </c>
      <c r="G164" s="126">
        <v>0</v>
      </c>
      <c r="H164" s="129">
        <v>0.22</v>
      </c>
    </row>
    <row r="165" spans="1:8" ht="54.75" customHeight="1">
      <c r="A165" s="88"/>
      <c r="B165" s="128" t="s">
        <v>169</v>
      </c>
      <c r="C165" s="91"/>
      <c r="D165" s="126">
        <v>2</v>
      </c>
      <c r="E165" s="126">
        <v>0.66</v>
      </c>
      <c r="F165" s="126">
        <v>0.33</v>
      </c>
      <c r="G165" s="126">
        <v>0.5</v>
      </c>
      <c r="H165" s="129">
        <f t="shared" ref="H165:H166" si="29">(E165+F165)*D165*G165</f>
        <v>0.99</v>
      </c>
    </row>
    <row r="166" spans="1:8" ht="54.75" customHeight="1">
      <c r="A166" s="88"/>
      <c r="B166" s="128" t="s">
        <v>170</v>
      </c>
      <c r="C166" s="91"/>
      <c r="D166" s="126">
        <v>2</v>
      </c>
      <c r="E166" s="126">
        <v>0.66</v>
      </c>
      <c r="F166" s="126">
        <v>0.33</v>
      </c>
      <c r="G166" s="126">
        <v>0.91</v>
      </c>
      <c r="H166" s="129">
        <f t="shared" si="29"/>
        <v>1.8018000000000001</v>
      </c>
    </row>
    <row r="167" spans="1:8" ht="54.75" customHeight="1">
      <c r="A167" s="88"/>
      <c r="B167" s="128" t="s">
        <v>171</v>
      </c>
      <c r="C167" s="91"/>
      <c r="D167" s="126">
        <v>2</v>
      </c>
      <c r="E167" s="126">
        <v>0.66</v>
      </c>
      <c r="F167" s="126">
        <v>0.33</v>
      </c>
      <c r="G167" s="126">
        <v>0</v>
      </c>
      <c r="H167" s="129">
        <v>0.22</v>
      </c>
    </row>
    <row r="168" spans="1:8" ht="54.75" customHeight="1">
      <c r="A168" s="88"/>
      <c r="B168" s="87" t="s">
        <v>169</v>
      </c>
      <c r="C168" s="88"/>
      <c r="D168" s="89">
        <v>2</v>
      </c>
      <c r="E168" s="89">
        <v>0.66</v>
      </c>
      <c r="F168" s="89">
        <v>0.33</v>
      </c>
      <c r="G168" s="89">
        <v>0.5</v>
      </c>
      <c r="H168" s="90">
        <f t="shared" ref="H168:H169" si="30">(E168+F168)*D168*G168</f>
        <v>0.99</v>
      </c>
    </row>
    <row r="169" spans="1:8" ht="54.75" customHeight="1">
      <c r="A169" s="88"/>
      <c r="B169" s="87" t="s">
        <v>170</v>
      </c>
      <c r="C169" s="88"/>
      <c r="D169" s="89">
        <v>2</v>
      </c>
      <c r="E169" s="89">
        <v>0.66</v>
      </c>
      <c r="F169" s="89">
        <v>0.33</v>
      </c>
      <c r="G169" s="89">
        <v>3.66</v>
      </c>
      <c r="H169" s="90">
        <f t="shared" si="30"/>
        <v>7.2468000000000004</v>
      </c>
    </row>
    <row r="170" spans="1:8" ht="54.75" customHeight="1">
      <c r="A170" s="88"/>
      <c r="B170" s="87" t="s">
        <v>171</v>
      </c>
      <c r="C170" s="88"/>
      <c r="D170" s="89">
        <v>2</v>
      </c>
      <c r="E170" s="89">
        <v>0.66</v>
      </c>
      <c r="F170" s="89">
        <v>0.33</v>
      </c>
      <c r="G170" s="89">
        <v>0</v>
      </c>
      <c r="H170" s="90">
        <v>0.22</v>
      </c>
    </row>
    <row r="171" spans="1:8" ht="54.75" customHeight="1">
      <c r="A171" s="88"/>
      <c r="B171" s="87" t="s">
        <v>169</v>
      </c>
      <c r="C171" s="88"/>
      <c r="D171" s="89">
        <v>2</v>
      </c>
      <c r="E171" s="89">
        <v>0.66</v>
      </c>
      <c r="F171" s="89">
        <v>0.33</v>
      </c>
      <c r="G171" s="89">
        <v>0.5</v>
      </c>
      <c r="H171" s="90">
        <f t="shared" ref="H171:H172" si="31">(E171+F171)*D171*G171</f>
        <v>0.99</v>
      </c>
    </row>
    <row r="172" spans="1:8" ht="54.75" customHeight="1">
      <c r="A172" s="88"/>
      <c r="B172" s="87" t="s">
        <v>170</v>
      </c>
      <c r="C172" s="88"/>
      <c r="D172" s="89">
        <v>2</v>
      </c>
      <c r="E172" s="89">
        <v>0.66</v>
      </c>
      <c r="F172" s="89">
        <v>0.33</v>
      </c>
      <c r="G172" s="89">
        <v>10.08</v>
      </c>
      <c r="H172" s="90">
        <f t="shared" si="31"/>
        <v>19.958400000000001</v>
      </c>
    </row>
    <row r="173" spans="1:8" ht="54.75" customHeight="1">
      <c r="A173" s="88"/>
      <c r="B173" s="87" t="s">
        <v>171</v>
      </c>
      <c r="C173" s="88"/>
      <c r="D173" s="89">
        <v>2</v>
      </c>
      <c r="E173" s="89">
        <v>0.66</v>
      </c>
      <c r="F173" s="89">
        <v>0.33</v>
      </c>
      <c r="G173" s="89">
        <v>0</v>
      </c>
      <c r="H173" s="90">
        <v>0.22</v>
      </c>
    </row>
    <row r="174" spans="1:8" ht="54.75" customHeight="1">
      <c r="A174" s="88"/>
      <c r="B174" s="87" t="s">
        <v>169</v>
      </c>
      <c r="C174" s="88"/>
      <c r="D174" s="89">
        <v>2</v>
      </c>
      <c r="E174" s="89">
        <v>0.66</v>
      </c>
      <c r="F174" s="89">
        <v>0.33</v>
      </c>
      <c r="G174" s="89">
        <v>0.5</v>
      </c>
      <c r="H174" s="90">
        <f t="shared" ref="H174:H175" si="32">(E174+F174)*D174*G174</f>
        <v>0.99</v>
      </c>
    </row>
    <row r="175" spans="1:8" ht="54.75" customHeight="1">
      <c r="A175" s="88"/>
      <c r="B175" s="87" t="s">
        <v>170</v>
      </c>
      <c r="C175" s="88"/>
      <c r="D175" s="89">
        <v>2</v>
      </c>
      <c r="E175" s="89">
        <v>0.66</v>
      </c>
      <c r="F175" s="89">
        <v>0.33</v>
      </c>
      <c r="G175" s="89">
        <v>10.75</v>
      </c>
      <c r="H175" s="90">
        <f t="shared" si="32"/>
        <v>21.285</v>
      </c>
    </row>
    <row r="176" spans="1:8" ht="54.75" customHeight="1">
      <c r="A176" s="88"/>
      <c r="B176" s="87" t="s">
        <v>171</v>
      </c>
      <c r="C176" s="88"/>
      <c r="D176" s="89">
        <v>2</v>
      </c>
      <c r="E176" s="89">
        <v>0.66</v>
      </c>
      <c r="F176" s="89">
        <v>0.33</v>
      </c>
      <c r="G176" s="89">
        <v>0</v>
      </c>
      <c r="H176" s="90">
        <v>0.22</v>
      </c>
    </row>
    <row r="177" spans="1:8" ht="54.75" customHeight="1">
      <c r="A177" s="88"/>
      <c r="B177" s="87" t="s">
        <v>197</v>
      </c>
      <c r="C177" s="88"/>
      <c r="D177" s="89">
        <v>2</v>
      </c>
      <c r="E177" s="89">
        <v>1.1599999999999999</v>
      </c>
      <c r="F177" s="89">
        <v>0.5</v>
      </c>
      <c r="G177" s="89">
        <v>2.75</v>
      </c>
      <c r="H177" s="90">
        <f t="shared" ref="H177:H181" si="33">(E177+F177)*D177*G177</f>
        <v>9.129999999999999</v>
      </c>
    </row>
    <row r="178" spans="1:8" ht="54.75" customHeight="1">
      <c r="A178" s="88"/>
      <c r="B178" s="87" t="s">
        <v>252</v>
      </c>
      <c r="C178" s="91"/>
      <c r="D178" s="89">
        <v>2</v>
      </c>
      <c r="E178" s="89">
        <v>1.1599999999999999</v>
      </c>
      <c r="F178" s="89">
        <v>0.5</v>
      </c>
      <c r="G178" s="89">
        <v>1.99</v>
      </c>
      <c r="H178" s="90">
        <f t="shared" si="33"/>
        <v>6.6067999999999998</v>
      </c>
    </row>
    <row r="179" spans="1:8" ht="54.75" customHeight="1">
      <c r="A179" s="88"/>
      <c r="B179" s="87" t="s">
        <v>197</v>
      </c>
      <c r="C179" s="88"/>
      <c r="D179" s="89">
        <v>2</v>
      </c>
      <c r="E179" s="89">
        <v>1.1599999999999999</v>
      </c>
      <c r="F179" s="89">
        <v>0.5</v>
      </c>
      <c r="G179" s="89">
        <v>1.58</v>
      </c>
      <c r="H179" s="90">
        <f t="shared" si="33"/>
        <v>5.2455999999999996</v>
      </c>
    </row>
    <row r="180" spans="1:8" ht="54.75" customHeight="1">
      <c r="A180" s="88"/>
      <c r="B180" s="87" t="s">
        <v>252</v>
      </c>
      <c r="C180" s="91"/>
      <c r="D180" s="89">
        <v>2</v>
      </c>
      <c r="E180" s="89">
        <v>1.1599999999999999</v>
      </c>
      <c r="F180" s="89">
        <v>0.5</v>
      </c>
      <c r="G180" s="89">
        <v>1.99</v>
      </c>
      <c r="H180" s="90">
        <f t="shared" si="33"/>
        <v>6.6067999999999998</v>
      </c>
    </row>
    <row r="181" spans="1:8" ht="54.75" customHeight="1">
      <c r="A181" s="88"/>
      <c r="B181" s="87" t="s">
        <v>197</v>
      </c>
      <c r="C181" s="88"/>
      <c r="D181" s="89">
        <v>2</v>
      </c>
      <c r="E181" s="89">
        <v>1.1599999999999999</v>
      </c>
      <c r="F181" s="89">
        <v>0.5</v>
      </c>
      <c r="G181" s="89">
        <v>9.33</v>
      </c>
      <c r="H181" s="90">
        <f t="shared" si="33"/>
        <v>30.9756</v>
      </c>
    </row>
    <row r="182" spans="1:8" ht="54.75" customHeight="1">
      <c r="A182" s="88"/>
      <c r="B182" s="87" t="s">
        <v>198</v>
      </c>
      <c r="C182" s="88"/>
      <c r="D182" s="89">
        <v>2</v>
      </c>
      <c r="E182" s="89">
        <v>1.1599999999999999</v>
      </c>
      <c r="F182" s="89">
        <v>0.5</v>
      </c>
      <c r="G182" s="89">
        <v>0</v>
      </c>
      <c r="H182" s="90">
        <v>0.57999999999999996</v>
      </c>
    </row>
    <row r="183" spans="1:8" ht="34.5">
      <c r="A183" s="80"/>
      <c r="B183" s="82"/>
      <c r="C183" s="71"/>
      <c r="D183" s="75"/>
      <c r="E183" s="75"/>
      <c r="F183" s="75"/>
      <c r="G183" s="75"/>
      <c r="H183" s="81"/>
    </row>
    <row r="184" spans="1:8" ht="63.75" customHeight="1">
      <c r="A184" s="138"/>
      <c r="B184" s="83" t="s">
        <v>134</v>
      </c>
      <c r="C184" s="84" t="s">
        <v>179</v>
      </c>
      <c r="D184" s="83"/>
      <c r="E184" s="85"/>
      <c r="F184" s="85"/>
      <c r="G184" s="85"/>
      <c r="H184" s="86">
        <f>SUM(H147:H183)</f>
        <v>204.07639999999995</v>
      </c>
    </row>
    <row r="186" spans="1:8" ht="60">
      <c r="A186" s="544" t="s">
        <v>152</v>
      </c>
      <c r="B186" s="545"/>
      <c r="C186" s="545"/>
      <c r="D186" s="545"/>
      <c r="E186" s="545"/>
      <c r="F186" s="545"/>
      <c r="G186" s="545"/>
      <c r="H186" s="546"/>
    </row>
    <row r="187" spans="1:8" ht="45">
      <c r="A187" s="547" t="s">
        <v>151</v>
      </c>
      <c r="B187" s="548"/>
      <c r="C187" s="548"/>
      <c r="D187" s="548"/>
      <c r="E187" s="548"/>
      <c r="F187" s="548"/>
      <c r="G187" s="548"/>
      <c r="H187" s="549"/>
    </row>
    <row r="188" spans="1:8" ht="35.25">
      <c r="A188" s="550"/>
      <c r="B188" s="551"/>
      <c r="C188" s="551"/>
      <c r="D188" s="551"/>
      <c r="E188" s="551"/>
      <c r="F188" s="551"/>
      <c r="G188" s="551"/>
      <c r="H188" s="552"/>
    </row>
    <row r="189" spans="1:8" ht="42" customHeight="1">
      <c r="A189" s="553"/>
      <c r="B189" s="553"/>
      <c r="C189" s="553"/>
      <c r="D189" s="553"/>
      <c r="E189" s="553"/>
      <c r="F189" s="553"/>
      <c r="G189" s="553"/>
      <c r="H189" s="553"/>
    </row>
    <row r="190" spans="1:8" ht="42" customHeight="1">
      <c r="A190" s="554" t="s">
        <v>150</v>
      </c>
      <c r="B190" s="554"/>
      <c r="C190" s="542" t="s">
        <v>149</v>
      </c>
      <c r="D190" s="542"/>
      <c r="E190" s="542"/>
      <c r="F190" s="554" t="s">
        <v>148</v>
      </c>
      <c r="G190" s="554"/>
      <c r="H190" s="115">
        <v>45173</v>
      </c>
    </row>
    <row r="191" spans="1:8" ht="37.5">
      <c r="A191" s="554" t="s">
        <v>147</v>
      </c>
      <c r="B191" s="554"/>
      <c r="C191" s="542"/>
      <c r="D191" s="542"/>
      <c r="E191" s="542"/>
      <c r="F191" s="554" t="s">
        <v>146</v>
      </c>
      <c r="G191" s="554"/>
      <c r="H191" s="116"/>
    </row>
    <row r="192" spans="1:8" ht="37.5">
      <c r="A192" s="554" t="s">
        <v>145</v>
      </c>
      <c r="B192" s="554"/>
      <c r="C192" s="542"/>
      <c r="D192" s="542"/>
      <c r="E192" s="542"/>
      <c r="F192" s="555" t="s">
        <v>144</v>
      </c>
      <c r="G192" s="555"/>
      <c r="H192" s="117"/>
    </row>
    <row r="193" spans="1:8" ht="37.5">
      <c r="A193" s="542" t="s">
        <v>143</v>
      </c>
      <c r="B193" s="543" t="s">
        <v>111</v>
      </c>
      <c r="C193" s="543" t="s">
        <v>112</v>
      </c>
      <c r="D193" s="543" t="s">
        <v>142</v>
      </c>
      <c r="E193" s="543"/>
      <c r="F193" s="543"/>
      <c r="G193" s="543"/>
      <c r="H193" s="542" t="s">
        <v>141</v>
      </c>
    </row>
    <row r="194" spans="1:8" ht="37.5">
      <c r="A194" s="542"/>
      <c r="B194" s="543"/>
      <c r="C194" s="543"/>
      <c r="D194" s="118" t="s">
        <v>7</v>
      </c>
      <c r="E194" s="118" t="s">
        <v>140</v>
      </c>
      <c r="F194" s="118" t="s">
        <v>156</v>
      </c>
      <c r="G194" s="118" t="s">
        <v>139</v>
      </c>
      <c r="H194" s="542"/>
    </row>
    <row r="195" spans="1:8" ht="37.5">
      <c r="A195" s="78"/>
      <c r="B195" s="94" t="s">
        <v>136</v>
      </c>
      <c r="C195" s="118"/>
      <c r="D195" s="118"/>
      <c r="E195" s="118"/>
      <c r="F195" s="118"/>
      <c r="G195" s="118"/>
      <c r="H195" s="119"/>
    </row>
    <row r="196" spans="1:8" ht="37.5">
      <c r="A196" s="123"/>
      <c r="B196" s="94"/>
      <c r="C196" s="122"/>
      <c r="D196" s="118"/>
      <c r="E196" s="118"/>
      <c r="F196" s="118"/>
      <c r="G196" s="118"/>
      <c r="H196" s="119"/>
    </row>
    <row r="197" spans="1:8" ht="325.5" customHeight="1">
      <c r="A197" s="78">
        <v>10</v>
      </c>
      <c r="B197" s="79" t="s">
        <v>50</v>
      </c>
      <c r="C197" s="88"/>
      <c r="D197" s="118"/>
      <c r="E197" s="118"/>
      <c r="F197" s="118"/>
      <c r="G197" s="118"/>
      <c r="H197" s="119"/>
    </row>
    <row r="198" spans="1:8" ht="50.25" customHeight="1">
      <c r="A198" s="88"/>
      <c r="B198" s="285" t="s">
        <v>202</v>
      </c>
      <c r="C198" s="88"/>
      <c r="D198" s="118"/>
      <c r="E198" s="118"/>
      <c r="F198" s="118"/>
      <c r="G198" s="118"/>
      <c r="H198" s="119"/>
    </row>
    <row r="199" spans="1:8" ht="50.25" customHeight="1">
      <c r="A199" s="88"/>
      <c r="B199" s="87" t="s">
        <v>347</v>
      </c>
      <c r="C199" s="88"/>
      <c r="D199" s="89">
        <v>2</v>
      </c>
      <c r="E199" s="89">
        <v>1.33</v>
      </c>
      <c r="F199" s="89">
        <v>0.66</v>
      </c>
      <c r="G199" s="89">
        <v>0.5</v>
      </c>
      <c r="H199" s="90">
        <f t="shared" ref="H199:H204" si="34">(E199+F199)*D199*G199</f>
        <v>1.9900000000000002</v>
      </c>
    </row>
    <row r="200" spans="1:8" ht="50.25" customHeight="1">
      <c r="A200" s="88"/>
      <c r="B200" s="87" t="s">
        <v>348</v>
      </c>
      <c r="C200" s="88"/>
      <c r="D200" s="89">
        <v>2</v>
      </c>
      <c r="E200" s="89">
        <v>1.33</v>
      </c>
      <c r="F200" s="89">
        <v>0.66</v>
      </c>
      <c r="G200" s="89">
        <v>0.33</v>
      </c>
      <c r="H200" s="90">
        <f t="shared" si="34"/>
        <v>1.3134000000000001</v>
      </c>
    </row>
    <row r="201" spans="1:8" ht="50.25" customHeight="1">
      <c r="A201" s="88"/>
      <c r="B201" s="87" t="s">
        <v>349</v>
      </c>
      <c r="C201" s="91"/>
      <c r="D201" s="89">
        <v>2</v>
      </c>
      <c r="E201" s="89">
        <v>1.33</v>
      </c>
      <c r="F201" s="89">
        <v>0.66</v>
      </c>
      <c r="G201" s="89">
        <v>2.12</v>
      </c>
      <c r="H201" s="90">
        <f t="shared" si="34"/>
        <v>8.4376000000000015</v>
      </c>
    </row>
    <row r="202" spans="1:8" ht="50.25" customHeight="1">
      <c r="A202" s="88"/>
      <c r="B202" s="87" t="s">
        <v>348</v>
      </c>
      <c r="C202" s="88"/>
      <c r="D202" s="89">
        <v>2</v>
      </c>
      <c r="E202" s="89">
        <v>1.33</v>
      </c>
      <c r="F202" s="89">
        <v>0.66</v>
      </c>
      <c r="G202" s="89">
        <v>3.58</v>
      </c>
      <c r="H202" s="90">
        <f t="shared" si="34"/>
        <v>14.248400000000002</v>
      </c>
    </row>
    <row r="203" spans="1:8" ht="50.25" customHeight="1">
      <c r="A203" s="88"/>
      <c r="B203" s="87" t="s">
        <v>350</v>
      </c>
      <c r="C203" s="88"/>
      <c r="D203" s="89">
        <v>2</v>
      </c>
      <c r="E203" s="89">
        <v>1</v>
      </c>
      <c r="F203" s="89">
        <v>0.91</v>
      </c>
      <c r="G203" s="89">
        <v>1.1599999999999999</v>
      </c>
      <c r="H203" s="90">
        <f t="shared" si="34"/>
        <v>4.4311999999999996</v>
      </c>
    </row>
    <row r="204" spans="1:8" ht="50.25" customHeight="1">
      <c r="A204" s="88"/>
      <c r="B204" s="87" t="s">
        <v>225</v>
      </c>
      <c r="C204" s="88"/>
      <c r="D204" s="89">
        <v>2</v>
      </c>
      <c r="E204" s="89">
        <v>1.1599999999999999</v>
      </c>
      <c r="F204" s="89">
        <v>0.66</v>
      </c>
      <c r="G204" s="89">
        <v>11.08</v>
      </c>
      <c r="H204" s="90">
        <f t="shared" si="34"/>
        <v>40.331199999999995</v>
      </c>
    </row>
    <row r="205" spans="1:8" ht="50.25" customHeight="1">
      <c r="A205" s="88"/>
      <c r="B205" s="87" t="s">
        <v>226</v>
      </c>
      <c r="C205" s="88"/>
      <c r="D205" s="89">
        <v>1</v>
      </c>
      <c r="E205" s="89">
        <v>1.1599999999999999</v>
      </c>
      <c r="F205" s="89">
        <v>0.66</v>
      </c>
      <c r="G205" s="89">
        <v>0</v>
      </c>
      <c r="H205" s="90">
        <v>0.78</v>
      </c>
    </row>
    <row r="206" spans="1:8" ht="50.25" customHeight="1">
      <c r="A206" s="88"/>
      <c r="B206" s="87" t="s">
        <v>351</v>
      </c>
      <c r="C206" s="88"/>
      <c r="D206" s="89">
        <v>2</v>
      </c>
      <c r="E206" s="89">
        <v>1.33</v>
      </c>
      <c r="F206" s="89">
        <v>0.5</v>
      </c>
      <c r="G206" s="89">
        <v>0.5</v>
      </c>
      <c r="H206" s="90">
        <f t="shared" ref="H206:H211" si="35">(E206+F206)*D206*G206</f>
        <v>1.83</v>
      </c>
    </row>
    <row r="207" spans="1:8" ht="50.25" customHeight="1">
      <c r="A207" s="88"/>
      <c r="B207" s="87" t="s">
        <v>352</v>
      </c>
      <c r="C207" s="88"/>
      <c r="D207" s="89">
        <v>2</v>
      </c>
      <c r="E207" s="89">
        <v>1.33</v>
      </c>
      <c r="F207" s="89">
        <v>0.5</v>
      </c>
      <c r="G207" s="89">
        <v>6</v>
      </c>
      <c r="H207" s="90">
        <f t="shared" si="35"/>
        <v>21.96</v>
      </c>
    </row>
    <row r="208" spans="1:8" ht="50.25" customHeight="1">
      <c r="A208" s="88"/>
      <c r="B208" s="87" t="s">
        <v>353</v>
      </c>
      <c r="C208" s="88"/>
      <c r="D208" s="89">
        <v>2</v>
      </c>
      <c r="E208" s="89">
        <v>0.91</v>
      </c>
      <c r="F208" s="89">
        <v>0.83</v>
      </c>
      <c r="G208" s="89">
        <v>1.1599999999999999</v>
      </c>
      <c r="H208" s="90">
        <f t="shared" si="35"/>
        <v>4.0367999999999995</v>
      </c>
    </row>
    <row r="209" spans="1:8" ht="50.25" customHeight="1">
      <c r="A209" s="88"/>
      <c r="B209" s="87" t="s">
        <v>231</v>
      </c>
      <c r="C209" s="88"/>
      <c r="D209" s="89">
        <v>2</v>
      </c>
      <c r="E209" s="89">
        <v>1.1599999999999999</v>
      </c>
      <c r="F209" s="89">
        <v>0.5</v>
      </c>
      <c r="G209" s="89">
        <v>27.58</v>
      </c>
      <c r="H209" s="90">
        <f t="shared" si="35"/>
        <v>91.565599999999989</v>
      </c>
    </row>
    <row r="210" spans="1:8" ht="50.25" customHeight="1">
      <c r="A210" s="88"/>
      <c r="B210" s="87" t="s">
        <v>354</v>
      </c>
      <c r="C210" s="91"/>
      <c r="D210" s="89">
        <v>2</v>
      </c>
      <c r="E210" s="89">
        <v>1.1599999999999999</v>
      </c>
      <c r="F210" s="89">
        <v>0.5</v>
      </c>
      <c r="G210" s="89">
        <v>1.99</v>
      </c>
      <c r="H210" s="90">
        <f t="shared" si="35"/>
        <v>6.6067999999999998</v>
      </c>
    </row>
    <row r="211" spans="1:8" ht="50.25" customHeight="1">
      <c r="A211" s="88"/>
      <c r="B211" s="87" t="s">
        <v>231</v>
      </c>
      <c r="C211" s="88"/>
      <c r="D211" s="89">
        <v>2</v>
      </c>
      <c r="E211" s="89">
        <v>1.1599999999999999</v>
      </c>
      <c r="F211" s="89">
        <v>0.5</v>
      </c>
      <c r="G211" s="89">
        <v>2</v>
      </c>
      <c r="H211" s="90">
        <f t="shared" si="35"/>
        <v>6.64</v>
      </c>
    </row>
    <row r="212" spans="1:8" ht="50.25" customHeight="1">
      <c r="A212" s="88"/>
      <c r="B212" s="87" t="s">
        <v>355</v>
      </c>
      <c r="C212" s="88"/>
      <c r="D212" s="89">
        <v>1</v>
      </c>
      <c r="E212" s="89">
        <v>1.1599999999999999</v>
      </c>
      <c r="F212" s="89">
        <v>0.5</v>
      </c>
      <c r="G212" s="89">
        <v>0</v>
      </c>
      <c r="H212" s="90">
        <v>0.57999999999999996</v>
      </c>
    </row>
    <row r="213" spans="1:8" ht="50.25" customHeight="1">
      <c r="A213" s="88"/>
      <c r="B213" s="87" t="s">
        <v>356</v>
      </c>
      <c r="C213" s="88"/>
      <c r="D213" s="89">
        <v>2</v>
      </c>
      <c r="E213" s="89">
        <v>0.66</v>
      </c>
      <c r="F213" s="89">
        <v>0.5</v>
      </c>
      <c r="G213" s="89">
        <v>0.5</v>
      </c>
      <c r="H213" s="90">
        <f t="shared" ref="H213:H220" si="36">(E213+F213)*D213*G213</f>
        <v>1.1600000000000001</v>
      </c>
    </row>
    <row r="214" spans="1:8" ht="50.25" customHeight="1">
      <c r="A214" s="88"/>
      <c r="B214" s="87" t="s">
        <v>230</v>
      </c>
      <c r="C214" s="88"/>
      <c r="D214" s="89">
        <v>2</v>
      </c>
      <c r="E214" s="89">
        <v>0.66</v>
      </c>
      <c r="F214" s="89">
        <v>0.5</v>
      </c>
      <c r="G214" s="89">
        <v>3.83</v>
      </c>
      <c r="H214" s="90">
        <f t="shared" si="36"/>
        <v>8.8856000000000019</v>
      </c>
    </row>
    <row r="215" spans="1:8" ht="50.25" customHeight="1">
      <c r="A215" s="88"/>
      <c r="B215" s="87" t="s">
        <v>357</v>
      </c>
      <c r="C215" s="88"/>
      <c r="D215" s="89">
        <v>2</v>
      </c>
      <c r="E215" s="89">
        <v>0.57999999999999996</v>
      </c>
      <c r="F215" s="89">
        <v>0.5</v>
      </c>
      <c r="G215" s="89">
        <v>1</v>
      </c>
      <c r="H215" s="90">
        <f t="shared" si="36"/>
        <v>2.16</v>
      </c>
    </row>
    <row r="216" spans="1:8" ht="50.25" customHeight="1">
      <c r="A216" s="88"/>
      <c r="B216" s="87" t="s">
        <v>358</v>
      </c>
      <c r="C216" s="88"/>
      <c r="D216" s="89">
        <v>2</v>
      </c>
      <c r="E216" s="89">
        <v>0.5</v>
      </c>
      <c r="F216" s="89">
        <v>0.5</v>
      </c>
      <c r="G216" s="89">
        <v>2</v>
      </c>
      <c r="H216" s="90">
        <f t="shared" si="36"/>
        <v>4</v>
      </c>
    </row>
    <row r="217" spans="1:8" ht="50.25" customHeight="1">
      <c r="A217" s="88"/>
      <c r="B217" s="87" t="s">
        <v>359</v>
      </c>
      <c r="C217" s="91"/>
      <c r="D217" s="89">
        <v>2</v>
      </c>
      <c r="E217" s="89">
        <v>0.5</v>
      </c>
      <c r="F217" s="89">
        <v>0.5</v>
      </c>
      <c r="G217" s="89">
        <v>0.45</v>
      </c>
      <c r="H217" s="90">
        <f t="shared" si="36"/>
        <v>0.9</v>
      </c>
    </row>
    <row r="218" spans="1:8" ht="50.25" customHeight="1">
      <c r="A218" s="88"/>
      <c r="B218" s="87" t="s">
        <v>358</v>
      </c>
      <c r="C218" s="88"/>
      <c r="D218" s="89">
        <v>2</v>
      </c>
      <c r="E218" s="89">
        <v>0.5</v>
      </c>
      <c r="F218" s="89">
        <v>0.5</v>
      </c>
      <c r="G218" s="89">
        <v>1</v>
      </c>
      <c r="H218" s="90">
        <f t="shared" si="36"/>
        <v>2</v>
      </c>
    </row>
    <row r="219" spans="1:8" ht="50.25" customHeight="1">
      <c r="A219" s="88"/>
      <c r="B219" s="87" t="s">
        <v>359</v>
      </c>
      <c r="C219" s="91"/>
      <c r="D219" s="89">
        <v>2</v>
      </c>
      <c r="E219" s="89">
        <v>0.5</v>
      </c>
      <c r="F219" s="89">
        <v>0.5</v>
      </c>
      <c r="G219" s="89">
        <v>0.45</v>
      </c>
      <c r="H219" s="90">
        <f t="shared" si="36"/>
        <v>0.9</v>
      </c>
    </row>
    <row r="220" spans="1:8" ht="50.25" customHeight="1">
      <c r="A220" s="88"/>
      <c r="B220" s="87" t="s">
        <v>358</v>
      </c>
      <c r="C220" s="88"/>
      <c r="D220" s="89">
        <v>2</v>
      </c>
      <c r="E220" s="89">
        <v>0.5</v>
      </c>
      <c r="F220" s="89">
        <v>0.5</v>
      </c>
      <c r="G220" s="89">
        <v>7.08</v>
      </c>
      <c r="H220" s="90">
        <f t="shared" si="36"/>
        <v>14.16</v>
      </c>
    </row>
    <row r="221" spans="1:8" ht="50.25" customHeight="1">
      <c r="A221" s="88"/>
      <c r="B221" s="87" t="s">
        <v>360</v>
      </c>
      <c r="C221" s="88"/>
      <c r="D221" s="89">
        <v>1</v>
      </c>
      <c r="E221" s="89">
        <v>0.5</v>
      </c>
      <c r="F221" s="89">
        <v>0.5</v>
      </c>
      <c r="G221" s="89">
        <v>0</v>
      </c>
      <c r="H221" s="90">
        <v>0.25</v>
      </c>
    </row>
    <row r="222" spans="1:8" ht="50.25" customHeight="1">
      <c r="A222" s="88"/>
      <c r="B222" s="87" t="s">
        <v>361</v>
      </c>
      <c r="C222" s="88"/>
      <c r="D222" s="89">
        <v>2</v>
      </c>
      <c r="E222" s="89">
        <v>1.83</v>
      </c>
      <c r="F222" s="89">
        <v>0.33</v>
      </c>
      <c r="G222" s="89">
        <v>5.75</v>
      </c>
      <c r="H222" s="90">
        <f t="shared" ref="H222" si="37">(E222+F222)*D222*G222</f>
        <v>24.840000000000003</v>
      </c>
    </row>
    <row r="223" spans="1:8" ht="50.25" customHeight="1">
      <c r="A223" s="88"/>
      <c r="B223" s="87" t="s">
        <v>362</v>
      </c>
      <c r="C223" s="88"/>
      <c r="D223" s="89">
        <v>1</v>
      </c>
      <c r="E223" s="89">
        <v>1.83</v>
      </c>
      <c r="F223" s="89">
        <v>0.33</v>
      </c>
      <c r="G223" s="89">
        <v>0</v>
      </c>
      <c r="H223" s="90">
        <v>0.61</v>
      </c>
    </row>
    <row r="224" spans="1:8" ht="50.25" customHeight="1">
      <c r="A224" s="88"/>
      <c r="B224" s="87" t="s">
        <v>363</v>
      </c>
      <c r="C224" s="88"/>
      <c r="D224" s="89">
        <v>2</v>
      </c>
      <c r="E224" s="89">
        <v>1.83</v>
      </c>
      <c r="F224" s="89">
        <v>0.33</v>
      </c>
      <c r="G224" s="89">
        <v>0.5</v>
      </c>
      <c r="H224" s="90">
        <f t="shared" ref="H224:H225" si="38">(E224+F224)*D224*G224</f>
        <v>2.16</v>
      </c>
    </row>
    <row r="225" spans="1:8" ht="50.25" customHeight="1">
      <c r="A225" s="88"/>
      <c r="B225" s="87" t="s">
        <v>361</v>
      </c>
      <c r="C225" s="88"/>
      <c r="D225" s="89">
        <v>2</v>
      </c>
      <c r="E225" s="89">
        <v>1.83</v>
      </c>
      <c r="F225" s="89">
        <v>0.33</v>
      </c>
      <c r="G225" s="89">
        <v>6</v>
      </c>
      <c r="H225" s="90">
        <f t="shared" si="38"/>
        <v>25.92</v>
      </c>
    </row>
    <row r="226" spans="1:8" ht="50.25" customHeight="1">
      <c r="A226" s="88"/>
      <c r="B226" s="87" t="s">
        <v>362</v>
      </c>
      <c r="C226" s="88"/>
      <c r="D226" s="89">
        <v>1</v>
      </c>
      <c r="E226" s="89">
        <v>1.83</v>
      </c>
      <c r="F226" s="89">
        <v>0.33</v>
      </c>
      <c r="G226" s="89">
        <v>0</v>
      </c>
      <c r="H226" s="90">
        <v>0.61</v>
      </c>
    </row>
    <row r="227" spans="1:8" ht="50.25" customHeight="1">
      <c r="A227" s="88"/>
      <c r="B227" s="87" t="s">
        <v>361</v>
      </c>
      <c r="C227" s="88"/>
      <c r="D227" s="89">
        <v>2</v>
      </c>
      <c r="E227" s="89">
        <v>1.83</v>
      </c>
      <c r="F227" s="89">
        <v>0.33</v>
      </c>
      <c r="G227" s="89">
        <v>3.91</v>
      </c>
      <c r="H227" s="90">
        <f t="shared" ref="H227" si="39">(E227+F227)*D227*G227</f>
        <v>16.891200000000001</v>
      </c>
    </row>
    <row r="228" spans="1:8" ht="50.25" customHeight="1">
      <c r="A228" s="88"/>
      <c r="B228" s="87" t="s">
        <v>362</v>
      </c>
      <c r="C228" s="88"/>
      <c r="D228" s="89">
        <v>1</v>
      </c>
      <c r="E228" s="89">
        <v>1.83</v>
      </c>
      <c r="F228" s="89">
        <v>0.33</v>
      </c>
      <c r="G228" s="89">
        <v>0</v>
      </c>
      <c r="H228" s="90">
        <v>0.61</v>
      </c>
    </row>
    <row r="229" spans="1:8" ht="50.25" customHeight="1">
      <c r="A229" s="88"/>
      <c r="B229" s="87" t="s">
        <v>168</v>
      </c>
      <c r="C229" s="88"/>
      <c r="D229" s="89">
        <v>2</v>
      </c>
      <c r="E229" s="89">
        <v>1.1599999999999999</v>
      </c>
      <c r="F229" s="89">
        <v>0.83</v>
      </c>
      <c r="G229" s="89">
        <v>7.75</v>
      </c>
      <c r="H229" s="90">
        <f t="shared" ref="H229:H231" si="40">(E229+F229)*D229*G229</f>
        <v>30.844999999999995</v>
      </c>
    </row>
    <row r="230" spans="1:8" ht="50.25" customHeight="1">
      <c r="A230" s="88"/>
      <c r="B230" s="87" t="s">
        <v>364</v>
      </c>
      <c r="C230" s="88"/>
      <c r="D230" s="89">
        <v>2</v>
      </c>
      <c r="E230" s="89">
        <v>1</v>
      </c>
      <c r="F230" s="89">
        <v>0.75</v>
      </c>
      <c r="G230" s="89">
        <v>1</v>
      </c>
      <c r="H230" s="90">
        <f t="shared" si="40"/>
        <v>3.5</v>
      </c>
    </row>
    <row r="231" spans="1:8" ht="50.25" customHeight="1">
      <c r="A231" s="88"/>
      <c r="B231" s="87" t="s">
        <v>195</v>
      </c>
      <c r="C231" s="88"/>
      <c r="D231" s="89">
        <v>2</v>
      </c>
      <c r="E231" s="89">
        <v>1.1599999999999999</v>
      </c>
      <c r="F231" s="89">
        <v>0.33</v>
      </c>
      <c r="G231" s="89">
        <v>13.91</v>
      </c>
      <c r="H231" s="90">
        <f t="shared" si="40"/>
        <v>41.451799999999999</v>
      </c>
    </row>
    <row r="232" spans="1:8" ht="50.25" customHeight="1">
      <c r="A232" s="88"/>
      <c r="B232" s="87" t="s">
        <v>196</v>
      </c>
      <c r="C232" s="88"/>
      <c r="D232" s="89">
        <v>1</v>
      </c>
      <c r="E232" s="89">
        <v>1.1599999999999999</v>
      </c>
      <c r="F232" s="89">
        <v>0.33</v>
      </c>
      <c r="G232" s="89">
        <v>0</v>
      </c>
      <c r="H232" s="90">
        <v>0.38</v>
      </c>
    </row>
    <row r="233" spans="1:8" ht="50.25" customHeight="1">
      <c r="A233" s="88"/>
      <c r="B233" s="87" t="s">
        <v>365</v>
      </c>
      <c r="C233" s="88"/>
      <c r="D233" s="89">
        <v>2</v>
      </c>
      <c r="E233" s="89">
        <v>1.83</v>
      </c>
      <c r="F233" s="89">
        <v>0.83</v>
      </c>
      <c r="G233" s="89">
        <v>0.5</v>
      </c>
      <c r="H233" s="90">
        <f t="shared" ref="H233:H238" si="41">(E233+F233)*D233*G233</f>
        <v>2.66</v>
      </c>
    </row>
    <row r="234" spans="1:8" ht="50.25" customHeight="1">
      <c r="A234" s="88"/>
      <c r="B234" s="87" t="s">
        <v>366</v>
      </c>
      <c r="C234" s="88"/>
      <c r="D234" s="89">
        <v>2</v>
      </c>
      <c r="E234" s="89">
        <v>1.83</v>
      </c>
      <c r="F234" s="89">
        <v>0.83</v>
      </c>
      <c r="G234" s="89">
        <v>7.5</v>
      </c>
      <c r="H234" s="90">
        <f t="shared" si="41"/>
        <v>39.900000000000006</v>
      </c>
    </row>
    <row r="235" spans="1:8" ht="50.25" customHeight="1">
      <c r="A235" s="88"/>
      <c r="B235" s="87" t="s">
        <v>367</v>
      </c>
      <c r="C235" s="88"/>
      <c r="D235" s="89">
        <v>2</v>
      </c>
      <c r="E235" s="89">
        <v>1.33</v>
      </c>
      <c r="F235" s="89">
        <v>1.1599999999999999</v>
      </c>
      <c r="G235" s="89">
        <v>1.5</v>
      </c>
      <c r="H235" s="90">
        <f t="shared" si="41"/>
        <v>7.4700000000000006</v>
      </c>
    </row>
    <row r="236" spans="1:8" ht="50.25" customHeight="1">
      <c r="A236" s="88"/>
      <c r="B236" s="87" t="s">
        <v>368</v>
      </c>
      <c r="C236" s="88"/>
      <c r="D236" s="89">
        <v>2</v>
      </c>
      <c r="E236" s="89">
        <v>1.83</v>
      </c>
      <c r="F236" s="89">
        <v>0.5</v>
      </c>
      <c r="G236" s="89">
        <v>9.41</v>
      </c>
      <c r="H236" s="90">
        <f t="shared" si="41"/>
        <v>43.8506</v>
      </c>
    </row>
    <row r="237" spans="1:8" ht="50.25" customHeight="1">
      <c r="A237" s="88"/>
      <c r="B237" s="87" t="s">
        <v>369</v>
      </c>
      <c r="C237" s="91"/>
      <c r="D237" s="89">
        <v>2</v>
      </c>
      <c r="E237" s="89">
        <v>1.83</v>
      </c>
      <c r="F237" s="89">
        <v>0.5</v>
      </c>
      <c r="G237" s="89">
        <v>2.4900000000000002</v>
      </c>
      <c r="H237" s="90">
        <f t="shared" si="41"/>
        <v>11.603400000000001</v>
      </c>
    </row>
    <row r="238" spans="1:8" ht="50.25" customHeight="1">
      <c r="A238" s="88"/>
      <c r="B238" s="87" t="s">
        <v>368</v>
      </c>
      <c r="C238" s="88"/>
      <c r="D238" s="89">
        <v>2</v>
      </c>
      <c r="E238" s="89">
        <v>1.83</v>
      </c>
      <c r="F238" s="89">
        <v>0.5</v>
      </c>
      <c r="G238" s="89">
        <v>3.25</v>
      </c>
      <c r="H238" s="90">
        <f t="shared" si="41"/>
        <v>15.145</v>
      </c>
    </row>
    <row r="239" spans="1:8" ht="50.25" customHeight="1">
      <c r="A239" s="88"/>
      <c r="B239" s="87" t="s">
        <v>370</v>
      </c>
      <c r="C239" s="88"/>
      <c r="D239" s="89">
        <v>1</v>
      </c>
      <c r="E239" s="89">
        <v>1.83</v>
      </c>
      <c r="F239" s="89">
        <v>0.5</v>
      </c>
      <c r="G239" s="89">
        <v>0</v>
      </c>
      <c r="H239" s="90">
        <v>0.91</v>
      </c>
    </row>
    <row r="240" spans="1:8" ht="35.25" customHeight="1">
      <c r="A240" s="88"/>
      <c r="B240" s="92"/>
      <c r="C240" s="88"/>
      <c r="D240" s="89"/>
      <c r="E240" s="89"/>
      <c r="F240" s="89"/>
      <c r="G240" s="89"/>
      <c r="H240" s="90"/>
    </row>
    <row r="241" spans="1:8" ht="67.5" customHeight="1">
      <c r="A241" s="88"/>
      <c r="B241" s="161" t="s">
        <v>134</v>
      </c>
      <c r="C241" s="162" t="s">
        <v>179</v>
      </c>
      <c r="D241" s="161"/>
      <c r="E241" s="163"/>
      <c r="F241" s="163"/>
      <c r="G241" s="163"/>
      <c r="H241" s="93">
        <f>SUM(H199:H240)</f>
        <v>508.5236000000001</v>
      </c>
    </row>
    <row r="243" spans="1:8" ht="60">
      <c r="A243" s="544" t="s">
        <v>152</v>
      </c>
      <c r="B243" s="545"/>
      <c r="C243" s="545"/>
      <c r="D243" s="545"/>
      <c r="E243" s="545"/>
      <c r="F243" s="545"/>
      <c r="G243" s="545"/>
      <c r="H243" s="546"/>
    </row>
    <row r="244" spans="1:8" ht="45">
      <c r="A244" s="547" t="s">
        <v>151</v>
      </c>
      <c r="B244" s="548"/>
      <c r="C244" s="548"/>
      <c r="D244" s="548"/>
      <c r="E244" s="548"/>
      <c r="F244" s="548"/>
      <c r="G244" s="548"/>
      <c r="H244" s="549"/>
    </row>
    <row r="245" spans="1:8" ht="35.25">
      <c r="A245" s="550"/>
      <c r="B245" s="551"/>
      <c r="C245" s="551"/>
      <c r="D245" s="551"/>
      <c r="E245" s="551"/>
      <c r="F245" s="551"/>
      <c r="G245" s="551"/>
      <c r="H245" s="552"/>
    </row>
    <row r="246" spans="1:8" ht="33.75">
      <c r="A246" s="553"/>
      <c r="B246" s="553"/>
      <c r="C246" s="553"/>
      <c r="D246" s="553"/>
      <c r="E246" s="553"/>
      <c r="F246" s="553"/>
      <c r="G246" s="553"/>
      <c r="H246" s="553"/>
    </row>
    <row r="247" spans="1:8" ht="45" customHeight="1">
      <c r="A247" s="554" t="s">
        <v>150</v>
      </c>
      <c r="B247" s="554"/>
      <c r="C247" s="542" t="s">
        <v>149</v>
      </c>
      <c r="D247" s="542"/>
      <c r="E247" s="542"/>
      <c r="F247" s="554" t="s">
        <v>148</v>
      </c>
      <c r="G247" s="554"/>
      <c r="H247" s="115">
        <v>45171</v>
      </c>
    </row>
    <row r="248" spans="1:8" ht="45" customHeight="1">
      <c r="A248" s="554" t="s">
        <v>147</v>
      </c>
      <c r="B248" s="554"/>
      <c r="C248" s="542"/>
      <c r="D248" s="542"/>
      <c r="E248" s="542"/>
      <c r="F248" s="554" t="s">
        <v>146</v>
      </c>
      <c r="G248" s="554"/>
      <c r="H248" s="116"/>
    </row>
    <row r="249" spans="1:8" ht="45" customHeight="1">
      <c r="A249" s="554" t="s">
        <v>145</v>
      </c>
      <c r="B249" s="554"/>
      <c r="C249" s="542"/>
      <c r="D249" s="542"/>
      <c r="E249" s="542"/>
      <c r="F249" s="555" t="s">
        <v>144</v>
      </c>
      <c r="G249" s="555"/>
      <c r="H249" s="117"/>
    </row>
    <row r="250" spans="1:8" ht="37.5">
      <c r="A250" s="542" t="s">
        <v>143</v>
      </c>
      <c r="B250" s="543" t="s">
        <v>111</v>
      </c>
      <c r="C250" s="543" t="s">
        <v>112</v>
      </c>
      <c r="D250" s="543" t="s">
        <v>142</v>
      </c>
      <c r="E250" s="543"/>
      <c r="F250" s="543"/>
      <c r="G250" s="543"/>
      <c r="H250" s="542" t="s">
        <v>141</v>
      </c>
    </row>
    <row r="251" spans="1:8" ht="37.5">
      <c r="A251" s="542"/>
      <c r="B251" s="543"/>
      <c r="C251" s="543"/>
      <c r="D251" s="118" t="s">
        <v>7</v>
      </c>
      <c r="E251" s="118" t="s">
        <v>140</v>
      </c>
      <c r="F251" s="118" t="s">
        <v>156</v>
      </c>
      <c r="G251" s="118" t="s">
        <v>139</v>
      </c>
      <c r="H251" s="542"/>
    </row>
    <row r="252" spans="1:8" ht="37.5">
      <c r="A252" s="78"/>
      <c r="B252" s="94" t="s">
        <v>136</v>
      </c>
      <c r="C252" s="118"/>
      <c r="D252" s="118"/>
      <c r="E252" s="118"/>
      <c r="F252" s="118"/>
      <c r="G252" s="118"/>
      <c r="H252" s="119"/>
    </row>
    <row r="253" spans="1:8" ht="37.5">
      <c r="A253" s="123"/>
      <c r="B253" s="94"/>
      <c r="C253" s="122"/>
      <c r="D253" s="118"/>
      <c r="E253" s="118"/>
      <c r="F253" s="118"/>
      <c r="G253" s="118"/>
      <c r="H253" s="119"/>
    </row>
    <row r="254" spans="1:8" ht="325.5" customHeight="1">
      <c r="A254" s="78">
        <v>10</v>
      </c>
      <c r="B254" s="79" t="s">
        <v>50</v>
      </c>
      <c r="C254" s="88"/>
      <c r="D254" s="118"/>
      <c r="E254" s="118"/>
      <c r="F254" s="118"/>
      <c r="G254" s="118"/>
      <c r="H254" s="119"/>
    </row>
    <row r="255" spans="1:8" ht="67.5" customHeight="1">
      <c r="A255" s="88"/>
      <c r="B255" s="285" t="s">
        <v>371</v>
      </c>
      <c r="C255" s="88"/>
      <c r="D255" s="118"/>
      <c r="E255" s="118"/>
      <c r="F255" s="118"/>
      <c r="G255" s="118"/>
      <c r="H255" s="119"/>
    </row>
    <row r="256" spans="1:8" ht="54.75" customHeight="1">
      <c r="A256" s="88"/>
      <c r="B256" s="87" t="s">
        <v>347</v>
      </c>
      <c r="C256" s="88"/>
      <c r="D256" s="89">
        <v>2</v>
      </c>
      <c r="E256" s="89">
        <v>1.33</v>
      </c>
      <c r="F256" s="89">
        <v>0.66</v>
      </c>
      <c r="G256" s="89">
        <v>0.5</v>
      </c>
      <c r="H256" s="90">
        <f t="shared" ref="H256:H261" si="42">(E256+F256)*D256*G256</f>
        <v>1.9900000000000002</v>
      </c>
    </row>
    <row r="257" spans="1:8" ht="54.75" customHeight="1">
      <c r="A257" s="88"/>
      <c r="B257" s="87" t="s">
        <v>348</v>
      </c>
      <c r="C257" s="88"/>
      <c r="D257" s="89">
        <v>2</v>
      </c>
      <c r="E257" s="89">
        <v>1.33</v>
      </c>
      <c r="F257" s="89">
        <v>0.66</v>
      </c>
      <c r="G257" s="89">
        <v>0.33</v>
      </c>
      <c r="H257" s="90">
        <f t="shared" si="42"/>
        <v>1.3134000000000001</v>
      </c>
    </row>
    <row r="258" spans="1:8" ht="54.75" customHeight="1">
      <c r="A258" s="88"/>
      <c r="B258" s="87" t="s">
        <v>349</v>
      </c>
      <c r="C258" s="91"/>
      <c r="D258" s="89">
        <v>2</v>
      </c>
      <c r="E258" s="89">
        <v>1.33</v>
      </c>
      <c r="F258" s="89">
        <v>0.66</v>
      </c>
      <c r="G258" s="89">
        <v>2.12</v>
      </c>
      <c r="H258" s="90">
        <f t="shared" si="42"/>
        <v>8.4376000000000015</v>
      </c>
    </row>
    <row r="259" spans="1:8" ht="54.75" customHeight="1">
      <c r="A259" s="88"/>
      <c r="B259" s="87" t="s">
        <v>348</v>
      </c>
      <c r="C259" s="88"/>
      <c r="D259" s="89">
        <v>2</v>
      </c>
      <c r="E259" s="89">
        <v>1.33</v>
      </c>
      <c r="F259" s="89">
        <v>0.66</v>
      </c>
      <c r="G259" s="89">
        <v>10.25</v>
      </c>
      <c r="H259" s="90">
        <f t="shared" si="42"/>
        <v>40.795000000000002</v>
      </c>
    </row>
    <row r="260" spans="1:8" ht="54.75" customHeight="1">
      <c r="A260" s="88"/>
      <c r="B260" s="87" t="s">
        <v>350</v>
      </c>
      <c r="C260" s="88"/>
      <c r="D260" s="89">
        <v>2</v>
      </c>
      <c r="E260" s="89">
        <v>1</v>
      </c>
      <c r="F260" s="89">
        <v>0.91</v>
      </c>
      <c r="G260" s="89">
        <v>1.1599999999999999</v>
      </c>
      <c r="H260" s="90">
        <f t="shared" si="42"/>
        <v>4.4311999999999996</v>
      </c>
    </row>
    <row r="261" spans="1:8" ht="54.75" customHeight="1">
      <c r="A261" s="88"/>
      <c r="B261" s="87" t="s">
        <v>225</v>
      </c>
      <c r="C261" s="88"/>
      <c r="D261" s="89">
        <v>2</v>
      </c>
      <c r="E261" s="89">
        <v>1.1599999999999999</v>
      </c>
      <c r="F261" s="89">
        <v>0.66</v>
      </c>
      <c r="G261" s="89">
        <v>11.33</v>
      </c>
      <c r="H261" s="90">
        <f t="shared" si="42"/>
        <v>41.241199999999999</v>
      </c>
    </row>
    <row r="262" spans="1:8" ht="54.75" customHeight="1">
      <c r="A262" s="88"/>
      <c r="B262" s="87" t="s">
        <v>226</v>
      </c>
      <c r="C262" s="88"/>
      <c r="D262" s="89">
        <v>1</v>
      </c>
      <c r="E262" s="89">
        <v>1.1599999999999999</v>
      </c>
      <c r="F262" s="89">
        <v>0.66</v>
      </c>
      <c r="G262" s="89">
        <v>0</v>
      </c>
      <c r="H262" s="90">
        <v>0.78</v>
      </c>
    </row>
    <row r="263" spans="1:8" ht="54.75" customHeight="1">
      <c r="A263" s="88"/>
      <c r="B263" s="87" t="s">
        <v>351</v>
      </c>
      <c r="C263" s="88"/>
      <c r="D263" s="89">
        <v>2</v>
      </c>
      <c r="E263" s="89">
        <v>1.33</v>
      </c>
      <c r="F263" s="89">
        <v>0.5</v>
      </c>
      <c r="G263" s="89">
        <v>0.5</v>
      </c>
      <c r="H263" s="90">
        <f t="shared" ref="H263:H266" si="43">(E263+F263)*D263*G263</f>
        <v>1.83</v>
      </c>
    </row>
    <row r="264" spans="1:8" ht="54.75" customHeight="1">
      <c r="A264" s="88"/>
      <c r="B264" s="87" t="s">
        <v>352</v>
      </c>
      <c r="C264" s="88"/>
      <c r="D264" s="89">
        <v>2</v>
      </c>
      <c r="E264" s="89">
        <v>1.33</v>
      </c>
      <c r="F264" s="89">
        <v>0.5</v>
      </c>
      <c r="G264" s="89">
        <v>6</v>
      </c>
      <c r="H264" s="90">
        <f t="shared" si="43"/>
        <v>21.96</v>
      </c>
    </row>
    <row r="265" spans="1:8" ht="54.75" customHeight="1">
      <c r="A265" s="88"/>
      <c r="B265" s="87" t="s">
        <v>353</v>
      </c>
      <c r="C265" s="88"/>
      <c r="D265" s="89">
        <v>2</v>
      </c>
      <c r="E265" s="89">
        <v>0.91</v>
      </c>
      <c r="F265" s="89">
        <v>0.83</v>
      </c>
      <c r="G265" s="89">
        <v>1.1599999999999999</v>
      </c>
      <c r="H265" s="90">
        <f t="shared" si="43"/>
        <v>4.0367999999999995</v>
      </c>
    </row>
    <row r="266" spans="1:8" ht="54.75" customHeight="1">
      <c r="A266" s="88"/>
      <c r="B266" s="87" t="s">
        <v>231</v>
      </c>
      <c r="C266" s="88"/>
      <c r="D266" s="89">
        <v>2</v>
      </c>
      <c r="E266" s="89">
        <v>1.1599999999999999</v>
      </c>
      <c r="F266" s="89">
        <v>0.5</v>
      </c>
      <c r="G266" s="89">
        <v>6.91</v>
      </c>
      <c r="H266" s="90">
        <f t="shared" si="43"/>
        <v>22.941199999999998</v>
      </c>
    </row>
    <row r="267" spans="1:8" ht="54.75" customHeight="1">
      <c r="A267" s="88"/>
      <c r="B267" s="87" t="s">
        <v>355</v>
      </c>
      <c r="C267" s="88"/>
      <c r="D267" s="89">
        <v>1</v>
      </c>
      <c r="E267" s="89">
        <v>1.1599999999999999</v>
      </c>
      <c r="F267" s="89">
        <v>0.5</v>
      </c>
      <c r="G267" s="89">
        <v>0</v>
      </c>
      <c r="H267" s="90">
        <v>0.57999999999999996</v>
      </c>
    </row>
    <row r="268" spans="1:8" ht="54.75" customHeight="1">
      <c r="A268" s="88"/>
      <c r="B268" s="87" t="s">
        <v>356</v>
      </c>
      <c r="C268" s="88"/>
      <c r="D268" s="89">
        <v>2</v>
      </c>
      <c r="E268" s="89">
        <v>0.66</v>
      </c>
      <c r="F268" s="89">
        <v>0.5</v>
      </c>
      <c r="G268" s="89">
        <v>0.5</v>
      </c>
      <c r="H268" s="90">
        <f t="shared" ref="H268:H271" si="44">(E268+F268)*D268*G268</f>
        <v>1.1600000000000001</v>
      </c>
    </row>
    <row r="269" spans="1:8" ht="54.75" customHeight="1">
      <c r="A269" s="88"/>
      <c r="B269" s="87" t="s">
        <v>230</v>
      </c>
      <c r="C269" s="88"/>
      <c r="D269" s="89">
        <v>2</v>
      </c>
      <c r="E269" s="89">
        <v>0.66</v>
      </c>
      <c r="F269" s="89">
        <v>0.5</v>
      </c>
      <c r="G269" s="89">
        <v>5.16</v>
      </c>
      <c r="H269" s="90">
        <f t="shared" si="44"/>
        <v>11.971200000000001</v>
      </c>
    </row>
    <row r="270" spans="1:8" ht="54.75" customHeight="1">
      <c r="A270" s="88"/>
      <c r="B270" s="87" t="s">
        <v>357</v>
      </c>
      <c r="C270" s="88"/>
      <c r="D270" s="89">
        <v>2</v>
      </c>
      <c r="E270" s="89">
        <v>0.57999999999999996</v>
      </c>
      <c r="F270" s="89">
        <v>0.5</v>
      </c>
      <c r="G270" s="89">
        <v>1</v>
      </c>
      <c r="H270" s="90">
        <f t="shared" si="44"/>
        <v>2.16</v>
      </c>
    </row>
    <row r="271" spans="1:8" ht="54.75" customHeight="1">
      <c r="A271" s="88"/>
      <c r="B271" s="87" t="s">
        <v>358</v>
      </c>
      <c r="C271" s="88"/>
      <c r="D271" s="89">
        <v>2</v>
      </c>
      <c r="E271" s="89">
        <v>0.5</v>
      </c>
      <c r="F271" s="89">
        <v>0.5</v>
      </c>
      <c r="G271" s="89">
        <v>9</v>
      </c>
      <c r="H271" s="90">
        <f t="shared" si="44"/>
        <v>18</v>
      </c>
    </row>
    <row r="272" spans="1:8" ht="54.75" customHeight="1">
      <c r="A272" s="88"/>
      <c r="B272" s="87" t="s">
        <v>360</v>
      </c>
      <c r="C272" s="88"/>
      <c r="D272" s="89">
        <v>1</v>
      </c>
      <c r="E272" s="89">
        <v>0.5</v>
      </c>
      <c r="F272" s="89">
        <v>0.5</v>
      </c>
      <c r="G272" s="89">
        <v>0</v>
      </c>
      <c r="H272" s="90">
        <v>0.25</v>
      </c>
    </row>
    <row r="273" spans="1:8" ht="54.75" customHeight="1">
      <c r="A273" s="88"/>
      <c r="B273" s="92"/>
      <c r="C273" s="88"/>
      <c r="D273" s="89"/>
      <c r="E273" s="89"/>
      <c r="F273" s="89"/>
      <c r="G273" s="89"/>
      <c r="H273" s="90"/>
    </row>
    <row r="274" spans="1:8" ht="54.75" customHeight="1">
      <c r="A274" s="88"/>
      <c r="B274" s="161" t="s">
        <v>134</v>
      </c>
      <c r="C274" s="162" t="s">
        <v>179</v>
      </c>
      <c r="D274" s="161"/>
      <c r="E274" s="163"/>
      <c r="F274" s="163"/>
      <c r="G274" s="163"/>
      <c r="H274" s="93">
        <f>SUM(H256:H273)</f>
        <v>183.87760000000003</v>
      </c>
    </row>
  </sheetData>
  <mergeCells count="74">
    <mergeCell ref="A1:H1"/>
    <mergeCell ref="A2:H2"/>
    <mergeCell ref="H17:H18"/>
    <mergeCell ref="A10:H10"/>
    <mergeCell ref="A11:H11"/>
    <mergeCell ref="A12:H12"/>
    <mergeCell ref="A13:H13"/>
    <mergeCell ref="A14:B14"/>
    <mergeCell ref="C14:E16"/>
    <mergeCell ref="F14:G14"/>
    <mergeCell ref="A15:B15"/>
    <mergeCell ref="F15:G15"/>
    <mergeCell ref="A16:B16"/>
    <mergeCell ref="F3:F4"/>
    <mergeCell ref="G3:G4"/>
    <mergeCell ref="H3:H4"/>
    <mergeCell ref="A139:B139"/>
    <mergeCell ref="F139:G139"/>
    <mergeCell ref="A140:B140"/>
    <mergeCell ref="F16:G16"/>
    <mergeCell ref="A17:A18"/>
    <mergeCell ref="B17:B18"/>
    <mergeCell ref="C17:C18"/>
    <mergeCell ref="D17:G17"/>
    <mergeCell ref="F140:G140"/>
    <mergeCell ref="A134:H134"/>
    <mergeCell ref="A135:H135"/>
    <mergeCell ref="A136:H136"/>
    <mergeCell ref="A137:H137"/>
    <mergeCell ref="A138:B138"/>
    <mergeCell ref="C138:E140"/>
    <mergeCell ref="F138:G138"/>
    <mergeCell ref="A141:A142"/>
    <mergeCell ref="B141:B142"/>
    <mergeCell ref="C141:C142"/>
    <mergeCell ref="D141:G141"/>
    <mergeCell ref="H141:H142"/>
    <mergeCell ref="A3:A4"/>
    <mergeCell ref="B3:B4"/>
    <mergeCell ref="C3:C4"/>
    <mergeCell ref="D3:D4"/>
    <mergeCell ref="E3:E4"/>
    <mergeCell ref="A186:H186"/>
    <mergeCell ref="A187:H187"/>
    <mergeCell ref="A188:H188"/>
    <mergeCell ref="A189:H189"/>
    <mergeCell ref="A190:B190"/>
    <mergeCell ref="C190:E192"/>
    <mergeCell ref="F190:G190"/>
    <mergeCell ref="A191:B191"/>
    <mergeCell ref="F191:G191"/>
    <mergeCell ref="A192:B192"/>
    <mergeCell ref="F192:G192"/>
    <mergeCell ref="A193:A194"/>
    <mergeCell ref="B193:B194"/>
    <mergeCell ref="C193:C194"/>
    <mergeCell ref="D193:G193"/>
    <mergeCell ref="H193:H194"/>
    <mergeCell ref="A243:H243"/>
    <mergeCell ref="A244:H244"/>
    <mergeCell ref="A245:H245"/>
    <mergeCell ref="A246:H246"/>
    <mergeCell ref="A247:B247"/>
    <mergeCell ref="C247:E249"/>
    <mergeCell ref="F247:G247"/>
    <mergeCell ref="A248:B248"/>
    <mergeCell ref="F248:G248"/>
    <mergeCell ref="A249:B249"/>
    <mergeCell ref="F249:G249"/>
    <mergeCell ref="A250:A251"/>
    <mergeCell ref="B250:B251"/>
    <mergeCell ref="C250:C251"/>
    <mergeCell ref="D250:G250"/>
    <mergeCell ref="H250:H251"/>
  </mergeCells>
  <printOptions horizontalCentered="1"/>
  <pageMargins left="0" right="0" top="0" bottom="0" header="0" footer="0"/>
  <pageSetup paperSize="9" scale="37" fitToHeight="0" orientation="landscape" r:id="rId1"/>
  <rowBreaks count="6" manualBreakCount="6">
    <brk id="8" max="7" man="1"/>
    <brk id="36" max="7" man="1"/>
    <brk id="68" max="7" man="1"/>
    <brk id="99" max="7" man="1"/>
    <brk id="132" max="7" man="1"/>
    <brk id="157"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pageSetUpPr fitToPage="1"/>
  </sheetPr>
  <dimension ref="A1:I870"/>
  <sheetViews>
    <sheetView topLeftCell="A843" zoomScale="30" zoomScaleNormal="30" zoomScaleSheetLayoutView="30" workbookViewId="0">
      <selection activeCell="B854" sqref="B854"/>
    </sheetView>
  </sheetViews>
  <sheetFormatPr defaultColWidth="8" defaultRowHeight="33"/>
  <cols>
    <col min="1" max="1" width="23.625" style="68" customWidth="1"/>
    <col min="2" max="2" width="157.5" style="67" customWidth="1"/>
    <col min="3" max="3" width="24.25" style="66" customWidth="1"/>
    <col min="4" max="4" width="18.875" style="66" customWidth="1"/>
    <col min="5" max="5" width="47.375" style="66" customWidth="1"/>
    <col min="6" max="6" width="34.625" style="66" customWidth="1"/>
    <col min="7" max="7" width="40.25" style="66" customWidth="1"/>
    <col min="8" max="8" width="50" style="66" customWidth="1"/>
    <col min="9" max="9" width="35.5" style="66" customWidth="1"/>
    <col min="10" max="16384" width="8" style="66"/>
  </cols>
  <sheetData>
    <row r="1" spans="1:8" ht="69.75" customHeight="1">
      <c r="A1" s="558" t="s">
        <v>243</v>
      </c>
      <c r="B1" s="558"/>
      <c r="C1" s="558"/>
      <c r="D1" s="558"/>
      <c r="E1" s="558"/>
      <c r="F1" s="558"/>
      <c r="G1" s="558"/>
      <c r="H1" s="558"/>
    </row>
    <row r="2" spans="1:8" ht="72.75" customHeight="1">
      <c r="A2" s="558" t="s">
        <v>149</v>
      </c>
      <c r="B2" s="558"/>
      <c r="C2" s="558"/>
      <c r="D2" s="558"/>
      <c r="E2" s="558"/>
      <c r="F2" s="558"/>
      <c r="G2" s="558"/>
      <c r="H2" s="558"/>
    </row>
    <row r="3" spans="1:8" ht="70.5" customHeight="1">
      <c r="A3" s="571" t="s">
        <v>240</v>
      </c>
      <c r="B3" s="573" t="s">
        <v>0</v>
      </c>
      <c r="C3" s="573" t="s">
        <v>112</v>
      </c>
      <c r="D3" s="573" t="s">
        <v>7</v>
      </c>
      <c r="E3" s="574" t="s">
        <v>138</v>
      </c>
      <c r="F3" s="574" t="s">
        <v>136</v>
      </c>
      <c r="G3" s="574" t="s">
        <v>135</v>
      </c>
      <c r="H3" s="573" t="s">
        <v>239</v>
      </c>
    </row>
    <row r="4" spans="1:8" ht="12.75" customHeight="1">
      <c r="A4" s="572"/>
      <c r="B4" s="573"/>
      <c r="C4" s="573"/>
      <c r="D4" s="573"/>
      <c r="E4" s="574"/>
      <c r="F4" s="574"/>
      <c r="G4" s="574"/>
      <c r="H4" s="573"/>
    </row>
    <row r="5" spans="1:8" ht="292.5" customHeight="1">
      <c r="A5" s="106">
        <v>2</v>
      </c>
      <c r="B5" s="270" t="s">
        <v>241</v>
      </c>
      <c r="C5" s="105"/>
      <c r="D5" s="271"/>
      <c r="E5" s="271"/>
      <c r="F5" s="271"/>
      <c r="G5" s="271"/>
      <c r="H5" s="271"/>
    </row>
    <row r="6" spans="1:8" ht="62.25" customHeight="1">
      <c r="A6" s="106"/>
      <c r="B6" s="272" t="s">
        <v>137</v>
      </c>
      <c r="C6" s="271" t="s">
        <v>4</v>
      </c>
      <c r="D6" s="271"/>
      <c r="E6" s="271"/>
      <c r="F6" s="271"/>
      <c r="G6" s="271"/>
      <c r="H6" s="271">
        <f>SUM(E6:G6)</f>
        <v>0</v>
      </c>
    </row>
    <row r="7" spans="1:8" ht="62.25" customHeight="1">
      <c r="A7" s="104">
        <v>2.4</v>
      </c>
      <c r="B7" s="272" t="s">
        <v>59</v>
      </c>
      <c r="C7" s="271" t="s">
        <v>4</v>
      </c>
      <c r="D7" s="271"/>
      <c r="E7" s="271"/>
      <c r="F7" s="271"/>
      <c r="G7" s="271"/>
      <c r="H7" s="271">
        <f>SUM(E7:G7)</f>
        <v>0</v>
      </c>
    </row>
    <row r="8" spans="1:8" ht="62.25" customHeight="1">
      <c r="A8" s="104">
        <v>2.6</v>
      </c>
      <c r="B8" s="272" t="s">
        <v>61</v>
      </c>
      <c r="C8" s="271" t="s">
        <v>4</v>
      </c>
      <c r="D8" s="271"/>
      <c r="E8" s="271"/>
      <c r="F8" s="271"/>
      <c r="G8" s="271"/>
      <c r="H8" s="271">
        <f>SUM(E8:G8)</f>
        <v>0</v>
      </c>
    </row>
    <row r="9" spans="1:8" ht="62.25" customHeight="1">
      <c r="A9" s="104">
        <v>2.8</v>
      </c>
      <c r="B9" s="272" t="s">
        <v>63</v>
      </c>
      <c r="C9" s="271" t="s">
        <v>4</v>
      </c>
      <c r="D9" s="271"/>
      <c r="E9" s="271"/>
      <c r="F9" s="271"/>
      <c r="G9" s="271"/>
      <c r="H9" s="271">
        <f>SUM(E9:G9)</f>
        <v>0</v>
      </c>
    </row>
    <row r="10" spans="1:8" ht="297.75" customHeight="1">
      <c r="A10" s="106">
        <v>5</v>
      </c>
      <c r="B10" s="87" t="s">
        <v>242</v>
      </c>
      <c r="C10" s="107"/>
      <c r="D10" s="271"/>
      <c r="E10" s="271"/>
      <c r="F10" s="271"/>
      <c r="G10" s="271"/>
      <c r="H10" s="271"/>
    </row>
    <row r="11" spans="1:8" ht="58.5" customHeight="1">
      <c r="A11" s="104"/>
      <c r="B11" s="100" t="s">
        <v>68</v>
      </c>
      <c r="C11" s="107"/>
      <c r="D11" s="271"/>
      <c r="E11" s="271"/>
      <c r="F11" s="271"/>
      <c r="G11" s="271"/>
      <c r="H11" s="271"/>
    </row>
    <row r="12" spans="1:8" ht="58.5" customHeight="1">
      <c r="A12" s="108">
        <v>5.4</v>
      </c>
      <c r="B12" s="87" t="s">
        <v>137</v>
      </c>
      <c r="C12" s="107" t="s">
        <v>84</v>
      </c>
      <c r="D12" s="271"/>
      <c r="E12" s="271">
        <f>178.63+177.89</f>
        <v>356.52</v>
      </c>
      <c r="F12" s="271"/>
      <c r="G12" s="271"/>
      <c r="H12" s="271">
        <f>SUM(E12:G12)</f>
        <v>356.52</v>
      </c>
    </row>
    <row r="13" spans="1:8" ht="58.5" customHeight="1">
      <c r="A13" s="108">
        <v>5.6</v>
      </c>
      <c r="B13" s="87" t="s">
        <v>61</v>
      </c>
      <c r="C13" s="107" t="s">
        <v>84</v>
      </c>
      <c r="D13" s="271"/>
      <c r="E13" s="271"/>
      <c r="F13" s="271">
        <f>60+60</f>
        <v>120</v>
      </c>
      <c r="G13" s="271"/>
      <c r="H13" s="271">
        <f>SUM(E13:G13)</f>
        <v>120</v>
      </c>
    </row>
    <row r="14" spans="1:8" ht="58.5" customHeight="1">
      <c r="A14" s="108">
        <v>5.8</v>
      </c>
      <c r="B14" s="87" t="s">
        <v>63</v>
      </c>
      <c r="C14" s="107" t="s">
        <v>84</v>
      </c>
      <c r="D14" s="271"/>
      <c r="E14" s="271"/>
      <c r="F14" s="271"/>
      <c r="G14" s="271">
        <f>51+51</f>
        <v>102</v>
      </c>
      <c r="H14" s="271">
        <f>SUM(E14:G14)</f>
        <v>102</v>
      </c>
    </row>
    <row r="15" spans="1:8" ht="258" customHeight="1">
      <c r="A15" s="106">
        <v>6</v>
      </c>
      <c r="B15" s="273" t="s">
        <v>17</v>
      </c>
      <c r="C15" s="107"/>
      <c r="D15" s="271"/>
      <c r="E15" s="271"/>
      <c r="F15" s="271"/>
      <c r="G15" s="271"/>
      <c r="H15" s="271"/>
    </row>
    <row r="16" spans="1:8" ht="87.75" customHeight="1">
      <c r="A16" s="108"/>
      <c r="B16" s="87"/>
      <c r="C16" s="102" t="s">
        <v>179</v>
      </c>
      <c r="D16" s="109"/>
      <c r="E16" s="109"/>
      <c r="F16" s="109">
        <v>220.58</v>
      </c>
      <c r="G16" s="109">
        <v>232.14</v>
      </c>
      <c r="H16" s="109">
        <f>SUM(F16:G16)</f>
        <v>452.72</v>
      </c>
    </row>
    <row r="17" spans="1:9" ht="242.25" customHeight="1">
      <c r="A17" s="106">
        <v>7</v>
      </c>
      <c r="B17" s="273" t="s">
        <v>69</v>
      </c>
      <c r="C17" s="105"/>
      <c r="D17" s="271"/>
      <c r="E17" s="271"/>
      <c r="F17" s="271"/>
      <c r="G17" s="271"/>
      <c r="H17" s="271"/>
    </row>
    <row r="18" spans="1:9" ht="60" customHeight="1">
      <c r="A18" s="104">
        <v>7.1</v>
      </c>
      <c r="B18" s="103" t="s">
        <v>161</v>
      </c>
      <c r="C18" s="107" t="s">
        <v>84</v>
      </c>
      <c r="D18" s="271"/>
      <c r="E18" s="271">
        <v>11.56</v>
      </c>
      <c r="F18" s="271">
        <v>205.17</v>
      </c>
      <c r="G18" s="271">
        <v>178.32</v>
      </c>
      <c r="H18" s="271">
        <f>SUM(E18:G18)</f>
        <v>395.04999999999995</v>
      </c>
    </row>
    <row r="19" spans="1:9" ht="60" customHeight="1">
      <c r="A19" s="104">
        <v>7.2</v>
      </c>
      <c r="B19" s="103" t="s">
        <v>162</v>
      </c>
      <c r="C19" s="107" t="s">
        <v>84</v>
      </c>
      <c r="D19" s="271"/>
      <c r="E19" s="271"/>
      <c r="F19" s="271">
        <v>210.98</v>
      </c>
      <c r="G19" s="271">
        <v>280.89</v>
      </c>
      <c r="H19" s="271">
        <f>SUM(F19:G19)</f>
        <v>491.87</v>
      </c>
      <c r="I19" s="136"/>
    </row>
    <row r="20" spans="1:9" ht="325.5" customHeight="1">
      <c r="A20" s="106">
        <v>10</v>
      </c>
      <c r="B20" s="79" t="s">
        <v>50</v>
      </c>
      <c r="C20" s="105"/>
      <c r="D20" s="271"/>
      <c r="E20" s="271"/>
      <c r="F20" s="271"/>
      <c r="G20" s="271"/>
      <c r="H20" s="271"/>
    </row>
    <row r="21" spans="1:9" ht="70.5" customHeight="1">
      <c r="A21" s="104"/>
      <c r="B21" s="103"/>
      <c r="C21" s="102" t="s">
        <v>179</v>
      </c>
      <c r="D21" s="109"/>
      <c r="E21" s="109">
        <f>90.88+289.51</f>
        <v>380.39</v>
      </c>
      <c r="F21" s="109">
        <v>853.26</v>
      </c>
      <c r="G21" s="109">
        <v>1596.82</v>
      </c>
      <c r="H21" s="109">
        <f>SUM(E21:G21)</f>
        <v>2830.4700000000003</v>
      </c>
    </row>
    <row r="22" spans="1:9" ht="251.25" customHeight="1">
      <c r="A22" s="106">
        <v>11</v>
      </c>
      <c r="B22" s="110" t="s">
        <v>51</v>
      </c>
      <c r="C22" s="105"/>
      <c r="D22" s="109"/>
      <c r="E22" s="109"/>
      <c r="F22" s="109"/>
      <c r="G22" s="109"/>
      <c r="H22" s="109"/>
    </row>
    <row r="23" spans="1:9" ht="65.25" customHeight="1">
      <c r="A23" s="104"/>
      <c r="B23" s="103"/>
      <c r="C23" s="102" t="s">
        <v>179</v>
      </c>
      <c r="D23" s="109"/>
      <c r="E23" s="109">
        <f>90.88+289.51</f>
        <v>380.39</v>
      </c>
      <c r="F23" s="109">
        <v>853.26</v>
      </c>
      <c r="G23" s="109">
        <f>1596.82+630.03</f>
        <v>2226.85</v>
      </c>
      <c r="H23" s="109">
        <f>SUM(E23:G23)</f>
        <v>3460.5</v>
      </c>
    </row>
    <row r="24" spans="1:9" ht="50.25" customHeight="1">
      <c r="A24" s="132"/>
      <c r="B24" s="133"/>
      <c r="C24" s="134"/>
      <c r="D24" s="134"/>
      <c r="E24" s="134"/>
      <c r="F24" s="134"/>
      <c r="G24" s="134"/>
      <c r="H24" s="134"/>
    </row>
    <row r="25" spans="1:9" ht="50.25" customHeight="1">
      <c r="A25" s="544" t="s">
        <v>152</v>
      </c>
      <c r="B25" s="545"/>
      <c r="C25" s="545"/>
      <c r="D25" s="545"/>
      <c r="E25" s="545"/>
      <c r="F25" s="545"/>
      <c r="G25" s="545"/>
      <c r="H25" s="546"/>
    </row>
    <row r="26" spans="1:9" ht="50.25" customHeight="1">
      <c r="A26" s="547" t="s">
        <v>151</v>
      </c>
      <c r="B26" s="548"/>
      <c r="C26" s="548"/>
      <c r="D26" s="548"/>
      <c r="E26" s="548"/>
      <c r="F26" s="548"/>
      <c r="G26" s="548"/>
      <c r="H26" s="549"/>
    </row>
    <row r="27" spans="1:9" ht="50.25" customHeight="1">
      <c r="A27" s="550"/>
      <c r="B27" s="551"/>
      <c r="C27" s="551"/>
      <c r="D27" s="551"/>
      <c r="E27" s="551"/>
      <c r="F27" s="551"/>
      <c r="G27" s="551"/>
      <c r="H27" s="552"/>
    </row>
    <row r="28" spans="1:9" ht="50.25" customHeight="1">
      <c r="A28" s="553"/>
      <c r="B28" s="553"/>
      <c r="C28" s="553"/>
      <c r="D28" s="553"/>
      <c r="E28" s="553"/>
      <c r="F28" s="553"/>
      <c r="G28" s="553"/>
      <c r="H28" s="553"/>
    </row>
    <row r="29" spans="1:9" ht="50.25" customHeight="1">
      <c r="A29" s="554" t="s">
        <v>150</v>
      </c>
      <c r="B29" s="554"/>
      <c r="C29" s="542" t="s">
        <v>149</v>
      </c>
      <c r="D29" s="542"/>
      <c r="E29" s="542"/>
      <c r="F29" s="554" t="s">
        <v>148</v>
      </c>
      <c r="G29" s="554"/>
      <c r="H29" s="115">
        <v>45164</v>
      </c>
    </row>
    <row r="30" spans="1:9" ht="50.25" customHeight="1">
      <c r="A30" s="555" t="s">
        <v>147</v>
      </c>
      <c r="B30" s="555"/>
      <c r="C30" s="542"/>
      <c r="D30" s="542"/>
      <c r="E30" s="542"/>
      <c r="F30" s="554" t="s">
        <v>146</v>
      </c>
      <c r="G30" s="554"/>
      <c r="H30" s="116"/>
    </row>
    <row r="31" spans="1:9" ht="50.25" customHeight="1">
      <c r="A31" s="554" t="s">
        <v>145</v>
      </c>
      <c r="B31" s="554"/>
      <c r="C31" s="542"/>
      <c r="D31" s="542"/>
      <c r="E31" s="542"/>
      <c r="F31" s="555" t="s">
        <v>144</v>
      </c>
      <c r="G31" s="555"/>
      <c r="H31" s="117"/>
    </row>
    <row r="32" spans="1:9" ht="50.25" customHeight="1">
      <c r="A32" s="564" t="s">
        <v>143</v>
      </c>
      <c r="B32" s="543" t="s">
        <v>111</v>
      </c>
      <c r="C32" s="543" t="s">
        <v>112</v>
      </c>
      <c r="D32" s="543" t="s">
        <v>142</v>
      </c>
      <c r="E32" s="543"/>
      <c r="F32" s="543"/>
      <c r="G32" s="543"/>
      <c r="H32" s="542" t="s">
        <v>141</v>
      </c>
    </row>
    <row r="33" spans="1:8" ht="50.25" customHeight="1">
      <c r="A33" s="564"/>
      <c r="B33" s="543"/>
      <c r="C33" s="543"/>
      <c r="D33" s="118" t="s">
        <v>7</v>
      </c>
      <c r="E33" s="118" t="s">
        <v>271</v>
      </c>
      <c r="F33" s="118" t="s">
        <v>271</v>
      </c>
      <c r="G33" s="118"/>
      <c r="H33" s="542"/>
    </row>
    <row r="34" spans="1:8" ht="50.25" customHeight="1">
      <c r="A34" s="78"/>
      <c r="B34" s="94" t="s">
        <v>138</v>
      </c>
      <c r="C34" s="118"/>
      <c r="D34" s="118"/>
      <c r="E34" s="118" t="s">
        <v>154</v>
      </c>
      <c r="F34" s="118" t="s">
        <v>153</v>
      </c>
      <c r="G34" s="118"/>
      <c r="H34" s="119"/>
    </row>
    <row r="35" spans="1:8" ht="50.25" customHeight="1">
      <c r="A35" s="123"/>
      <c r="B35" s="94"/>
      <c r="C35" s="122"/>
      <c r="D35" s="118"/>
      <c r="E35" s="118"/>
      <c r="F35" s="118"/>
      <c r="G35" s="118"/>
      <c r="H35" s="119"/>
    </row>
    <row r="36" spans="1:8" ht="303" customHeight="1">
      <c r="A36" s="78">
        <v>5</v>
      </c>
      <c r="B36" s="125" t="s">
        <v>244</v>
      </c>
      <c r="C36" s="122"/>
      <c r="D36" s="118"/>
      <c r="E36" s="118"/>
      <c r="F36" s="118"/>
      <c r="G36" s="118"/>
      <c r="H36" s="119"/>
    </row>
    <row r="37" spans="1:8" ht="60" customHeight="1">
      <c r="A37" s="124"/>
      <c r="B37" s="100" t="s">
        <v>155</v>
      </c>
      <c r="C37" s="113"/>
      <c r="D37" s="118"/>
      <c r="E37" s="118"/>
      <c r="F37" s="118"/>
      <c r="G37" s="118"/>
      <c r="H37" s="119"/>
    </row>
    <row r="38" spans="1:8" ht="60" customHeight="1">
      <c r="A38" s="108">
        <v>5.4</v>
      </c>
      <c r="B38" s="87" t="s">
        <v>137</v>
      </c>
      <c r="C38" s="113" t="s">
        <v>84</v>
      </c>
      <c r="D38" s="89">
        <v>1</v>
      </c>
      <c r="E38" s="120">
        <v>0.66</v>
      </c>
      <c r="F38" s="120">
        <v>0.5</v>
      </c>
      <c r="G38" s="118"/>
      <c r="H38" s="119"/>
    </row>
    <row r="39" spans="1:8" ht="60" customHeight="1">
      <c r="A39" s="108"/>
      <c r="B39" s="87"/>
      <c r="C39" s="113"/>
      <c r="D39" s="89">
        <v>1</v>
      </c>
      <c r="E39" s="120">
        <v>25.33</v>
      </c>
      <c r="F39" s="120">
        <v>24.83</v>
      </c>
      <c r="G39" s="118"/>
      <c r="H39" s="119"/>
    </row>
    <row r="40" spans="1:8" ht="60" customHeight="1">
      <c r="A40" s="108"/>
      <c r="B40" s="87"/>
      <c r="C40" s="113"/>
      <c r="D40" s="89">
        <v>1</v>
      </c>
      <c r="E40" s="120">
        <v>22.83</v>
      </c>
      <c r="F40" s="120">
        <v>22.66</v>
      </c>
      <c r="G40" s="118"/>
      <c r="H40" s="119"/>
    </row>
    <row r="41" spans="1:8" ht="60" customHeight="1">
      <c r="A41" s="108"/>
      <c r="B41" s="87"/>
      <c r="C41" s="113"/>
      <c r="D41" s="89">
        <v>1</v>
      </c>
      <c r="E41" s="120">
        <v>27.08</v>
      </c>
      <c r="F41" s="120">
        <v>27.33</v>
      </c>
      <c r="G41" s="118"/>
      <c r="H41" s="119"/>
    </row>
    <row r="42" spans="1:8" ht="60" customHeight="1">
      <c r="A42" s="108"/>
      <c r="B42" s="87"/>
      <c r="C42" s="113"/>
      <c r="D42" s="89">
        <v>1</v>
      </c>
      <c r="E42" s="120">
        <v>21.58</v>
      </c>
      <c r="F42" s="120">
        <v>21.25</v>
      </c>
      <c r="G42" s="118"/>
      <c r="H42" s="119"/>
    </row>
    <row r="43" spans="1:8" ht="60" customHeight="1">
      <c r="A43" s="108"/>
      <c r="B43" s="87"/>
      <c r="C43" s="113"/>
      <c r="D43" s="89">
        <v>1</v>
      </c>
      <c r="E43" s="120">
        <v>0.66</v>
      </c>
      <c r="F43" s="120">
        <v>0.33</v>
      </c>
      <c r="G43" s="118"/>
      <c r="H43" s="119"/>
    </row>
    <row r="44" spans="1:8" ht="60" customHeight="1">
      <c r="A44" s="108"/>
      <c r="B44" s="87"/>
      <c r="C44" s="113"/>
      <c r="D44" s="89">
        <v>1</v>
      </c>
      <c r="E44" s="120">
        <v>56.58</v>
      </c>
      <c r="F44" s="120">
        <v>57.41</v>
      </c>
      <c r="G44" s="118"/>
      <c r="H44" s="119"/>
    </row>
    <row r="45" spans="1:8" ht="60" customHeight="1">
      <c r="A45" s="108"/>
      <c r="B45" s="87"/>
      <c r="C45" s="113"/>
      <c r="D45" s="89">
        <v>1</v>
      </c>
      <c r="E45" s="120">
        <v>23.91</v>
      </c>
      <c r="F45" s="120">
        <v>23.58</v>
      </c>
      <c r="G45" s="118"/>
      <c r="H45" s="119"/>
    </row>
    <row r="46" spans="1:8" ht="60" customHeight="1">
      <c r="A46" s="124"/>
      <c r="B46" s="111"/>
      <c r="C46" s="113"/>
      <c r="D46" s="89"/>
      <c r="E46" s="89"/>
      <c r="F46" s="118"/>
      <c r="G46" s="118"/>
      <c r="H46" s="121"/>
    </row>
    <row r="47" spans="1:8" ht="60" customHeight="1">
      <c r="A47" s="274"/>
      <c r="B47" s="161" t="s">
        <v>134</v>
      </c>
      <c r="C47" s="275" t="s">
        <v>84</v>
      </c>
      <c r="D47" s="276"/>
      <c r="E47" s="93">
        <f>SUM(E38:E46)</f>
        <v>178.62999999999997</v>
      </c>
      <c r="F47" s="93">
        <f>SUM(F38:F46)</f>
        <v>177.89</v>
      </c>
      <c r="G47" s="114"/>
      <c r="H47" s="93"/>
    </row>
    <row r="48" spans="1:8" s="281" customFormat="1" ht="60" customHeight="1">
      <c r="A48" s="277"/>
      <c r="B48" s="96"/>
      <c r="C48" s="278"/>
      <c r="D48" s="279"/>
      <c r="E48" s="135"/>
      <c r="F48" s="135"/>
      <c r="G48" s="280"/>
      <c r="H48" s="99"/>
    </row>
    <row r="49" spans="1:8" ht="50.25" customHeight="1">
      <c r="A49" s="544" t="s">
        <v>152</v>
      </c>
      <c r="B49" s="545"/>
      <c r="C49" s="545"/>
      <c r="D49" s="545"/>
      <c r="E49" s="545"/>
      <c r="F49" s="545"/>
      <c r="G49" s="545"/>
      <c r="H49" s="546"/>
    </row>
    <row r="50" spans="1:8" ht="50.25" customHeight="1">
      <c r="A50" s="547" t="s">
        <v>151</v>
      </c>
      <c r="B50" s="548"/>
      <c r="C50" s="548"/>
      <c r="D50" s="548"/>
      <c r="E50" s="548"/>
      <c r="F50" s="548"/>
      <c r="G50" s="548"/>
      <c r="H50" s="549"/>
    </row>
    <row r="51" spans="1:8" ht="50.25" customHeight="1">
      <c r="A51" s="550"/>
      <c r="B51" s="551"/>
      <c r="C51" s="551"/>
      <c r="D51" s="551"/>
      <c r="E51" s="551"/>
      <c r="F51" s="551"/>
      <c r="G51" s="551"/>
      <c r="H51" s="552"/>
    </row>
    <row r="52" spans="1:8" ht="50.25" customHeight="1">
      <c r="A52" s="553"/>
      <c r="B52" s="553"/>
      <c r="C52" s="553"/>
      <c r="D52" s="553"/>
      <c r="E52" s="553"/>
      <c r="F52" s="553"/>
      <c r="G52" s="553"/>
      <c r="H52" s="553"/>
    </row>
    <row r="53" spans="1:8" ht="50.25" customHeight="1">
      <c r="A53" s="554" t="s">
        <v>150</v>
      </c>
      <c r="B53" s="554"/>
      <c r="C53" s="542" t="s">
        <v>149</v>
      </c>
      <c r="D53" s="542"/>
      <c r="E53" s="542"/>
      <c r="F53" s="554" t="s">
        <v>148</v>
      </c>
      <c r="G53" s="554"/>
      <c r="H53" s="115">
        <v>45165</v>
      </c>
    </row>
    <row r="54" spans="1:8" ht="50.25" customHeight="1">
      <c r="A54" s="555" t="s">
        <v>147</v>
      </c>
      <c r="B54" s="555"/>
      <c r="C54" s="542"/>
      <c r="D54" s="542"/>
      <c r="E54" s="542"/>
      <c r="F54" s="554" t="s">
        <v>146</v>
      </c>
      <c r="G54" s="554"/>
      <c r="H54" s="116"/>
    </row>
    <row r="55" spans="1:8" ht="50.25" customHeight="1">
      <c r="A55" s="554" t="s">
        <v>145</v>
      </c>
      <c r="B55" s="554"/>
      <c r="C55" s="542"/>
      <c r="D55" s="542"/>
      <c r="E55" s="542"/>
      <c r="F55" s="555" t="s">
        <v>144</v>
      </c>
      <c r="G55" s="555"/>
      <c r="H55" s="117"/>
    </row>
    <row r="56" spans="1:8" ht="50.25" customHeight="1">
      <c r="A56" s="564" t="s">
        <v>143</v>
      </c>
      <c r="B56" s="543" t="s">
        <v>111</v>
      </c>
      <c r="C56" s="543" t="s">
        <v>112</v>
      </c>
      <c r="D56" s="543" t="s">
        <v>142</v>
      </c>
      <c r="E56" s="543"/>
      <c r="F56" s="543"/>
      <c r="G56" s="543"/>
      <c r="H56" s="542" t="s">
        <v>141</v>
      </c>
    </row>
    <row r="57" spans="1:8" ht="50.25" customHeight="1">
      <c r="A57" s="564"/>
      <c r="B57" s="543"/>
      <c r="C57" s="543"/>
      <c r="D57" s="118" t="s">
        <v>7</v>
      </c>
      <c r="E57" s="118" t="s">
        <v>271</v>
      </c>
      <c r="F57" s="118" t="s">
        <v>271</v>
      </c>
      <c r="G57" s="118"/>
      <c r="H57" s="542"/>
    </row>
    <row r="58" spans="1:8" ht="50.25" customHeight="1">
      <c r="A58" s="78"/>
      <c r="B58" s="77" t="s">
        <v>136</v>
      </c>
      <c r="C58" s="118"/>
      <c r="D58" s="118"/>
      <c r="E58" s="118" t="s">
        <v>154</v>
      </c>
      <c r="F58" s="118" t="s">
        <v>153</v>
      </c>
      <c r="G58" s="118"/>
      <c r="H58" s="119"/>
    </row>
    <row r="59" spans="1:8" ht="50.25" customHeight="1">
      <c r="A59" s="123"/>
      <c r="B59" s="77" t="s">
        <v>272</v>
      </c>
      <c r="C59" s="122"/>
      <c r="D59" s="118"/>
      <c r="E59" s="118"/>
      <c r="F59" s="118"/>
      <c r="G59" s="118"/>
      <c r="H59" s="119"/>
    </row>
    <row r="60" spans="1:8" ht="323.25" customHeight="1">
      <c r="A60" s="88">
        <v>5</v>
      </c>
      <c r="B60" s="125" t="s">
        <v>244</v>
      </c>
      <c r="C60" s="122"/>
      <c r="D60" s="118"/>
      <c r="E60" s="118"/>
      <c r="F60" s="118"/>
      <c r="G60" s="118"/>
      <c r="H60" s="119"/>
    </row>
    <row r="61" spans="1:8" ht="50.25" customHeight="1">
      <c r="A61" s="88"/>
      <c r="B61" s="76" t="s">
        <v>68</v>
      </c>
      <c r="C61" s="122"/>
      <c r="D61" s="118"/>
      <c r="E61" s="118"/>
      <c r="F61" s="118"/>
      <c r="G61" s="118"/>
      <c r="H61" s="119"/>
    </row>
    <row r="62" spans="1:8" ht="50.25" customHeight="1">
      <c r="A62" s="108">
        <v>5.6</v>
      </c>
      <c r="B62" s="100" t="s">
        <v>61</v>
      </c>
      <c r="C62" s="113" t="s">
        <v>84</v>
      </c>
      <c r="D62" s="89">
        <v>1</v>
      </c>
      <c r="E62" s="120">
        <v>3</v>
      </c>
      <c r="F62" s="120">
        <v>3</v>
      </c>
      <c r="G62" s="118"/>
      <c r="H62" s="119"/>
    </row>
    <row r="63" spans="1:8" ht="50.25" customHeight="1">
      <c r="A63" s="108"/>
      <c r="B63" s="100" t="s">
        <v>61</v>
      </c>
      <c r="C63" s="113"/>
      <c r="D63" s="89">
        <v>2</v>
      </c>
      <c r="E63" s="120">
        <v>3</v>
      </c>
      <c r="F63" s="120">
        <v>3</v>
      </c>
      <c r="G63" s="118"/>
      <c r="H63" s="119"/>
    </row>
    <row r="64" spans="1:8" ht="50.25" customHeight="1">
      <c r="A64" s="108"/>
      <c r="B64" s="100" t="s">
        <v>61</v>
      </c>
      <c r="C64" s="113"/>
      <c r="D64" s="89">
        <v>3</v>
      </c>
      <c r="E64" s="120">
        <v>3</v>
      </c>
      <c r="F64" s="120">
        <v>3</v>
      </c>
      <c r="G64" s="118"/>
      <c r="H64" s="119"/>
    </row>
    <row r="65" spans="1:8" ht="50.25" customHeight="1">
      <c r="A65" s="108"/>
      <c r="B65" s="100" t="s">
        <v>61</v>
      </c>
      <c r="C65" s="113"/>
      <c r="D65" s="89">
        <v>4</v>
      </c>
      <c r="E65" s="120">
        <v>3</v>
      </c>
      <c r="F65" s="120">
        <v>3</v>
      </c>
      <c r="G65" s="118"/>
      <c r="H65" s="119"/>
    </row>
    <row r="66" spans="1:8" ht="50.25" customHeight="1">
      <c r="A66" s="108"/>
      <c r="B66" s="100" t="s">
        <v>61</v>
      </c>
      <c r="C66" s="113"/>
      <c r="D66" s="89">
        <v>5</v>
      </c>
      <c r="E66" s="120">
        <v>3</v>
      </c>
      <c r="F66" s="120">
        <v>3</v>
      </c>
      <c r="G66" s="118"/>
      <c r="H66" s="119"/>
    </row>
    <row r="67" spans="1:8" ht="50.25" customHeight="1">
      <c r="A67" s="108"/>
      <c r="B67" s="100" t="s">
        <v>61</v>
      </c>
      <c r="C67" s="113"/>
      <c r="D67" s="89">
        <v>6</v>
      </c>
      <c r="E67" s="120">
        <v>3</v>
      </c>
      <c r="F67" s="120">
        <v>3</v>
      </c>
      <c r="G67" s="118"/>
      <c r="H67" s="119"/>
    </row>
    <row r="68" spans="1:8" ht="50.25" customHeight="1">
      <c r="A68" s="108"/>
      <c r="B68" s="100" t="s">
        <v>61</v>
      </c>
      <c r="C68" s="113"/>
      <c r="D68" s="89">
        <v>7</v>
      </c>
      <c r="E68" s="120">
        <v>3</v>
      </c>
      <c r="F68" s="120">
        <v>3</v>
      </c>
      <c r="G68" s="118"/>
      <c r="H68" s="119"/>
    </row>
    <row r="69" spans="1:8" ht="50.25" customHeight="1">
      <c r="A69" s="108"/>
      <c r="B69" s="100" t="s">
        <v>61</v>
      </c>
      <c r="C69" s="113"/>
      <c r="D69" s="89">
        <v>8</v>
      </c>
      <c r="E69" s="120">
        <v>3</v>
      </c>
      <c r="F69" s="120">
        <v>3</v>
      </c>
      <c r="G69" s="118"/>
      <c r="H69" s="119"/>
    </row>
    <row r="70" spans="1:8" ht="50.25" customHeight="1">
      <c r="A70" s="108"/>
      <c r="B70" s="100" t="s">
        <v>61</v>
      </c>
      <c r="C70" s="113"/>
      <c r="D70" s="89">
        <v>9</v>
      </c>
      <c r="E70" s="120">
        <v>3</v>
      </c>
      <c r="F70" s="120">
        <v>3</v>
      </c>
      <c r="G70" s="118"/>
      <c r="H70" s="119"/>
    </row>
    <row r="71" spans="1:8" ht="50.25" customHeight="1">
      <c r="A71" s="108"/>
      <c r="B71" s="100" t="s">
        <v>61</v>
      </c>
      <c r="C71" s="113"/>
      <c r="D71" s="89">
        <v>10</v>
      </c>
      <c r="E71" s="120">
        <v>3</v>
      </c>
      <c r="F71" s="120">
        <v>3</v>
      </c>
      <c r="G71" s="118"/>
      <c r="H71" s="119"/>
    </row>
    <row r="72" spans="1:8" ht="50.25" customHeight="1">
      <c r="A72" s="108"/>
      <c r="B72" s="100" t="s">
        <v>61</v>
      </c>
      <c r="C72" s="113"/>
      <c r="D72" s="89">
        <v>11</v>
      </c>
      <c r="E72" s="120">
        <v>3</v>
      </c>
      <c r="F72" s="120">
        <v>3</v>
      </c>
      <c r="G72" s="118"/>
      <c r="H72" s="119"/>
    </row>
    <row r="73" spans="1:8" ht="50.25" customHeight="1">
      <c r="A73" s="108"/>
      <c r="B73" s="100" t="s">
        <v>61</v>
      </c>
      <c r="C73" s="113"/>
      <c r="D73" s="89">
        <v>12</v>
      </c>
      <c r="E73" s="120">
        <v>3</v>
      </c>
      <c r="F73" s="120">
        <v>3</v>
      </c>
      <c r="G73" s="118"/>
      <c r="H73" s="119"/>
    </row>
    <row r="74" spans="1:8" ht="50.25" customHeight="1">
      <c r="A74" s="108"/>
      <c r="B74" s="100" t="s">
        <v>61</v>
      </c>
      <c r="C74" s="113"/>
      <c r="D74" s="89">
        <v>13</v>
      </c>
      <c r="E74" s="120">
        <v>3</v>
      </c>
      <c r="F74" s="120">
        <v>3</v>
      </c>
      <c r="G74" s="118"/>
      <c r="H74" s="119"/>
    </row>
    <row r="75" spans="1:8" ht="45" customHeight="1">
      <c r="A75" s="108"/>
      <c r="B75" s="100" t="s">
        <v>61</v>
      </c>
      <c r="C75" s="113"/>
      <c r="D75" s="89">
        <v>14</v>
      </c>
      <c r="E75" s="120">
        <v>3</v>
      </c>
      <c r="F75" s="120">
        <v>3</v>
      </c>
      <c r="G75" s="118"/>
      <c r="H75" s="119"/>
    </row>
    <row r="76" spans="1:8" ht="45" customHeight="1">
      <c r="A76" s="108"/>
      <c r="B76" s="100" t="s">
        <v>61</v>
      </c>
      <c r="C76" s="113"/>
      <c r="D76" s="89">
        <v>15</v>
      </c>
      <c r="E76" s="120">
        <v>3</v>
      </c>
      <c r="F76" s="120">
        <v>3</v>
      </c>
      <c r="G76" s="118"/>
      <c r="H76" s="119"/>
    </row>
    <row r="77" spans="1:8" ht="45" customHeight="1">
      <c r="A77" s="108"/>
      <c r="B77" s="100" t="s">
        <v>61</v>
      </c>
      <c r="C77" s="113"/>
      <c r="D77" s="89">
        <v>16</v>
      </c>
      <c r="E77" s="120">
        <v>3</v>
      </c>
      <c r="F77" s="120">
        <v>3</v>
      </c>
      <c r="G77" s="118"/>
      <c r="H77" s="119"/>
    </row>
    <row r="78" spans="1:8" ht="45" customHeight="1">
      <c r="A78" s="108"/>
      <c r="B78" s="100" t="s">
        <v>61</v>
      </c>
      <c r="C78" s="113"/>
      <c r="D78" s="89">
        <v>17</v>
      </c>
      <c r="E78" s="120">
        <v>3</v>
      </c>
      <c r="F78" s="120">
        <v>3</v>
      </c>
      <c r="G78" s="118"/>
      <c r="H78" s="119"/>
    </row>
    <row r="79" spans="1:8" ht="45" customHeight="1">
      <c r="A79" s="108"/>
      <c r="B79" s="100" t="s">
        <v>61</v>
      </c>
      <c r="C79" s="113"/>
      <c r="D79" s="89">
        <v>18</v>
      </c>
      <c r="E79" s="120">
        <v>3</v>
      </c>
      <c r="F79" s="120">
        <v>3</v>
      </c>
      <c r="G79" s="118"/>
      <c r="H79" s="119"/>
    </row>
    <row r="80" spans="1:8" ht="45" customHeight="1">
      <c r="A80" s="108"/>
      <c r="B80" s="100" t="s">
        <v>61</v>
      </c>
      <c r="C80" s="113"/>
      <c r="D80" s="89">
        <v>19</v>
      </c>
      <c r="E80" s="120">
        <v>3</v>
      </c>
      <c r="F80" s="120">
        <v>3</v>
      </c>
      <c r="G80" s="118"/>
      <c r="H80" s="119"/>
    </row>
    <row r="81" spans="1:8" ht="45" customHeight="1">
      <c r="A81" s="108"/>
      <c r="B81" s="100" t="s">
        <v>61</v>
      </c>
      <c r="C81" s="113"/>
      <c r="D81" s="89">
        <v>20</v>
      </c>
      <c r="E81" s="120">
        <v>3</v>
      </c>
      <c r="F81" s="120">
        <v>3</v>
      </c>
      <c r="G81" s="118"/>
      <c r="H81" s="119"/>
    </row>
    <row r="82" spans="1:8" ht="32.25" customHeight="1">
      <c r="A82" s="124"/>
      <c r="B82" s="111"/>
      <c r="C82" s="113"/>
      <c r="D82" s="89"/>
      <c r="E82" s="89"/>
      <c r="F82" s="118"/>
      <c r="G82" s="118"/>
      <c r="H82" s="121"/>
    </row>
    <row r="83" spans="1:8" ht="60" customHeight="1">
      <c r="A83" s="274"/>
      <c r="B83" s="161" t="s">
        <v>134</v>
      </c>
      <c r="C83" s="275" t="s">
        <v>84</v>
      </c>
      <c r="D83" s="276"/>
      <c r="E83" s="93">
        <f>SUM(E62:E82)</f>
        <v>60</v>
      </c>
      <c r="F83" s="93">
        <f>SUM(F62:F82)</f>
        <v>60</v>
      </c>
      <c r="G83" s="114"/>
      <c r="H83" s="93"/>
    </row>
    <row r="85" spans="1:8" ht="72.75" customHeight="1">
      <c r="A85" s="544" t="s">
        <v>152</v>
      </c>
      <c r="B85" s="545"/>
      <c r="C85" s="545"/>
      <c r="D85" s="545"/>
      <c r="E85" s="545"/>
      <c r="F85" s="545"/>
      <c r="G85" s="545"/>
      <c r="H85" s="546"/>
    </row>
    <row r="86" spans="1:8" ht="45">
      <c r="A86" s="547" t="s">
        <v>151</v>
      </c>
      <c r="B86" s="548"/>
      <c r="C86" s="548"/>
      <c r="D86" s="548"/>
      <c r="E86" s="548"/>
      <c r="F86" s="548"/>
      <c r="G86" s="548"/>
      <c r="H86" s="549"/>
    </row>
    <row r="87" spans="1:8" ht="45">
      <c r="A87" s="565"/>
      <c r="B87" s="566"/>
      <c r="C87" s="566"/>
      <c r="D87" s="566"/>
      <c r="E87" s="566"/>
      <c r="F87" s="566"/>
      <c r="G87" s="566"/>
      <c r="H87" s="567"/>
    </row>
    <row r="88" spans="1:8" ht="35.25">
      <c r="A88" s="568"/>
      <c r="B88" s="569"/>
      <c r="C88" s="569"/>
      <c r="D88" s="569"/>
      <c r="E88" s="569"/>
      <c r="F88" s="569"/>
      <c r="G88" s="569"/>
      <c r="H88" s="570"/>
    </row>
    <row r="89" spans="1:8" ht="37.5">
      <c r="A89" s="554" t="s">
        <v>150</v>
      </c>
      <c r="B89" s="554"/>
      <c r="C89" s="542" t="s">
        <v>149</v>
      </c>
      <c r="D89" s="542"/>
      <c r="E89" s="542"/>
      <c r="F89" s="554" t="s">
        <v>148</v>
      </c>
      <c r="G89" s="554"/>
      <c r="H89" s="115">
        <v>45165</v>
      </c>
    </row>
    <row r="90" spans="1:8" ht="37.5">
      <c r="A90" s="555" t="s">
        <v>147</v>
      </c>
      <c r="B90" s="555"/>
      <c r="C90" s="542"/>
      <c r="D90" s="542"/>
      <c r="E90" s="542"/>
      <c r="F90" s="554" t="s">
        <v>146</v>
      </c>
      <c r="G90" s="554"/>
      <c r="H90" s="116"/>
    </row>
    <row r="91" spans="1:8" ht="37.5">
      <c r="A91" s="554" t="s">
        <v>145</v>
      </c>
      <c r="B91" s="554"/>
      <c r="C91" s="542"/>
      <c r="D91" s="542"/>
      <c r="E91" s="542"/>
      <c r="F91" s="555" t="s">
        <v>144</v>
      </c>
      <c r="G91" s="555"/>
      <c r="H91" s="117"/>
    </row>
    <row r="92" spans="1:8" ht="37.5">
      <c r="A92" s="564" t="s">
        <v>143</v>
      </c>
      <c r="B92" s="543" t="s">
        <v>111</v>
      </c>
      <c r="C92" s="543" t="s">
        <v>112</v>
      </c>
      <c r="D92" s="543" t="s">
        <v>142</v>
      </c>
      <c r="E92" s="543"/>
      <c r="F92" s="543"/>
      <c r="G92" s="543"/>
      <c r="H92" s="542" t="s">
        <v>141</v>
      </c>
    </row>
    <row r="93" spans="1:8" ht="37.5">
      <c r="A93" s="564"/>
      <c r="B93" s="543"/>
      <c r="C93" s="543"/>
      <c r="D93" s="118" t="s">
        <v>7</v>
      </c>
      <c r="E93" s="118" t="s">
        <v>271</v>
      </c>
      <c r="F93" s="118" t="s">
        <v>271</v>
      </c>
      <c r="G93" s="118"/>
      <c r="H93" s="542"/>
    </row>
    <row r="94" spans="1:8" ht="50.25" customHeight="1">
      <c r="A94" s="78"/>
      <c r="B94" s="94" t="s">
        <v>135</v>
      </c>
      <c r="C94" s="118"/>
      <c r="D94" s="118"/>
      <c r="E94" s="118" t="s">
        <v>154</v>
      </c>
      <c r="F94" s="118" t="s">
        <v>153</v>
      </c>
      <c r="G94" s="118"/>
      <c r="H94" s="119"/>
    </row>
    <row r="95" spans="1:8" ht="60" customHeight="1">
      <c r="A95" s="123"/>
      <c r="B95" s="94" t="s">
        <v>272</v>
      </c>
      <c r="C95" s="122"/>
      <c r="D95" s="118"/>
      <c r="E95" s="118"/>
      <c r="F95" s="118"/>
      <c r="G95" s="118"/>
      <c r="H95" s="119"/>
    </row>
    <row r="96" spans="1:8" ht="320.25" customHeight="1">
      <c r="A96" s="88">
        <v>5</v>
      </c>
      <c r="B96" s="125" t="s">
        <v>244</v>
      </c>
      <c r="C96" s="122"/>
      <c r="D96" s="118"/>
      <c r="E96" s="118"/>
      <c r="F96" s="118"/>
      <c r="G96" s="118"/>
      <c r="H96" s="119"/>
    </row>
    <row r="97" spans="1:8" ht="75" customHeight="1">
      <c r="A97" s="88"/>
      <c r="B97" s="76" t="s">
        <v>68</v>
      </c>
      <c r="C97" s="122"/>
      <c r="D97" s="118"/>
      <c r="E97" s="118"/>
      <c r="F97" s="118"/>
      <c r="G97" s="118"/>
      <c r="H97" s="119"/>
    </row>
    <row r="98" spans="1:8" ht="52.5" customHeight="1">
      <c r="A98" s="108">
        <v>5.8</v>
      </c>
      <c r="B98" s="100" t="s">
        <v>63</v>
      </c>
      <c r="C98" s="113" t="s">
        <v>84</v>
      </c>
      <c r="D98" s="89">
        <v>1</v>
      </c>
      <c r="E98" s="120">
        <v>3</v>
      </c>
      <c r="F98" s="120">
        <v>3</v>
      </c>
      <c r="G98" s="118"/>
      <c r="H98" s="119"/>
    </row>
    <row r="99" spans="1:8" ht="52.5" customHeight="1">
      <c r="A99" s="108"/>
      <c r="B99" s="100" t="s">
        <v>63</v>
      </c>
      <c r="C99" s="113"/>
      <c r="D99" s="89">
        <v>2</v>
      </c>
      <c r="E99" s="120">
        <v>3</v>
      </c>
      <c r="F99" s="120">
        <v>3</v>
      </c>
      <c r="G99" s="118"/>
      <c r="H99" s="119"/>
    </row>
    <row r="100" spans="1:8" ht="52.5" customHeight="1">
      <c r="A100" s="108"/>
      <c r="B100" s="100" t="s">
        <v>63</v>
      </c>
      <c r="C100" s="113"/>
      <c r="D100" s="89">
        <v>3</v>
      </c>
      <c r="E100" s="120">
        <v>3</v>
      </c>
      <c r="F100" s="120">
        <v>3</v>
      </c>
      <c r="G100" s="118"/>
      <c r="H100" s="119"/>
    </row>
    <row r="101" spans="1:8" ht="52.5" customHeight="1">
      <c r="A101" s="108"/>
      <c r="B101" s="100" t="s">
        <v>63</v>
      </c>
      <c r="C101" s="113"/>
      <c r="D101" s="89">
        <v>4</v>
      </c>
      <c r="E101" s="120">
        <v>3</v>
      </c>
      <c r="F101" s="120">
        <v>3</v>
      </c>
      <c r="G101" s="118"/>
      <c r="H101" s="119"/>
    </row>
    <row r="102" spans="1:8" ht="52.5" customHeight="1">
      <c r="A102" s="108"/>
      <c r="B102" s="100" t="s">
        <v>63</v>
      </c>
      <c r="C102" s="113"/>
      <c r="D102" s="89">
        <v>5</v>
      </c>
      <c r="E102" s="120">
        <v>3</v>
      </c>
      <c r="F102" s="120">
        <v>3</v>
      </c>
      <c r="G102" s="118"/>
      <c r="H102" s="119"/>
    </row>
    <row r="103" spans="1:8" ht="52.5" customHeight="1">
      <c r="A103" s="108"/>
      <c r="B103" s="100" t="s">
        <v>63</v>
      </c>
      <c r="C103" s="113"/>
      <c r="D103" s="89">
        <v>6</v>
      </c>
      <c r="E103" s="120">
        <v>3</v>
      </c>
      <c r="F103" s="120">
        <v>3</v>
      </c>
      <c r="G103" s="118"/>
      <c r="H103" s="119"/>
    </row>
    <row r="104" spans="1:8" ht="52.5" customHeight="1">
      <c r="A104" s="108"/>
      <c r="B104" s="100" t="s">
        <v>63</v>
      </c>
      <c r="C104" s="113"/>
      <c r="D104" s="89">
        <v>7</v>
      </c>
      <c r="E104" s="120">
        <v>3</v>
      </c>
      <c r="F104" s="120">
        <v>3</v>
      </c>
      <c r="G104" s="118"/>
      <c r="H104" s="119"/>
    </row>
    <row r="105" spans="1:8" ht="52.5" customHeight="1">
      <c r="A105" s="108"/>
      <c r="B105" s="100" t="s">
        <v>63</v>
      </c>
      <c r="C105" s="113"/>
      <c r="D105" s="89">
        <v>8</v>
      </c>
      <c r="E105" s="120">
        <v>3</v>
      </c>
      <c r="F105" s="120">
        <v>3</v>
      </c>
      <c r="G105" s="118"/>
      <c r="H105" s="119"/>
    </row>
    <row r="106" spans="1:8" ht="52.5" customHeight="1">
      <c r="A106" s="108"/>
      <c r="B106" s="100" t="s">
        <v>63</v>
      </c>
      <c r="C106" s="113"/>
      <c r="D106" s="89">
        <v>9</v>
      </c>
      <c r="E106" s="120">
        <v>3</v>
      </c>
      <c r="F106" s="120">
        <v>3</v>
      </c>
      <c r="G106" s="118"/>
      <c r="H106" s="119"/>
    </row>
    <row r="107" spans="1:8" ht="52.5" customHeight="1">
      <c r="A107" s="108"/>
      <c r="B107" s="100" t="s">
        <v>63</v>
      </c>
      <c r="C107" s="113"/>
      <c r="D107" s="89">
        <v>10</v>
      </c>
      <c r="E107" s="120">
        <v>3</v>
      </c>
      <c r="F107" s="120">
        <v>3</v>
      </c>
      <c r="G107" s="118"/>
      <c r="H107" s="119"/>
    </row>
    <row r="108" spans="1:8" ht="52.5" customHeight="1">
      <c r="A108" s="108"/>
      <c r="B108" s="100" t="s">
        <v>63</v>
      </c>
      <c r="C108" s="113"/>
      <c r="D108" s="89">
        <v>11</v>
      </c>
      <c r="E108" s="120">
        <v>3</v>
      </c>
      <c r="F108" s="120">
        <v>3</v>
      </c>
      <c r="G108" s="118"/>
      <c r="H108" s="119"/>
    </row>
    <row r="109" spans="1:8" ht="52.5" customHeight="1">
      <c r="A109" s="108"/>
      <c r="B109" s="100" t="s">
        <v>63</v>
      </c>
      <c r="C109" s="113"/>
      <c r="D109" s="89">
        <v>12</v>
      </c>
      <c r="E109" s="120">
        <v>3</v>
      </c>
      <c r="F109" s="120">
        <v>3</v>
      </c>
      <c r="G109" s="118"/>
      <c r="H109" s="119"/>
    </row>
    <row r="110" spans="1:8" ht="52.5" customHeight="1">
      <c r="A110" s="108"/>
      <c r="B110" s="100" t="s">
        <v>63</v>
      </c>
      <c r="C110" s="113"/>
      <c r="D110" s="89">
        <v>13</v>
      </c>
      <c r="E110" s="120">
        <v>3</v>
      </c>
      <c r="F110" s="120">
        <v>3</v>
      </c>
      <c r="G110" s="118"/>
      <c r="H110" s="119"/>
    </row>
    <row r="111" spans="1:8" ht="52.5" customHeight="1">
      <c r="A111" s="108"/>
      <c r="B111" s="100" t="s">
        <v>63</v>
      </c>
      <c r="C111" s="113"/>
      <c r="D111" s="89">
        <v>14</v>
      </c>
      <c r="E111" s="120">
        <v>3</v>
      </c>
      <c r="F111" s="120">
        <v>3</v>
      </c>
      <c r="G111" s="118"/>
      <c r="H111" s="119"/>
    </row>
    <row r="112" spans="1:8" ht="52.5" customHeight="1">
      <c r="A112" s="108"/>
      <c r="B112" s="100" t="s">
        <v>63</v>
      </c>
      <c r="C112" s="113"/>
      <c r="D112" s="89">
        <v>15</v>
      </c>
      <c r="E112" s="120">
        <v>3</v>
      </c>
      <c r="F112" s="120">
        <v>3</v>
      </c>
      <c r="G112" s="118"/>
      <c r="H112" s="119"/>
    </row>
    <row r="113" spans="1:8" ht="52.5" customHeight="1">
      <c r="A113" s="108"/>
      <c r="B113" s="100" t="s">
        <v>63</v>
      </c>
      <c r="C113" s="113"/>
      <c r="D113" s="89">
        <v>16</v>
      </c>
      <c r="E113" s="120">
        <v>3</v>
      </c>
      <c r="F113" s="120">
        <v>3</v>
      </c>
      <c r="G113" s="118"/>
      <c r="H113" s="119"/>
    </row>
    <row r="114" spans="1:8" ht="52.5" customHeight="1">
      <c r="A114" s="108"/>
      <c r="B114" s="100" t="s">
        <v>63</v>
      </c>
      <c r="C114" s="113"/>
      <c r="D114" s="89">
        <v>17</v>
      </c>
      <c r="E114" s="120">
        <v>3</v>
      </c>
      <c r="F114" s="120">
        <v>3</v>
      </c>
      <c r="G114" s="118"/>
      <c r="H114" s="119"/>
    </row>
    <row r="115" spans="1:8" ht="52.5" customHeight="1">
      <c r="A115" s="124"/>
      <c r="B115" s="111"/>
      <c r="C115" s="113"/>
      <c r="D115" s="89"/>
      <c r="E115" s="89"/>
      <c r="F115" s="118"/>
      <c r="G115" s="118"/>
      <c r="H115" s="121"/>
    </row>
    <row r="116" spans="1:8" ht="52.5" customHeight="1">
      <c r="A116" s="274"/>
      <c r="B116" s="161" t="s">
        <v>134</v>
      </c>
      <c r="C116" s="275" t="s">
        <v>84</v>
      </c>
      <c r="D116" s="276"/>
      <c r="E116" s="93">
        <f>SUM(E98:E115)</f>
        <v>51</v>
      </c>
      <c r="F116" s="93">
        <f>SUM(F98:F115)</f>
        <v>51</v>
      </c>
      <c r="G116" s="114"/>
      <c r="H116" s="93"/>
    </row>
    <row r="118" spans="1:8" ht="60">
      <c r="A118" s="544" t="s">
        <v>152</v>
      </c>
      <c r="B118" s="545"/>
      <c r="C118" s="545"/>
      <c r="D118" s="545"/>
      <c r="E118" s="545"/>
      <c r="F118" s="545"/>
      <c r="G118" s="545"/>
      <c r="H118" s="546"/>
    </row>
    <row r="119" spans="1:8" ht="54.75" customHeight="1">
      <c r="A119" s="547" t="s">
        <v>151</v>
      </c>
      <c r="B119" s="548"/>
      <c r="C119" s="548"/>
      <c r="D119" s="548"/>
      <c r="E119" s="548"/>
      <c r="F119" s="548"/>
      <c r="G119" s="548"/>
      <c r="H119" s="549"/>
    </row>
    <row r="120" spans="1:8" ht="35.25">
      <c r="A120" s="550"/>
      <c r="B120" s="551"/>
      <c r="C120" s="551"/>
      <c r="D120" s="551"/>
      <c r="E120" s="551"/>
      <c r="F120" s="551"/>
      <c r="G120" s="551"/>
      <c r="H120" s="552"/>
    </row>
    <row r="121" spans="1:8" ht="33.75">
      <c r="A121" s="553"/>
      <c r="B121" s="553"/>
      <c r="C121" s="553"/>
      <c r="D121" s="553"/>
      <c r="E121" s="553"/>
      <c r="F121" s="553"/>
      <c r="G121" s="553"/>
      <c r="H121" s="553"/>
    </row>
    <row r="122" spans="1:8" ht="45" customHeight="1">
      <c r="A122" s="554" t="s">
        <v>150</v>
      </c>
      <c r="B122" s="554"/>
      <c r="C122" s="542" t="s">
        <v>149</v>
      </c>
      <c r="D122" s="542"/>
      <c r="E122" s="542"/>
      <c r="F122" s="554" t="s">
        <v>148</v>
      </c>
      <c r="G122" s="554"/>
      <c r="H122" s="115">
        <v>45173</v>
      </c>
    </row>
    <row r="123" spans="1:8" ht="45" customHeight="1">
      <c r="A123" s="555" t="s">
        <v>147</v>
      </c>
      <c r="B123" s="555"/>
      <c r="C123" s="542"/>
      <c r="D123" s="542"/>
      <c r="E123" s="542"/>
      <c r="F123" s="554" t="s">
        <v>146</v>
      </c>
      <c r="G123" s="554"/>
      <c r="H123" s="116"/>
    </row>
    <row r="124" spans="1:8" ht="45" customHeight="1">
      <c r="A124" s="554" t="s">
        <v>145</v>
      </c>
      <c r="B124" s="554"/>
      <c r="C124" s="542"/>
      <c r="D124" s="542"/>
      <c r="E124" s="542"/>
      <c r="F124" s="555" t="s">
        <v>144</v>
      </c>
      <c r="G124" s="555"/>
      <c r="H124" s="117"/>
    </row>
    <row r="125" spans="1:8" ht="37.5">
      <c r="A125" s="564" t="s">
        <v>143</v>
      </c>
      <c r="B125" s="543" t="s">
        <v>111</v>
      </c>
      <c r="C125" s="543" t="s">
        <v>112</v>
      </c>
      <c r="D125" s="543" t="s">
        <v>142</v>
      </c>
      <c r="E125" s="543"/>
      <c r="F125" s="543"/>
      <c r="G125" s="543"/>
      <c r="H125" s="542" t="s">
        <v>141</v>
      </c>
    </row>
    <row r="126" spans="1:8" ht="37.5">
      <c r="A126" s="564"/>
      <c r="B126" s="543"/>
      <c r="C126" s="543"/>
      <c r="D126" s="118" t="s">
        <v>7</v>
      </c>
      <c r="E126" s="118" t="s">
        <v>140</v>
      </c>
      <c r="F126" s="118" t="s">
        <v>156</v>
      </c>
      <c r="G126" s="118" t="s">
        <v>273</v>
      </c>
      <c r="H126" s="542"/>
    </row>
    <row r="127" spans="1:8" ht="52.5" customHeight="1">
      <c r="A127" s="78"/>
      <c r="B127" s="94" t="s">
        <v>136</v>
      </c>
      <c r="C127" s="118"/>
      <c r="D127" s="118"/>
      <c r="E127" s="118"/>
      <c r="F127" s="118"/>
      <c r="G127" s="118"/>
      <c r="H127" s="119"/>
    </row>
    <row r="128" spans="1:8" ht="37.5">
      <c r="A128" s="123"/>
      <c r="B128" s="94"/>
      <c r="C128" s="122"/>
      <c r="D128" s="118"/>
      <c r="E128" s="118"/>
      <c r="F128" s="118"/>
      <c r="G128" s="118"/>
      <c r="H128" s="119"/>
    </row>
    <row r="129" spans="1:8" ht="291" customHeight="1">
      <c r="A129" s="88">
        <v>6</v>
      </c>
      <c r="B129" s="127" t="s">
        <v>17</v>
      </c>
      <c r="C129" s="122"/>
      <c r="D129" s="118"/>
      <c r="E129" s="118"/>
      <c r="F129" s="118"/>
      <c r="G129" s="118"/>
      <c r="H129" s="119"/>
    </row>
    <row r="130" spans="1:8" ht="61.5" customHeight="1">
      <c r="A130" s="124"/>
      <c r="B130" s="100" t="s">
        <v>157</v>
      </c>
      <c r="C130" s="113"/>
      <c r="D130" s="118"/>
      <c r="E130" s="118"/>
      <c r="F130" s="118"/>
      <c r="G130" s="118"/>
      <c r="H130" s="119"/>
    </row>
    <row r="131" spans="1:8" ht="51.75" customHeight="1">
      <c r="A131" s="124"/>
      <c r="B131" s="87" t="s">
        <v>159</v>
      </c>
      <c r="C131" s="113" t="s">
        <v>158</v>
      </c>
      <c r="D131" s="89">
        <v>1</v>
      </c>
      <c r="E131" s="120">
        <v>26.25</v>
      </c>
      <c r="F131" s="120">
        <v>10</v>
      </c>
      <c r="G131" s="120">
        <v>4</v>
      </c>
      <c r="H131" s="120">
        <f>(F131+G131)*E131/12</f>
        <v>30.625</v>
      </c>
    </row>
    <row r="132" spans="1:8" ht="51.75" customHeight="1">
      <c r="A132" s="124"/>
      <c r="B132" s="70"/>
      <c r="C132" s="113"/>
      <c r="D132" s="89">
        <v>1</v>
      </c>
      <c r="E132" s="120">
        <v>69.33</v>
      </c>
      <c r="F132" s="120">
        <v>10</v>
      </c>
      <c r="G132" s="120">
        <v>4</v>
      </c>
      <c r="H132" s="120">
        <f t="shared" ref="H132:H135" si="0">(F132+G132)*E132/12</f>
        <v>80.885000000000005</v>
      </c>
    </row>
    <row r="133" spans="1:8" ht="51.75" customHeight="1">
      <c r="A133" s="124"/>
      <c r="B133" s="70"/>
      <c r="C133" s="113"/>
      <c r="D133" s="89">
        <v>1</v>
      </c>
      <c r="E133" s="120">
        <v>13.58</v>
      </c>
      <c r="F133" s="120">
        <v>10</v>
      </c>
      <c r="G133" s="120">
        <v>4</v>
      </c>
      <c r="H133" s="120">
        <f t="shared" si="0"/>
        <v>15.843333333333334</v>
      </c>
    </row>
    <row r="134" spans="1:8" ht="51.75" customHeight="1">
      <c r="A134" s="124"/>
      <c r="B134" s="70"/>
      <c r="C134" s="113"/>
      <c r="D134" s="89">
        <v>1</v>
      </c>
      <c r="E134" s="120">
        <v>2.66</v>
      </c>
      <c r="F134" s="120">
        <v>10</v>
      </c>
      <c r="G134" s="120">
        <v>4</v>
      </c>
      <c r="H134" s="120">
        <f t="shared" si="0"/>
        <v>3.1033333333333335</v>
      </c>
    </row>
    <row r="135" spans="1:8" ht="51.75" customHeight="1">
      <c r="A135" s="124"/>
      <c r="B135" s="70"/>
      <c r="C135" s="113"/>
      <c r="D135" s="89">
        <v>1</v>
      </c>
      <c r="E135" s="120">
        <v>17.25</v>
      </c>
      <c r="F135" s="120">
        <v>10</v>
      </c>
      <c r="G135" s="120">
        <v>4</v>
      </c>
      <c r="H135" s="120">
        <f t="shared" si="0"/>
        <v>20.125</v>
      </c>
    </row>
    <row r="136" spans="1:8" ht="51.75" customHeight="1">
      <c r="A136" s="124"/>
      <c r="B136" s="70" t="s">
        <v>274</v>
      </c>
      <c r="C136" s="113"/>
      <c r="D136" s="89">
        <v>5</v>
      </c>
      <c r="E136" s="120">
        <v>12</v>
      </c>
      <c r="F136" s="120">
        <v>10</v>
      </c>
      <c r="G136" s="120">
        <v>4</v>
      </c>
      <c r="H136" s="120">
        <f>(F136+G136)*E136/12*D136</f>
        <v>70</v>
      </c>
    </row>
    <row r="137" spans="1:8" ht="51.75" customHeight="1">
      <c r="A137" s="124"/>
      <c r="B137" s="111"/>
      <c r="C137" s="113"/>
      <c r="D137" s="89"/>
      <c r="E137" s="89"/>
      <c r="F137" s="118"/>
      <c r="G137" s="118"/>
      <c r="H137" s="121"/>
    </row>
    <row r="138" spans="1:8" ht="51.75" customHeight="1">
      <c r="A138" s="274"/>
      <c r="B138" s="161" t="s">
        <v>134</v>
      </c>
      <c r="C138" s="282" t="s">
        <v>158</v>
      </c>
      <c r="D138" s="276"/>
      <c r="E138" s="93"/>
      <c r="F138" s="93"/>
      <c r="G138" s="114"/>
      <c r="H138" s="93">
        <f>SUM(H131:H137)</f>
        <v>220.58166666666668</v>
      </c>
    </row>
    <row r="140" spans="1:8" ht="60">
      <c r="A140" s="544" t="s">
        <v>152</v>
      </c>
      <c r="B140" s="545"/>
      <c r="C140" s="545"/>
      <c r="D140" s="545"/>
      <c r="E140" s="545"/>
      <c r="F140" s="545"/>
      <c r="G140" s="545"/>
      <c r="H140" s="546"/>
    </row>
    <row r="141" spans="1:8" ht="45">
      <c r="A141" s="547" t="s">
        <v>151</v>
      </c>
      <c r="B141" s="548"/>
      <c r="C141" s="548"/>
      <c r="D141" s="548"/>
      <c r="E141" s="548"/>
      <c r="F141" s="548"/>
      <c r="G141" s="548"/>
      <c r="H141" s="549"/>
    </row>
    <row r="142" spans="1:8" ht="35.25">
      <c r="A142" s="550"/>
      <c r="B142" s="551"/>
      <c r="C142" s="551"/>
      <c r="D142" s="551"/>
      <c r="E142" s="551"/>
      <c r="F142" s="551"/>
      <c r="G142" s="551"/>
      <c r="H142" s="552"/>
    </row>
    <row r="143" spans="1:8" ht="33.75">
      <c r="A143" s="553"/>
      <c r="B143" s="553"/>
      <c r="C143" s="553"/>
      <c r="D143" s="553"/>
      <c r="E143" s="553"/>
      <c r="F143" s="553"/>
      <c r="G143" s="553"/>
      <c r="H143" s="553"/>
    </row>
    <row r="144" spans="1:8" ht="45" customHeight="1">
      <c r="A144" s="554" t="s">
        <v>150</v>
      </c>
      <c r="B144" s="554"/>
      <c r="C144" s="542" t="s">
        <v>149</v>
      </c>
      <c r="D144" s="542"/>
      <c r="E144" s="542"/>
      <c r="F144" s="554" t="s">
        <v>148</v>
      </c>
      <c r="G144" s="554"/>
      <c r="H144" s="115">
        <v>45173</v>
      </c>
    </row>
    <row r="145" spans="1:8" ht="45" customHeight="1">
      <c r="A145" s="555" t="s">
        <v>147</v>
      </c>
      <c r="B145" s="555"/>
      <c r="C145" s="542"/>
      <c r="D145" s="542"/>
      <c r="E145" s="542"/>
      <c r="F145" s="554" t="s">
        <v>146</v>
      </c>
      <c r="G145" s="554"/>
      <c r="H145" s="116"/>
    </row>
    <row r="146" spans="1:8" ht="45" customHeight="1">
      <c r="A146" s="554" t="s">
        <v>145</v>
      </c>
      <c r="B146" s="554"/>
      <c r="C146" s="542"/>
      <c r="D146" s="542"/>
      <c r="E146" s="542"/>
      <c r="F146" s="555" t="s">
        <v>144</v>
      </c>
      <c r="G146" s="555"/>
      <c r="H146" s="117"/>
    </row>
    <row r="147" spans="1:8" ht="37.5">
      <c r="A147" s="564" t="s">
        <v>143</v>
      </c>
      <c r="B147" s="543" t="s">
        <v>111</v>
      </c>
      <c r="C147" s="543" t="s">
        <v>112</v>
      </c>
      <c r="D147" s="543" t="s">
        <v>142</v>
      </c>
      <c r="E147" s="543"/>
      <c r="F147" s="543"/>
      <c r="G147" s="543"/>
      <c r="H147" s="542" t="s">
        <v>141</v>
      </c>
    </row>
    <row r="148" spans="1:8" ht="37.5">
      <c r="A148" s="564"/>
      <c r="B148" s="543"/>
      <c r="C148" s="543"/>
      <c r="D148" s="118" t="s">
        <v>7</v>
      </c>
      <c r="E148" s="118" t="s">
        <v>140</v>
      </c>
      <c r="F148" s="118" t="s">
        <v>156</v>
      </c>
      <c r="G148" s="118" t="s">
        <v>273</v>
      </c>
      <c r="H148" s="542"/>
    </row>
    <row r="149" spans="1:8" ht="37.5">
      <c r="A149" s="78"/>
      <c r="B149" s="94" t="s">
        <v>135</v>
      </c>
      <c r="C149" s="118"/>
      <c r="D149" s="118"/>
      <c r="E149" s="118"/>
      <c r="F149" s="118"/>
      <c r="G149" s="118"/>
      <c r="H149" s="119"/>
    </row>
    <row r="150" spans="1:8" ht="37.5">
      <c r="A150" s="123"/>
      <c r="B150" s="94"/>
      <c r="C150" s="122"/>
      <c r="D150" s="118"/>
      <c r="E150" s="118"/>
      <c r="F150" s="118"/>
      <c r="G150" s="118"/>
      <c r="H150" s="119"/>
    </row>
    <row r="151" spans="1:8" ht="299.25" customHeight="1">
      <c r="A151" s="88">
        <v>6</v>
      </c>
      <c r="B151" s="127" t="s">
        <v>17</v>
      </c>
      <c r="C151" s="122"/>
      <c r="D151" s="118"/>
      <c r="E151" s="118"/>
      <c r="F151" s="118"/>
      <c r="G151" s="118"/>
      <c r="H151" s="119"/>
    </row>
    <row r="152" spans="1:8" ht="63.75" customHeight="1">
      <c r="A152" s="124"/>
      <c r="B152" s="100" t="s">
        <v>157</v>
      </c>
      <c r="C152" s="113"/>
      <c r="D152" s="118"/>
      <c r="E152" s="118"/>
      <c r="F152" s="118"/>
      <c r="G152" s="118"/>
      <c r="H152" s="119"/>
    </row>
    <row r="153" spans="1:8" ht="63.75" customHeight="1">
      <c r="A153" s="124"/>
      <c r="B153" s="87" t="s">
        <v>159</v>
      </c>
      <c r="C153" s="113" t="s">
        <v>158</v>
      </c>
      <c r="D153" s="89">
        <v>1</v>
      </c>
      <c r="E153" s="120">
        <v>69.33</v>
      </c>
      <c r="F153" s="120">
        <v>10</v>
      </c>
      <c r="G153" s="120">
        <v>4</v>
      </c>
      <c r="H153" s="120">
        <f>(F153+G153)*E153/12</f>
        <v>80.885000000000005</v>
      </c>
    </row>
    <row r="154" spans="1:8" ht="63.75" customHeight="1">
      <c r="A154" s="124"/>
      <c r="B154" s="70"/>
      <c r="C154" s="113"/>
      <c r="D154" s="89">
        <v>1</v>
      </c>
      <c r="E154" s="120">
        <v>13.41</v>
      </c>
      <c r="F154" s="120">
        <v>10</v>
      </c>
      <c r="G154" s="120">
        <v>4</v>
      </c>
      <c r="H154" s="120">
        <f t="shared" ref="H154:H156" si="1">(F154+G154)*E154/12</f>
        <v>15.645000000000001</v>
      </c>
    </row>
    <row r="155" spans="1:8" ht="63.75" customHeight="1">
      <c r="A155" s="124"/>
      <c r="B155" s="70"/>
      <c r="C155" s="113"/>
      <c r="D155" s="89">
        <v>1</v>
      </c>
      <c r="E155" s="120">
        <v>2.66</v>
      </c>
      <c r="F155" s="120">
        <v>10</v>
      </c>
      <c r="G155" s="120">
        <v>4</v>
      </c>
      <c r="H155" s="120">
        <f t="shared" si="1"/>
        <v>3.1033333333333335</v>
      </c>
    </row>
    <row r="156" spans="1:8" ht="63.75" customHeight="1">
      <c r="A156" s="124"/>
      <c r="B156" s="70"/>
      <c r="C156" s="113"/>
      <c r="D156" s="89">
        <v>1</v>
      </c>
      <c r="E156" s="120">
        <v>17.25</v>
      </c>
      <c r="F156" s="120">
        <v>10</v>
      </c>
      <c r="G156" s="120">
        <v>4</v>
      </c>
      <c r="H156" s="120">
        <f t="shared" si="1"/>
        <v>20.125</v>
      </c>
    </row>
    <row r="157" spans="1:8" ht="63.75" customHeight="1">
      <c r="A157" s="124"/>
      <c r="B157" s="70"/>
      <c r="C157" s="113"/>
      <c r="D157" s="89">
        <v>1</v>
      </c>
      <c r="E157" s="120">
        <v>13.58</v>
      </c>
      <c r="F157" s="120">
        <v>10</v>
      </c>
      <c r="G157" s="120">
        <v>4</v>
      </c>
      <c r="H157" s="120">
        <f t="shared" ref="H157:H158" si="2">(F157+G157)*E157/12</f>
        <v>15.843333333333334</v>
      </c>
    </row>
    <row r="158" spans="1:8" ht="63.75" customHeight="1">
      <c r="A158" s="124"/>
      <c r="B158" s="70"/>
      <c r="C158" s="113"/>
      <c r="D158" s="89">
        <v>1</v>
      </c>
      <c r="E158" s="120">
        <v>22.75</v>
      </c>
      <c r="F158" s="120">
        <v>10</v>
      </c>
      <c r="G158" s="120">
        <v>4</v>
      </c>
      <c r="H158" s="120">
        <f t="shared" si="2"/>
        <v>26.541666666666668</v>
      </c>
    </row>
    <row r="159" spans="1:8" ht="63.75" customHeight="1">
      <c r="A159" s="124"/>
      <c r="B159" s="70" t="s">
        <v>274</v>
      </c>
      <c r="C159" s="113"/>
      <c r="D159" s="89">
        <v>5</v>
      </c>
      <c r="E159" s="120">
        <v>12</v>
      </c>
      <c r="F159" s="120">
        <v>10</v>
      </c>
      <c r="G159" s="120">
        <v>4</v>
      </c>
      <c r="H159" s="120">
        <f>(F159+G159)*E159/12*D159</f>
        <v>70</v>
      </c>
    </row>
    <row r="160" spans="1:8" ht="63.75" customHeight="1">
      <c r="A160" s="124"/>
      <c r="B160" s="111"/>
      <c r="C160" s="113"/>
      <c r="D160" s="89"/>
      <c r="E160" s="89"/>
      <c r="F160" s="118"/>
      <c r="G160" s="118"/>
      <c r="H160" s="121"/>
    </row>
    <row r="161" spans="1:8" ht="63.75" customHeight="1">
      <c r="A161" s="274"/>
      <c r="B161" s="161" t="s">
        <v>134</v>
      </c>
      <c r="C161" s="282" t="s">
        <v>158</v>
      </c>
      <c r="D161" s="276"/>
      <c r="E161" s="93"/>
      <c r="F161" s="93"/>
      <c r="G161" s="114"/>
      <c r="H161" s="93">
        <f>SUM(H153:H160)</f>
        <v>232.14333333333335</v>
      </c>
    </row>
    <row r="163" spans="1:8" ht="60">
      <c r="A163" s="544" t="s">
        <v>152</v>
      </c>
      <c r="B163" s="545"/>
      <c r="C163" s="545"/>
      <c r="D163" s="545"/>
      <c r="E163" s="545"/>
      <c r="F163" s="545"/>
      <c r="G163" s="545"/>
      <c r="H163" s="546"/>
    </row>
    <row r="164" spans="1:8" ht="45">
      <c r="A164" s="547" t="s">
        <v>151</v>
      </c>
      <c r="B164" s="548"/>
      <c r="C164" s="548"/>
      <c r="D164" s="548"/>
      <c r="E164" s="548"/>
      <c r="F164" s="548"/>
      <c r="G164" s="548"/>
      <c r="H164" s="549"/>
    </row>
    <row r="165" spans="1:8" ht="35.25">
      <c r="A165" s="550"/>
      <c r="B165" s="551"/>
      <c r="C165" s="551"/>
      <c r="D165" s="551"/>
      <c r="E165" s="551"/>
      <c r="F165" s="551"/>
      <c r="G165" s="551"/>
      <c r="H165" s="552"/>
    </row>
    <row r="166" spans="1:8" ht="33.75">
      <c r="A166" s="553"/>
      <c r="B166" s="553"/>
      <c r="C166" s="553"/>
      <c r="D166" s="553"/>
      <c r="E166" s="553"/>
      <c r="F166" s="553"/>
      <c r="G166" s="553"/>
      <c r="H166" s="553"/>
    </row>
    <row r="167" spans="1:8" ht="50.25" customHeight="1">
      <c r="A167" s="554" t="s">
        <v>150</v>
      </c>
      <c r="B167" s="554"/>
      <c r="C167" s="542" t="s">
        <v>149</v>
      </c>
      <c r="D167" s="542"/>
      <c r="E167" s="542"/>
      <c r="F167" s="554" t="s">
        <v>148</v>
      </c>
      <c r="G167" s="554"/>
      <c r="H167" s="115">
        <v>45168</v>
      </c>
    </row>
    <row r="168" spans="1:8" ht="50.25" customHeight="1">
      <c r="A168" s="555" t="s">
        <v>147</v>
      </c>
      <c r="B168" s="555"/>
      <c r="C168" s="542"/>
      <c r="D168" s="542"/>
      <c r="E168" s="542"/>
      <c r="F168" s="554" t="s">
        <v>146</v>
      </c>
      <c r="G168" s="554"/>
      <c r="H168" s="116"/>
    </row>
    <row r="169" spans="1:8" ht="50.25" customHeight="1">
      <c r="A169" s="554" t="s">
        <v>145</v>
      </c>
      <c r="B169" s="554"/>
      <c r="C169" s="542"/>
      <c r="D169" s="542"/>
      <c r="E169" s="542"/>
      <c r="F169" s="555" t="s">
        <v>144</v>
      </c>
      <c r="G169" s="555"/>
      <c r="H169" s="117"/>
    </row>
    <row r="170" spans="1:8" ht="37.5">
      <c r="A170" s="564" t="s">
        <v>143</v>
      </c>
      <c r="B170" s="543" t="s">
        <v>111</v>
      </c>
      <c r="C170" s="543" t="s">
        <v>112</v>
      </c>
      <c r="D170" s="543" t="s">
        <v>142</v>
      </c>
      <c r="E170" s="543"/>
      <c r="F170" s="543"/>
      <c r="G170" s="543"/>
      <c r="H170" s="542" t="s">
        <v>141</v>
      </c>
    </row>
    <row r="171" spans="1:8" ht="45" customHeight="1">
      <c r="A171" s="564"/>
      <c r="B171" s="543"/>
      <c r="C171" s="543"/>
      <c r="D171" s="118" t="s">
        <v>7</v>
      </c>
      <c r="E171" s="118" t="s">
        <v>140</v>
      </c>
      <c r="F171" s="118" t="s">
        <v>156</v>
      </c>
      <c r="G171" s="118" t="s">
        <v>273</v>
      </c>
      <c r="H171" s="542"/>
    </row>
    <row r="172" spans="1:8" ht="50.25" customHeight="1">
      <c r="A172" s="78"/>
      <c r="B172" s="94" t="s">
        <v>138</v>
      </c>
      <c r="C172" s="118"/>
      <c r="D172" s="118"/>
      <c r="E172" s="118"/>
      <c r="F172" s="118"/>
      <c r="G172" s="118"/>
      <c r="H172" s="119"/>
    </row>
    <row r="173" spans="1:8" ht="37.5">
      <c r="A173" s="123"/>
      <c r="B173" s="94"/>
      <c r="C173" s="122"/>
      <c r="D173" s="118"/>
      <c r="E173" s="118"/>
      <c r="F173" s="118"/>
      <c r="G173" s="118"/>
      <c r="H173" s="119"/>
    </row>
    <row r="174" spans="1:8" ht="279.75" customHeight="1">
      <c r="A174" s="88">
        <v>7</v>
      </c>
      <c r="B174" s="127" t="s">
        <v>69</v>
      </c>
      <c r="C174" s="122"/>
      <c r="D174" s="118"/>
      <c r="E174" s="118"/>
      <c r="F174" s="118"/>
      <c r="G174" s="118"/>
      <c r="H174" s="119"/>
    </row>
    <row r="175" spans="1:8" ht="61.5" customHeight="1">
      <c r="A175" s="124"/>
      <c r="B175" s="100" t="s">
        <v>160</v>
      </c>
      <c r="C175" s="113"/>
      <c r="D175" s="118"/>
      <c r="E175" s="118"/>
      <c r="F175" s="118"/>
      <c r="G175" s="118"/>
      <c r="H175" s="119"/>
    </row>
    <row r="176" spans="1:8" ht="61.5" customHeight="1">
      <c r="A176" s="124">
        <v>7.1</v>
      </c>
      <c r="B176" s="87" t="s">
        <v>161</v>
      </c>
      <c r="C176" s="113" t="s">
        <v>84</v>
      </c>
      <c r="D176" s="89">
        <v>1</v>
      </c>
      <c r="E176" s="120">
        <v>1.33</v>
      </c>
      <c r="F176" s="120"/>
      <c r="G176" s="118"/>
      <c r="H176" s="120">
        <f>E176</f>
        <v>1.33</v>
      </c>
    </row>
    <row r="177" spans="1:8" ht="61.5" customHeight="1">
      <c r="A177" s="124"/>
      <c r="B177" s="70"/>
      <c r="C177" s="113"/>
      <c r="D177" s="89">
        <v>1</v>
      </c>
      <c r="E177" s="120">
        <v>2.58</v>
      </c>
      <c r="F177" s="120"/>
      <c r="G177" s="118"/>
      <c r="H177" s="120">
        <f t="shared" ref="H177:H181" si="3">E177</f>
        <v>2.58</v>
      </c>
    </row>
    <row r="178" spans="1:8" ht="61.5" customHeight="1">
      <c r="A178" s="124"/>
      <c r="B178" s="70"/>
      <c r="C178" s="113"/>
      <c r="D178" s="89">
        <v>1</v>
      </c>
      <c r="E178" s="120">
        <v>1.33</v>
      </c>
      <c r="F178" s="120"/>
      <c r="G178" s="118"/>
      <c r="H178" s="120">
        <f t="shared" si="3"/>
        <v>1.33</v>
      </c>
    </row>
    <row r="179" spans="1:8" ht="61.5" customHeight="1">
      <c r="A179" s="124"/>
      <c r="B179" s="70"/>
      <c r="C179" s="113"/>
      <c r="D179" s="89">
        <v>1</v>
      </c>
      <c r="E179" s="120">
        <v>1.1599999999999999</v>
      </c>
      <c r="F179" s="120"/>
      <c r="G179" s="118"/>
      <c r="H179" s="120">
        <f t="shared" si="3"/>
        <v>1.1599999999999999</v>
      </c>
    </row>
    <row r="180" spans="1:8" ht="61.5" customHeight="1">
      <c r="A180" s="124"/>
      <c r="B180" s="70"/>
      <c r="C180" s="113"/>
      <c r="D180" s="89">
        <v>1</v>
      </c>
      <c r="E180" s="120">
        <v>1.33</v>
      </c>
      <c r="F180" s="120"/>
      <c r="G180" s="118"/>
      <c r="H180" s="120">
        <f t="shared" si="3"/>
        <v>1.33</v>
      </c>
    </row>
    <row r="181" spans="1:8" ht="61.5" customHeight="1">
      <c r="A181" s="124"/>
      <c r="B181" s="70"/>
      <c r="C181" s="113"/>
      <c r="D181" s="89">
        <v>1</v>
      </c>
      <c r="E181" s="120">
        <v>0.83</v>
      </c>
      <c r="F181" s="120"/>
      <c r="G181" s="118"/>
      <c r="H181" s="120">
        <f t="shared" si="3"/>
        <v>0.83</v>
      </c>
    </row>
    <row r="182" spans="1:8" ht="61.5" customHeight="1">
      <c r="A182" s="124"/>
      <c r="B182" s="70" t="s">
        <v>236</v>
      </c>
      <c r="C182" s="113"/>
      <c r="D182" s="89">
        <v>6</v>
      </c>
      <c r="E182" s="120">
        <v>0.5</v>
      </c>
      <c r="F182" s="120"/>
      <c r="G182" s="118"/>
      <c r="H182" s="120">
        <f>D182*E182</f>
        <v>3</v>
      </c>
    </row>
    <row r="183" spans="1:8" ht="61.5" customHeight="1">
      <c r="A183" s="124"/>
      <c r="B183" s="111"/>
      <c r="C183" s="113"/>
      <c r="D183" s="89"/>
      <c r="E183" s="89"/>
      <c r="F183" s="118"/>
      <c r="G183" s="118"/>
      <c r="H183" s="121"/>
    </row>
    <row r="184" spans="1:8" ht="61.5" customHeight="1">
      <c r="A184" s="274"/>
      <c r="B184" s="161" t="s">
        <v>134</v>
      </c>
      <c r="C184" s="275" t="s">
        <v>84</v>
      </c>
      <c r="D184" s="276"/>
      <c r="E184" s="93"/>
      <c r="F184" s="93"/>
      <c r="G184" s="114"/>
      <c r="H184" s="93">
        <f>SUM(H176:H183)</f>
        <v>11.56</v>
      </c>
    </row>
    <row r="186" spans="1:8" ht="60">
      <c r="A186" s="544" t="s">
        <v>152</v>
      </c>
      <c r="B186" s="545"/>
      <c r="C186" s="545"/>
      <c r="D186" s="545"/>
      <c r="E186" s="545"/>
      <c r="F186" s="545"/>
      <c r="G186" s="545"/>
      <c r="H186" s="546"/>
    </row>
    <row r="187" spans="1:8" ht="45">
      <c r="A187" s="547" t="s">
        <v>151</v>
      </c>
      <c r="B187" s="548"/>
      <c r="C187" s="548"/>
      <c r="D187" s="548"/>
      <c r="E187" s="548"/>
      <c r="F187" s="548"/>
      <c r="G187" s="548"/>
      <c r="H187" s="549"/>
    </row>
    <row r="188" spans="1:8" ht="35.25">
      <c r="A188" s="550"/>
      <c r="B188" s="551"/>
      <c r="C188" s="551"/>
      <c r="D188" s="551"/>
      <c r="E188" s="551"/>
      <c r="F188" s="551"/>
      <c r="G188" s="551"/>
      <c r="H188" s="552"/>
    </row>
    <row r="189" spans="1:8" ht="33.75">
      <c r="A189" s="553"/>
      <c r="B189" s="553"/>
      <c r="C189" s="553"/>
      <c r="D189" s="553"/>
      <c r="E189" s="553"/>
      <c r="F189" s="553"/>
      <c r="G189" s="553"/>
      <c r="H189" s="553"/>
    </row>
    <row r="190" spans="1:8" ht="37.5">
      <c r="A190" s="554" t="s">
        <v>150</v>
      </c>
      <c r="B190" s="554"/>
      <c r="C190" s="542" t="s">
        <v>149</v>
      </c>
      <c r="D190" s="542"/>
      <c r="E190" s="542"/>
      <c r="F190" s="554" t="s">
        <v>148</v>
      </c>
      <c r="G190" s="554"/>
      <c r="H190" s="115">
        <v>45164</v>
      </c>
    </row>
    <row r="191" spans="1:8" ht="37.5">
      <c r="A191" s="555" t="s">
        <v>147</v>
      </c>
      <c r="B191" s="555"/>
      <c r="C191" s="542"/>
      <c r="D191" s="542"/>
      <c r="E191" s="542"/>
      <c r="F191" s="554" t="s">
        <v>146</v>
      </c>
      <c r="G191" s="554"/>
      <c r="H191" s="116"/>
    </row>
    <row r="192" spans="1:8" ht="37.5">
      <c r="A192" s="554" t="s">
        <v>145</v>
      </c>
      <c r="B192" s="554"/>
      <c r="C192" s="542"/>
      <c r="D192" s="542"/>
      <c r="E192" s="542"/>
      <c r="F192" s="555" t="s">
        <v>144</v>
      </c>
      <c r="G192" s="555"/>
      <c r="H192" s="117"/>
    </row>
    <row r="193" spans="1:8" ht="37.5">
      <c r="A193" s="564" t="s">
        <v>143</v>
      </c>
      <c r="B193" s="543" t="s">
        <v>111</v>
      </c>
      <c r="C193" s="543" t="s">
        <v>112</v>
      </c>
      <c r="D193" s="543" t="s">
        <v>142</v>
      </c>
      <c r="E193" s="543"/>
      <c r="F193" s="543"/>
      <c r="G193" s="543"/>
      <c r="H193" s="542" t="s">
        <v>141</v>
      </c>
    </row>
    <row r="194" spans="1:8" ht="37.5">
      <c r="A194" s="564"/>
      <c r="B194" s="543"/>
      <c r="C194" s="543"/>
      <c r="D194" s="118" t="s">
        <v>7</v>
      </c>
      <c r="E194" s="118" t="s">
        <v>140</v>
      </c>
      <c r="F194" s="118" t="s">
        <v>156</v>
      </c>
      <c r="G194" s="118" t="s">
        <v>273</v>
      </c>
      <c r="H194" s="542"/>
    </row>
    <row r="195" spans="1:8" ht="37.5">
      <c r="A195" s="78"/>
      <c r="B195" s="94" t="s">
        <v>136</v>
      </c>
      <c r="C195" s="118"/>
      <c r="D195" s="118"/>
      <c r="E195" s="118"/>
      <c r="F195" s="118"/>
      <c r="G195" s="118"/>
      <c r="H195" s="119"/>
    </row>
    <row r="196" spans="1:8" ht="37.5">
      <c r="A196" s="123"/>
      <c r="B196" s="94"/>
      <c r="C196" s="122"/>
      <c r="D196" s="118"/>
      <c r="E196" s="118"/>
      <c r="F196" s="118"/>
      <c r="G196" s="118"/>
      <c r="H196" s="119"/>
    </row>
    <row r="197" spans="1:8" ht="264.75" customHeight="1">
      <c r="A197" s="78">
        <v>7</v>
      </c>
      <c r="B197" s="127" t="s">
        <v>69</v>
      </c>
      <c r="C197" s="122"/>
      <c r="D197" s="118"/>
      <c r="E197" s="118"/>
      <c r="F197" s="118"/>
      <c r="G197" s="118"/>
      <c r="H197" s="119"/>
    </row>
    <row r="198" spans="1:8" ht="48.75" customHeight="1">
      <c r="A198" s="124"/>
      <c r="B198" s="100" t="s">
        <v>160</v>
      </c>
      <c r="C198" s="113"/>
      <c r="D198" s="118"/>
      <c r="E198" s="118"/>
      <c r="F198" s="118"/>
      <c r="G198" s="118"/>
      <c r="H198" s="119"/>
    </row>
    <row r="199" spans="1:8" ht="48.75" customHeight="1">
      <c r="A199" s="124">
        <v>7.1</v>
      </c>
      <c r="B199" s="87" t="s">
        <v>161</v>
      </c>
      <c r="C199" s="113" t="s">
        <v>84</v>
      </c>
      <c r="D199" s="89">
        <v>1</v>
      </c>
      <c r="E199" s="120">
        <v>3.75</v>
      </c>
      <c r="F199" s="120"/>
      <c r="G199" s="118"/>
      <c r="H199" s="120">
        <f>E199</f>
        <v>3.75</v>
      </c>
    </row>
    <row r="200" spans="1:8" ht="48.75" customHeight="1">
      <c r="A200" s="124"/>
      <c r="B200" s="70"/>
      <c r="C200" s="113"/>
      <c r="D200" s="89">
        <v>1</v>
      </c>
      <c r="E200" s="120">
        <v>11</v>
      </c>
      <c r="F200" s="120"/>
      <c r="G200" s="118"/>
      <c r="H200" s="120">
        <f t="shared" ref="H200:H227" si="4">E200</f>
        <v>11</v>
      </c>
    </row>
    <row r="201" spans="1:8" ht="48.75" customHeight="1">
      <c r="A201" s="124"/>
      <c r="B201" s="70"/>
      <c r="C201" s="113"/>
      <c r="D201" s="89">
        <v>1</v>
      </c>
      <c r="E201" s="120">
        <v>8.33</v>
      </c>
      <c r="F201" s="120"/>
      <c r="G201" s="118"/>
      <c r="H201" s="120">
        <f t="shared" si="4"/>
        <v>8.33</v>
      </c>
    </row>
    <row r="202" spans="1:8" ht="48.75" customHeight="1">
      <c r="A202" s="124"/>
      <c r="B202" s="70"/>
      <c r="C202" s="113"/>
      <c r="D202" s="89">
        <v>1</v>
      </c>
      <c r="E202" s="120">
        <v>8.33</v>
      </c>
      <c r="F202" s="120"/>
      <c r="G202" s="118"/>
      <c r="H202" s="120">
        <f t="shared" si="4"/>
        <v>8.33</v>
      </c>
    </row>
    <row r="203" spans="1:8" ht="48.75" customHeight="1">
      <c r="A203" s="124"/>
      <c r="B203" s="70"/>
      <c r="C203" s="113"/>
      <c r="D203" s="89">
        <v>1</v>
      </c>
      <c r="E203" s="120">
        <v>4.91</v>
      </c>
      <c r="F203" s="120"/>
      <c r="G203" s="118"/>
      <c r="H203" s="120">
        <f t="shared" si="4"/>
        <v>4.91</v>
      </c>
    </row>
    <row r="204" spans="1:8" ht="48.75" customHeight="1">
      <c r="A204" s="124"/>
      <c r="B204" s="70"/>
      <c r="C204" s="113"/>
      <c r="D204" s="89">
        <v>1</v>
      </c>
      <c r="E204" s="120">
        <v>5.83</v>
      </c>
      <c r="F204" s="120"/>
      <c r="G204" s="118"/>
      <c r="H204" s="120">
        <f t="shared" si="4"/>
        <v>5.83</v>
      </c>
    </row>
    <row r="205" spans="1:8" ht="48.75" customHeight="1">
      <c r="A205" s="124"/>
      <c r="B205" s="70"/>
      <c r="C205" s="113"/>
      <c r="D205" s="89">
        <v>1</v>
      </c>
      <c r="E205" s="120">
        <v>18.75</v>
      </c>
      <c r="F205" s="120"/>
      <c r="G205" s="118"/>
      <c r="H205" s="120">
        <f t="shared" si="4"/>
        <v>18.75</v>
      </c>
    </row>
    <row r="206" spans="1:8" ht="48.75" customHeight="1">
      <c r="A206" s="124"/>
      <c r="B206" s="70"/>
      <c r="C206" s="113"/>
      <c r="D206" s="89">
        <v>1</v>
      </c>
      <c r="E206" s="120">
        <v>1.58</v>
      </c>
      <c r="F206" s="120"/>
      <c r="G206" s="118"/>
      <c r="H206" s="120">
        <f t="shared" si="4"/>
        <v>1.58</v>
      </c>
    </row>
    <row r="207" spans="1:8" ht="48.75" customHeight="1">
      <c r="A207" s="124"/>
      <c r="B207" s="70"/>
      <c r="C207" s="113"/>
      <c r="D207" s="89">
        <v>1</v>
      </c>
      <c r="E207" s="120">
        <v>17.25</v>
      </c>
      <c r="F207" s="120"/>
      <c r="G207" s="118"/>
      <c r="H207" s="120">
        <f t="shared" si="4"/>
        <v>17.25</v>
      </c>
    </row>
    <row r="208" spans="1:8" ht="48.75" customHeight="1">
      <c r="A208" s="124"/>
      <c r="B208" s="70"/>
      <c r="C208" s="113"/>
      <c r="D208" s="89">
        <v>1</v>
      </c>
      <c r="E208" s="120">
        <v>8.25</v>
      </c>
      <c r="F208" s="120"/>
      <c r="G208" s="118"/>
      <c r="H208" s="120">
        <f t="shared" si="4"/>
        <v>8.25</v>
      </c>
    </row>
    <row r="209" spans="1:8" ht="48.75" customHeight="1">
      <c r="A209" s="124"/>
      <c r="B209" s="70"/>
      <c r="C209" s="113"/>
      <c r="D209" s="89">
        <v>1</v>
      </c>
      <c r="E209" s="120">
        <v>16.5</v>
      </c>
      <c r="F209" s="120"/>
      <c r="G209" s="118"/>
      <c r="H209" s="120">
        <f t="shared" si="4"/>
        <v>16.5</v>
      </c>
    </row>
    <row r="210" spans="1:8" ht="48.75" customHeight="1">
      <c r="A210" s="124"/>
      <c r="B210" s="70"/>
      <c r="C210" s="113"/>
      <c r="D210" s="89">
        <v>1</v>
      </c>
      <c r="E210" s="120">
        <v>1.08</v>
      </c>
      <c r="F210" s="120"/>
      <c r="G210" s="283"/>
      <c r="H210" s="120">
        <f t="shared" si="4"/>
        <v>1.08</v>
      </c>
    </row>
    <row r="211" spans="1:8" ht="48.75" customHeight="1">
      <c r="A211" s="124"/>
      <c r="B211" s="70"/>
      <c r="C211" s="113"/>
      <c r="D211" s="89">
        <v>1</v>
      </c>
      <c r="E211" s="120">
        <v>4</v>
      </c>
      <c r="F211" s="120"/>
      <c r="G211" s="118"/>
      <c r="H211" s="120">
        <f t="shared" si="4"/>
        <v>4</v>
      </c>
    </row>
    <row r="212" spans="1:8" ht="48.75" customHeight="1">
      <c r="A212" s="124"/>
      <c r="B212" s="70"/>
      <c r="C212" s="113"/>
      <c r="D212" s="89">
        <v>1</v>
      </c>
      <c r="E212" s="120">
        <v>12.08</v>
      </c>
      <c r="F212" s="120"/>
      <c r="G212" s="118"/>
      <c r="H212" s="120">
        <f t="shared" si="4"/>
        <v>12.08</v>
      </c>
    </row>
    <row r="213" spans="1:8" ht="48.75" customHeight="1">
      <c r="A213" s="124"/>
      <c r="B213" s="70"/>
      <c r="C213" s="113"/>
      <c r="D213" s="89">
        <v>1</v>
      </c>
      <c r="E213" s="120">
        <v>13.33</v>
      </c>
      <c r="F213" s="120"/>
      <c r="G213" s="118"/>
      <c r="H213" s="120">
        <f t="shared" si="4"/>
        <v>13.33</v>
      </c>
    </row>
    <row r="214" spans="1:8" ht="48.75" customHeight="1">
      <c r="A214" s="124"/>
      <c r="B214" s="70"/>
      <c r="C214" s="113"/>
      <c r="D214" s="89">
        <v>1</v>
      </c>
      <c r="E214" s="120">
        <v>7.16</v>
      </c>
      <c r="F214" s="120"/>
      <c r="G214" s="118"/>
      <c r="H214" s="120">
        <f t="shared" si="4"/>
        <v>7.16</v>
      </c>
    </row>
    <row r="215" spans="1:8" ht="48.75" customHeight="1">
      <c r="A215" s="124"/>
      <c r="B215" s="70"/>
      <c r="C215" s="113"/>
      <c r="D215" s="89">
        <v>1</v>
      </c>
      <c r="E215" s="120">
        <v>4.33</v>
      </c>
      <c r="F215" s="120"/>
      <c r="G215" s="118"/>
      <c r="H215" s="120">
        <f t="shared" si="4"/>
        <v>4.33</v>
      </c>
    </row>
    <row r="216" spans="1:8" ht="48.75" customHeight="1">
      <c r="A216" s="124"/>
      <c r="B216" s="70"/>
      <c r="C216" s="113"/>
      <c r="D216" s="89">
        <v>1</v>
      </c>
      <c r="E216" s="120">
        <v>8.75</v>
      </c>
      <c r="F216" s="120"/>
      <c r="G216" s="118"/>
      <c r="H216" s="120">
        <f t="shared" si="4"/>
        <v>8.75</v>
      </c>
    </row>
    <row r="217" spans="1:8" ht="48.75" customHeight="1">
      <c r="A217" s="124"/>
      <c r="B217" s="70"/>
      <c r="C217" s="113"/>
      <c r="D217" s="89">
        <v>1</v>
      </c>
      <c r="E217" s="120">
        <v>4.33</v>
      </c>
      <c r="F217" s="120"/>
      <c r="G217" s="118"/>
      <c r="H217" s="120">
        <f t="shared" si="4"/>
        <v>4.33</v>
      </c>
    </row>
    <row r="218" spans="1:8" ht="48.75" customHeight="1">
      <c r="A218" s="124"/>
      <c r="B218" s="70"/>
      <c r="C218" s="113"/>
      <c r="D218" s="89">
        <v>1</v>
      </c>
      <c r="E218" s="120">
        <v>4.33</v>
      </c>
      <c r="F218" s="120"/>
      <c r="G218" s="118"/>
      <c r="H218" s="120">
        <f t="shared" si="4"/>
        <v>4.33</v>
      </c>
    </row>
    <row r="219" spans="1:8" ht="48.75" customHeight="1">
      <c r="A219" s="124"/>
      <c r="B219" s="70"/>
      <c r="C219" s="113"/>
      <c r="D219" s="89">
        <v>1</v>
      </c>
      <c r="E219" s="120">
        <v>2.58</v>
      </c>
      <c r="F219" s="120"/>
      <c r="G219" s="118"/>
      <c r="H219" s="120">
        <f t="shared" si="4"/>
        <v>2.58</v>
      </c>
    </row>
    <row r="220" spans="1:8" ht="48.75" customHeight="1">
      <c r="A220" s="124"/>
      <c r="B220" s="70"/>
      <c r="C220" s="113"/>
      <c r="D220" s="89">
        <v>1</v>
      </c>
      <c r="E220" s="120">
        <v>10</v>
      </c>
      <c r="F220" s="120"/>
      <c r="G220" s="118"/>
      <c r="H220" s="120">
        <f t="shared" si="4"/>
        <v>10</v>
      </c>
    </row>
    <row r="221" spans="1:8" ht="48.75" customHeight="1">
      <c r="A221" s="124"/>
      <c r="B221" s="70"/>
      <c r="C221" s="113"/>
      <c r="D221" s="89">
        <v>1</v>
      </c>
      <c r="E221" s="120">
        <v>2.33</v>
      </c>
      <c r="F221" s="120"/>
      <c r="G221" s="118"/>
      <c r="H221" s="120">
        <f t="shared" si="4"/>
        <v>2.33</v>
      </c>
    </row>
    <row r="222" spans="1:8" ht="48.75" customHeight="1">
      <c r="A222" s="124"/>
      <c r="B222" s="70"/>
      <c r="C222" s="113"/>
      <c r="D222" s="89">
        <v>1</v>
      </c>
      <c r="E222" s="120">
        <v>1.41</v>
      </c>
      <c r="F222" s="120"/>
      <c r="G222" s="118"/>
      <c r="H222" s="120">
        <f t="shared" si="4"/>
        <v>1.41</v>
      </c>
    </row>
    <row r="223" spans="1:8" ht="48.75" customHeight="1">
      <c r="A223" s="124"/>
      <c r="B223" s="70"/>
      <c r="C223" s="113"/>
      <c r="D223" s="89">
        <v>1</v>
      </c>
      <c r="E223" s="120">
        <v>1.41</v>
      </c>
      <c r="F223" s="120"/>
      <c r="G223" s="118"/>
      <c r="H223" s="120">
        <f t="shared" si="4"/>
        <v>1.41</v>
      </c>
    </row>
    <row r="224" spans="1:8" ht="48.75" customHeight="1">
      <c r="A224" s="124"/>
      <c r="B224" s="70"/>
      <c r="C224" s="113"/>
      <c r="D224" s="89">
        <v>1</v>
      </c>
      <c r="E224" s="120">
        <v>10.58</v>
      </c>
      <c r="F224" s="120"/>
      <c r="G224" s="118"/>
      <c r="H224" s="120">
        <f t="shared" si="4"/>
        <v>10.58</v>
      </c>
    </row>
    <row r="225" spans="1:8" ht="48.75" customHeight="1">
      <c r="A225" s="124"/>
      <c r="B225" s="70"/>
      <c r="C225" s="113"/>
      <c r="D225" s="89">
        <v>1</v>
      </c>
      <c r="E225" s="120">
        <v>1.41</v>
      </c>
      <c r="F225" s="120"/>
      <c r="G225" s="118"/>
      <c r="H225" s="120">
        <f t="shared" si="4"/>
        <v>1.41</v>
      </c>
    </row>
    <row r="226" spans="1:8" ht="48.75" customHeight="1">
      <c r="A226" s="124"/>
      <c r="B226" s="70"/>
      <c r="C226" s="113"/>
      <c r="D226" s="89">
        <v>1</v>
      </c>
      <c r="E226" s="120">
        <v>1.33</v>
      </c>
      <c r="F226" s="120"/>
      <c r="G226" s="118"/>
      <c r="H226" s="120">
        <f t="shared" si="4"/>
        <v>1.33</v>
      </c>
    </row>
    <row r="227" spans="1:8" ht="48.75" customHeight="1">
      <c r="A227" s="124"/>
      <c r="B227" s="70"/>
      <c r="C227" s="113"/>
      <c r="D227" s="89">
        <v>1</v>
      </c>
      <c r="E227" s="120">
        <v>10.25</v>
      </c>
      <c r="F227" s="120"/>
      <c r="G227" s="118"/>
      <c r="H227" s="120">
        <f t="shared" si="4"/>
        <v>10.25</v>
      </c>
    </row>
    <row r="228" spans="1:8" ht="26.25" customHeight="1">
      <c r="A228" s="124"/>
      <c r="B228" s="111"/>
      <c r="C228" s="113"/>
      <c r="D228" s="89"/>
      <c r="E228" s="89"/>
      <c r="F228" s="118"/>
      <c r="G228" s="118"/>
      <c r="H228" s="121"/>
    </row>
    <row r="229" spans="1:8" ht="48.75" customHeight="1">
      <c r="A229" s="274"/>
      <c r="B229" s="161" t="s">
        <v>134</v>
      </c>
      <c r="C229" s="275" t="s">
        <v>84</v>
      </c>
      <c r="D229" s="276"/>
      <c r="E229" s="93"/>
      <c r="F229" s="93"/>
      <c r="G229" s="114"/>
      <c r="H229" s="93">
        <f>SUM(H199:H228)</f>
        <v>205.17000000000007</v>
      </c>
    </row>
    <row r="230" spans="1:8" ht="36" customHeight="1">
      <c r="A230" s="124"/>
      <c r="B230" s="70"/>
      <c r="C230" s="113"/>
      <c r="D230" s="89"/>
      <c r="E230" s="120"/>
      <c r="F230" s="120"/>
      <c r="G230" s="118"/>
      <c r="H230" s="120"/>
    </row>
    <row r="231" spans="1:8" ht="48.75" customHeight="1">
      <c r="A231" s="124">
        <v>7.2</v>
      </c>
      <c r="B231" s="87" t="s">
        <v>162</v>
      </c>
      <c r="C231" s="113"/>
      <c r="D231" s="89"/>
      <c r="E231" s="120"/>
      <c r="F231" s="120"/>
      <c r="G231" s="118"/>
      <c r="H231" s="120"/>
    </row>
    <row r="232" spans="1:8" ht="48.75" customHeight="1">
      <c r="A232" s="124"/>
      <c r="B232" s="70"/>
      <c r="C232" s="113"/>
      <c r="D232" s="89">
        <v>1</v>
      </c>
      <c r="E232" s="120">
        <v>38.5</v>
      </c>
      <c r="F232" s="120"/>
      <c r="G232" s="118"/>
      <c r="H232" s="120">
        <f t="shared" ref="H232:H238" si="5">E232</f>
        <v>38.5</v>
      </c>
    </row>
    <row r="233" spans="1:8" ht="48.75" customHeight="1">
      <c r="A233" s="124"/>
      <c r="B233" s="70"/>
      <c r="C233" s="113"/>
      <c r="D233" s="89">
        <v>1</v>
      </c>
      <c r="E233" s="120">
        <v>38.659999999999997</v>
      </c>
      <c r="F233" s="120"/>
      <c r="G233" s="118"/>
      <c r="H233" s="120">
        <f t="shared" si="5"/>
        <v>38.659999999999997</v>
      </c>
    </row>
    <row r="234" spans="1:8" ht="48.75" customHeight="1">
      <c r="A234" s="124"/>
      <c r="B234" s="70"/>
      <c r="C234" s="113"/>
      <c r="D234" s="89">
        <v>1</v>
      </c>
      <c r="E234" s="120">
        <v>40.75</v>
      </c>
      <c r="F234" s="120"/>
      <c r="G234" s="118"/>
      <c r="H234" s="120">
        <f t="shared" si="5"/>
        <v>40.75</v>
      </c>
    </row>
    <row r="235" spans="1:8" ht="48.75" customHeight="1">
      <c r="A235" s="124"/>
      <c r="B235" s="70"/>
      <c r="C235" s="113"/>
      <c r="D235" s="89">
        <v>1</v>
      </c>
      <c r="E235" s="120">
        <v>36.83</v>
      </c>
      <c r="F235" s="120"/>
      <c r="G235" s="118"/>
      <c r="H235" s="120">
        <f t="shared" si="5"/>
        <v>36.83</v>
      </c>
    </row>
    <row r="236" spans="1:8" ht="48.75" customHeight="1">
      <c r="A236" s="124"/>
      <c r="B236" s="70"/>
      <c r="C236" s="113"/>
      <c r="D236" s="89">
        <v>1</v>
      </c>
      <c r="E236" s="120">
        <v>13</v>
      </c>
      <c r="F236" s="120"/>
      <c r="G236" s="118"/>
      <c r="H236" s="120">
        <f t="shared" si="5"/>
        <v>13</v>
      </c>
    </row>
    <row r="237" spans="1:8" ht="48.75" customHeight="1">
      <c r="A237" s="124"/>
      <c r="B237" s="70"/>
      <c r="C237" s="113"/>
      <c r="D237" s="89">
        <v>1</v>
      </c>
      <c r="E237" s="120">
        <v>3.08</v>
      </c>
      <c r="F237" s="120"/>
      <c r="G237" s="118"/>
      <c r="H237" s="120">
        <f t="shared" si="5"/>
        <v>3.08</v>
      </c>
    </row>
    <row r="238" spans="1:8" ht="48.75" customHeight="1">
      <c r="A238" s="124"/>
      <c r="B238" s="70"/>
      <c r="C238" s="113"/>
      <c r="D238" s="89">
        <v>1</v>
      </c>
      <c r="E238" s="120">
        <v>40.159999999999997</v>
      </c>
      <c r="F238" s="120"/>
      <c r="G238" s="118"/>
      <c r="H238" s="120">
        <f t="shared" si="5"/>
        <v>40.159999999999997</v>
      </c>
    </row>
    <row r="239" spans="1:8" ht="28.5" customHeight="1">
      <c r="A239" s="124"/>
      <c r="B239" s="111"/>
      <c r="C239" s="113"/>
      <c r="D239" s="89"/>
      <c r="E239" s="120"/>
      <c r="F239" s="120"/>
      <c r="G239" s="118"/>
      <c r="H239" s="120"/>
    </row>
    <row r="240" spans="1:8" ht="48.75" customHeight="1">
      <c r="A240" s="69"/>
      <c r="B240" s="161" t="s">
        <v>134</v>
      </c>
      <c r="C240" s="275" t="s">
        <v>84</v>
      </c>
      <c r="D240" s="276"/>
      <c r="E240" s="93"/>
      <c r="F240" s="93"/>
      <c r="G240" s="114"/>
      <c r="H240" s="93">
        <f>SUM(H232:H239)</f>
        <v>210.98000000000002</v>
      </c>
    </row>
    <row r="242" spans="1:8" ht="60">
      <c r="A242" s="544" t="s">
        <v>152</v>
      </c>
      <c r="B242" s="545"/>
      <c r="C242" s="545"/>
      <c r="D242" s="545"/>
      <c r="E242" s="545"/>
      <c r="F242" s="545"/>
      <c r="G242" s="545"/>
      <c r="H242" s="546"/>
    </row>
    <row r="243" spans="1:8" ht="45">
      <c r="A243" s="547" t="s">
        <v>151</v>
      </c>
      <c r="B243" s="548"/>
      <c r="C243" s="548"/>
      <c r="D243" s="548"/>
      <c r="E243" s="548"/>
      <c r="F243" s="548"/>
      <c r="G243" s="548"/>
      <c r="H243" s="549"/>
    </row>
    <row r="244" spans="1:8" ht="35.25">
      <c r="A244" s="550"/>
      <c r="B244" s="551"/>
      <c r="C244" s="551"/>
      <c r="D244" s="551"/>
      <c r="E244" s="551"/>
      <c r="F244" s="551"/>
      <c r="G244" s="551"/>
      <c r="H244" s="552"/>
    </row>
    <row r="245" spans="1:8" ht="33.75">
      <c r="A245" s="553"/>
      <c r="B245" s="553"/>
      <c r="C245" s="553"/>
      <c r="D245" s="553"/>
      <c r="E245" s="553"/>
      <c r="F245" s="553"/>
      <c r="G245" s="553"/>
      <c r="H245" s="553"/>
    </row>
    <row r="246" spans="1:8" ht="45" customHeight="1">
      <c r="A246" s="554" t="s">
        <v>150</v>
      </c>
      <c r="B246" s="554"/>
      <c r="C246" s="542" t="s">
        <v>149</v>
      </c>
      <c r="D246" s="542"/>
      <c r="E246" s="542"/>
      <c r="F246" s="554" t="s">
        <v>148</v>
      </c>
      <c r="G246" s="554"/>
      <c r="H246" s="115">
        <v>45164</v>
      </c>
    </row>
    <row r="247" spans="1:8" ht="45" customHeight="1">
      <c r="A247" s="555" t="s">
        <v>147</v>
      </c>
      <c r="B247" s="555"/>
      <c r="C247" s="542"/>
      <c r="D247" s="542"/>
      <c r="E247" s="542"/>
      <c r="F247" s="554" t="s">
        <v>146</v>
      </c>
      <c r="G247" s="554"/>
      <c r="H247" s="116"/>
    </row>
    <row r="248" spans="1:8" ht="45" customHeight="1">
      <c r="A248" s="554" t="s">
        <v>145</v>
      </c>
      <c r="B248" s="554"/>
      <c r="C248" s="542"/>
      <c r="D248" s="542"/>
      <c r="E248" s="542"/>
      <c r="F248" s="555" t="s">
        <v>144</v>
      </c>
      <c r="G248" s="555"/>
      <c r="H248" s="117"/>
    </row>
    <row r="249" spans="1:8" ht="37.5">
      <c r="A249" s="564" t="s">
        <v>143</v>
      </c>
      <c r="B249" s="543" t="s">
        <v>111</v>
      </c>
      <c r="C249" s="543" t="s">
        <v>112</v>
      </c>
      <c r="D249" s="543" t="s">
        <v>142</v>
      </c>
      <c r="E249" s="543"/>
      <c r="F249" s="543"/>
      <c r="G249" s="543"/>
      <c r="H249" s="542" t="s">
        <v>141</v>
      </c>
    </row>
    <row r="250" spans="1:8" ht="62.25" customHeight="1">
      <c r="A250" s="564"/>
      <c r="B250" s="543"/>
      <c r="C250" s="543"/>
      <c r="D250" s="118" t="s">
        <v>7</v>
      </c>
      <c r="E250" s="118" t="s">
        <v>140</v>
      </c>
      <c r="F250" s="118" t="s">
        <v>156</v>
      </c>
      <c r="G250" s="118" t="s">
        <v>273</v>
      </c>
      <c r="H250" s="542"/>
    </row>
    <row r="251" spans="1:8" ht="60" customHeight="1">
      <c r="A251" s="78"/>
      <c r="B251" s="94" t="s">
        <v>135</v>
      </c>
      <c r="C251" s="118"/>
      <c r="D251" s="118"/>
      <c r="E251" s="118"/>
      <c r="F251" s="118"/>
      <c r="G251" s="118"/>
      <c r="H251" s="119"/>
    </row>
    <row r="252" spans="1:8" ht="45" customHeight="1">
      <c r="A252" s="123"/>
      <c r="B252" s="94"/>
      <c r="C252" s="122"/>
      <c r="D252" s="118"/>
      <c r="E252" s="118"/>
      <c r="F252" s="118"/>
      <c r="G252" s="118"/>
      <c r="H252" s="119"/>
    </row>
    <row r="253" spans="1:8" ht="287.25" customHeight="1">
      <c r="A253" s="88">
        <v>7</v>
      </c>
      <c r="B253" s="127" t="s">
        <v>69</v>
      </c>
      <c r="C253" s="122"/>
      <c r="D253" s="118"/>
      <c r="E253" s="118"/>
      <c r="F253" s="118"/>
      <c r="G253" s="118"/>
      <c r="H253" s="119"/>
    </row>
    <row r="254" spans="1:8" ht="61.5" customHeight="1">
      <c r="A254" s="124"/>
      <c r="B254" s="100" t="s">
        <v>160</v>
      </c>
      <c r="C254" s="113"/>
      <c r="D254" s="118"/>
      <c r="E254" s="118"/>
      <c r="F254" s="118"/>
      <c r="G254" s="118"/>
      <c r="H254" s="119"/>
    </row>
    <row r="255" spans="1:8" ht="54" customHeight="1">
      <c r="A255" s="124">
        <v>7.1</v>
      </c>
      <c r="B255" s="87" t="s">
        <v>161</v>
      </c>
      <c r="C255" s="113" t="s">
        <v>84</v>
      </c>
      <c r="D255" s="89">
        <v>1</v>
      </c>
      <c r="E255" s="120">
        <v>9.08</v>
      </c>
      <c r="F255" s="120"/>
      <c r="G255" s="118"/>
      <c r="H255" s="120">
        <f>E255</f>
        <v>9.08</v>
      </c>
    </row>
    <row r="256" spans="1:8" ht="54" customHeight="1">
      <c r="A256" s="124"/>
      <c r="B256" s="70"/>
      <c r="C256" s="113"/>
      <c r="D256" s="89">
        <v>1</v>
      </c>
      <c r="E256" s="120">
        <v>13.91</v>
      </c>
      <c r="F256" s="120"/>
      <c r="G256" s="118"/>
      <c r="H256" s="120">
        <f t="shared" ref="H256:H277" si="6">E256</f>
        <v>13.91</v>
      </c>
    </row>
    <row r="257" spans="1:8" ht="54" customHeight="1">
      <c r="A257" s="124"/>
      <c r="B257" s="70"/>
      <c r="C257" s="113"/>
      <c r="D257" s="89">
        <v>1</v>
      </c>
      <c r="E257" s="120">
        <v>9.08</v>
      </c>
      <c r="F257" s="120"/>
      <c r="G257" s="118"/>
      <c r="H257" s="120">
        <f t="shared" si="6"/>
        <v>9.08</v>
      </c>
    </row>
    <row r="258" spans="1:8" ht="54" customHeight="1">
      <c r="A258" s="124"/>
      <c r="B258" s="70"/>
      <c r="C258" s="113"/>
      <c r="D258" s="89">
        <v>1</v>
      </c>
      <c r="E258" s="120">
        <v>9.08</v>
      </c>
      <c r="F258" s="120"/>
      <c r="G258" s="118"/>
      <c r="H258" s="120">
        <f t="shared" si="6"/>
        <v>9.08</v>
      </c>
    </row>
    <row r="259" spans="1:8" ht="54" customHeight="1">
      <c r="A259" s="124"/>
      <c r="B259" s="70"/>
      <c r="C259" s="113"/>
      <c r="D259" s="89">
        <v>1</v>
      </c>
      <c r="E259" s="120">
        <v>5.16</v>
      </c>
      <c r="F259" s="120"/>
      <c r="G259" s="118"/>
      <c r="H259" s="120">
        <f t="shared" si="6"/>
        <v>5.16</v>
      </c>
    </row>
    <row r="260" spans="1:8" ht="54" customHeight="1">
      <c r="A260" s="124"/>
      <c r="B260" s="70"/>
      <c r="C260" s="113"/>
      <c r="D260" s="89">
        <v>1</v>
      </c>
      <c r="E260" s="120">
        <v>20.41</v>
      </c>
      <c r="F260" s="120"/>
      <c r="G260" s="118"/>
      <c r="H260" s="120">
        <f t="shared" si="6"/>
        <v>20.41</v>
      </c>
    </row>
    <row r="261" spans="1:8" ht="54" customHeight="1">
      <c r="A261" s="124"/>
      <c r="B261" s="70"/>
      <c r="C261" s="113"/>
      <c r="D261" s="89">
        <v>1</v>
      </c>
      <c r="E261" s="120">
        <v>5.16</v>
      </c>
      <c r="F261" s="120"/>
      <c r="G261" s="118"/>
      <c r="H261" s="120">
        <f t="shared" si="6"/>
        <v>5.16</v>
      </c>
    </row>
    <row r="262" spans="1:8" ht="54" customHeight="1">
      <c r="A262" s="124"/>
      <c r="B262" s="70"/>
      <c r="C262" s="113"/>
      <c r="D262" s="89">
        <v>1</v>
      </c>
      <c r="E262" s="120">
        <v>12.83</v>
      </c>
      <c r="F262" s="120"/>
      <c r="G262" s="118"/>
      <c r="H262" s="120">
        <f t="shared" si="6"/>
        <v>12.83</v>
      </c>
    </row>
    <row r="263" spans="1:8" ht="54" customHeight="1">
      <c r="A263" s="124"/>
      <c r="B263" s="70"/>
      <c r="C263" s="113"/>
      <c r="D263" s="89">
        <v>1</v>
      </c>
      <c r="E263" s="120">
        <v>12.83</v>
      </c>
      <c r="F263" s="120"/>
      <c r="G263" s="118"/>
      <c r="H263" s="120">
        <f t="shared" si="6"/>
        <v>12.83</v>
      </c>
    </row>
    <row r="264" spans="1:8" ht="54" customHeight="1">
      <c r="A264" s="124"/>
      <c r="B264" s="70"/>
      <c r="C264" s="113"/>
      <c r="D264" s="89">
        <v>1</v>
      </c>
      <c r="E264" s="120">
        <v>1.91</v>
      </c>
      <c r="F264" s="120"/>
      <c r="G264" s="118"/>
      <c r="H264" s="120">
        <f t="shared" si="6"/>
        <v>1.91</v>
      </c>
    </row>
    <row r="265" spans="1:8" ht="54" customHeight="1">
      <c r="A265" s="124"/>
      <c r="B265" s="70"/>
      <c r="C265" s="113"/>
      <c r="D265" s="89">
        <v>1</v>
      </c>
      <c r="E265" s="120">
        <v>8.58</v>
      </c>
      <c r="F265" s="120"/>
      <c r="G265" s="118"/>
      <c r="H265" s="120">
        <f t="shared" si="6"/>
        <v>8.58</v>
      </c>
    </row>
    <row r="266" spans="1:8" ht="54" customHeight="1">
      <c r="A266" s="124"/>
      <c r="B266" s="70"/>
      <c r="C266" s="113"/>
      <c r="D266" s="89">
        <v>1</v>
      </c>
      <c r="E266" s="120">
        <v>2.33</v>
      </c>
      <c r="F266" s="120"/>
      <c r="G266" s="118"/>
      <c r="H266" s="120">
        <f t="shared" si="6"/>
        <v>2.33</v>
      </c>
    </row>
    <row r="267" spans="1:8" ht="54" customHeight="1">
      <c r="A267" s="124"/>
      <c r="B267" s="70"/>
      <c r="C267" s="113"/>
      <c r="D267" s="89">
        <v>1</v>
      </c>
      <c r="E267" s="120">
        <v>8.58</v>
      </c>
      <c r="F267" s="120"/>
      <c r="G267" s="118"/>
      <c r="H267" s="120">
        <f t="shared" si="6"/>
        <v>8.58</v>
      </c>
    </row>
    <row r="268" spans="1:8" ht="54" customHeight="1">
      <c r="A268" s="124"/>
      <c r="B268" s="70"/>
      <c r="C268" s="113"/>
      <c r="D268" s="89">
        <v>1</v>
      </c>
      <c r="E268" s="120">
        <v>9.41</v>
      </c>
      <c r="F268" s="120"/>
      <c r="G268" s="118"/>
      <c r="H268" s="120">
        <f t="shared" si="6"/>
        <v>9.41</v>
      </c>
    </row>
    <row r="269" spans="1:8" ht="54" customHeight="1">
      <c r="A269" s="124"/>
      <c r="B269" s="70"/>
      <c r="C269" s="113"/>
      <c r="D269" s="89">
        <v>1</v>
      </c>
      <c r="E269" s="120">
        <v>7.91</v>
      </c>
      <c r="F269" s="120"/>
      <c r="G269" s="118"/>
      <c r="H269" s="120">
        <f t="shared" si="6"/>
        <v>7.91</v>
      </c>
    </row>
    <row r="270" spans="1:8" ht="54" customHeight="1">
      <c r="A270" s="124"/>
      <c r="B270" s="70"/>
      <c r="C270" s="113"/>
      <c r="D270" s="89">
        <v>1</v>
      </c>
      <c r="E270" s="120">
        <v>7.08</v>
      </c>
      <c r="F270" s="120"/>
      <c r="G270" s="118"/>
      <c r="H270" s="120">
        <f t="shared" si="6"/>
        <v>7.08</v>
      </c>
    </row>
    <row r="271" spans="1:8" ht="54" customHeight="1">
      <c r="A271" s="124"/>
      <c r="B271" s="70"/>
      <c r="C271" s="113"/>
      <c r="D271" s="89">
        <v>1</v>
      </c>
      <c r="E271" s="120">
        <v>1.83</v>
      </c>
      <c r="F271" s="120"/>
      <c r="G271" s="118"/>
      <c r="H271" s="120">
        <f t="shared" si="6"/>
        <v>1.83</v>
      </c>
    </row>
    <row r="272" spans="1:8" ht="54" customHeight="1">
      <c r="A272" s="124"/>
      <c r="B272" s="70"/>
      <c r="C272" s="113"/>
      <c r="D272" s="89">
        <v>1</v>
      </c>
      <c r="E272" s="120">
        <v>6.58</v>
      </c>
      <c r="F272" s="120"/>
      <c r="G272" s="118"/>
      <c r="H272" s="120">
        <f t="shared" si="6"/>
        <v>6.58</v>
      </c>
    </row>
    <row r="273" spans="1:8" ht="54" customHeight="1">
      <c r="A273" s="124"/>
      <c r="B273" s="70"/>
      <c r="C273" s="113"/>
      <c r="D273" s="89">
        <v>1</v>
      </c>
      <c r="E273" s="120">
        <v>1.83</v>
      </c>
      <c r="F273" s="120"/>
      <c r="G273" s="118"/>
      <c r="H273" s="120">
        <f t="shared" si="6"/>
        <v>1.83</v>
      </c>
    </row>
    <row r="274" spans="1:8" ht="54" customHeight="1">
      <c r="A274" s="124"/>
      <c r="B274" s="70"/>
      <c r="C274" s="113"/>
      <c r="D274" s="89">
        <v>1</v>
      </c>
      <c r="E274" s="120">
        <v>4.83</v>
      </c>
      <c r="F274" s="120"/>
      <c r="G274" s="118"/>
      <c r="H274" s="120">
        <f t="shared" si="6"/>
        <v>4.83</v>
      </c>
    </row>
    <row r="275" spans="1:8" ht="54" customHeight="1">
      <c r="A275" s="124"/>
      <c r="B275" s="70"/>
      <c r="C275" s="113"/>
      <c r="D275" s="89">
        <v>1</v>
      </c>
      <c r="E275" s="120">
        <v>14.08</v>
      </c>
      <c r="F275" s="120"/>
      <c r="G275" s="118"/>
      <c r="H275" s="120">
        <f t="shared" si="6"/>
        <v>14.08</v>
      </c>
    </row>
    <row r="276" spans="1:8" ht="54" customHeight="1">
      <c r="A276" s="124"/>
      <c r="B276" s="70"/>
      <c r="C276" s="113"/>
      <c r="D276" s="89">
        <v>1</v>
      </c>
      <c r="E276" s="120">
        <v>4.83</v>
      </c>
      <c r="F276" s="120"/>
      <c r="G276" s="118"/>
      <c r="H276" s="120">
        <f t="shared" si="6"/>
        <v>4.83</v>
      </c>
    </row>
    <row r="277" spans="1:8" ht="54" customHeight="1">
      <c r="A277" s="124"/>
      <c r="B277" s="70"/>
      <c r="C277" s="113"/>
      <c r="D277" s="89">
        <v>1</v>
      </c>
      <c r="E277" s="120">
        <v>1</v>
      </c>
      <c r="F277" s="120"/>
      <c r="G277" s="118"/>
      <c r="H277" s="120">
        <f t="shared" si="6"/>
        <v>1</v>
      </c>
    </row>
    <row r="278" spans="1:8" ht="54" customHeight="1">
      <c r="A278" s="124"/>
      <c r="B278" s="111"/>
      <c r="C278" s="113"/>
      <c r="D278" s="89"/>
      <c r="E278" s="89"/>
      <c r="F278" s="118"/>
      <c r="G278" s="118"/>
      <c r="H278" s="121"/>
    </row>
    <row r="279" spans="1:8" ht="54" customHeight="1">
      <c r="A279" s="274"/>
      <c r="B279" s="161" t="s">
        <v>134</v>
      </c>
      <c r="C279" s="275" t="s">
        <v>84</v>
      </c>
      <c r="D279" s="276"/>
      <c r="E279" s="93"/>
      <c r="F279" s="93"/>
      <c r="G279" s="114"/>
      <c r="H279" s="93">
        <f>SUM(H255:H278)</f>
        <v>178.32000000000008</v>
      </c>
    </row>
    <row r="280" spans="1:8" ht="54" customHeight="1">
      <c r="A280" s="124"/>
      <c r="B280" s="70"/>
      <c r="C280" s="113"/>
      <c r="D280" s="89"/>
      <c r="E280" s="120"/>
      <c r="F280" s="120"/>
      <c r="G280" s="118"/>
      <c r="H280" s="120"/>
    </row>
    <row r="281" spans="1:8" ht="54" customHeight="1">
      <c r="A281" s="124">
        <v>7.2</v>
      </c>
      <c r="B281" s="87" t="s">
        <v>162</v>
      </c>
      <c r="C281" s="113"/>
      <c r="D281" s="89"/>
      <c r="E281" s="120"/>
      <c r="F281" s="120"/>
      <c r="G281" s="118"/>
      <c r="H281" s="120"/>
    </row>
    <row r="282" spans="1:8" ht="54" customHeight="1">
      <c r="A282" s="124"/>
      <c r="B282" s="87"/>
      <c r="C282" s="113"/>
      <c r="D282" s="89">
        <v>1</v>
      </c>
      <c r="E282" s="120">
        <v>21.66</v>
      </c>
      <c r="F282" s="120"/>
      <c r="G282" s="118"/>
      <c r="H282" s="120">
        <f t="shared" ref="H282:H290" si="7">E282</f>
        <v>21.66</v>
      </c>
    </row>
    <row r="283" spans="1:8" ht="54" customHeight="1">
      <c r="A283" s="124"/>
      <c r="B283" s="87"/>
      <c r="C283" s="113"/>
      <c r="D283" s="89">
        <v>1</v>
      </c>
      <c r="E283" s="120">
        <v>37</v>
      </c>
      <c r="F283" s="120"/>
      <c r="G283" s="118"/>
      <c r="H283" s="120">
        <f t="shared" si="7"/>
        <v>37</v>
      </c>
    </row>
    <row r="284" spans="1:8" ht="54" customHeight="1">
      <c r="A284" s="124"/>
      <c r="B284" s="70"/>
      <c r="C284" s="113"/>
      <c r="D284" s="89">
        <v>1</v>
      </c>
      <c r="E284" s="120">
        <v>34.33</v>
      </c>
      <c r="F284" s="120"/>
      <c r="G284" s="118"/>
      <c r="H284" s="120">
        <f t="shared" si="7"/>
        <v>34.33</v>
      </c>
    </row>
    <row r="285" spans="1:8" ht="54" customHeight="1">
      <c r="A285" s="124"/>
      <c r="B285" s="70"/>
      <c r="C285" s="113"/>
      <c r="D285" s="89">
        <v>1</v>
      </c>
      <c r="E285" s="120">
        <v>55.33</v>
      </c>
      <c r="F285" s="120"/>
      <c r="G285" s="118"/>
      <c r="H285" s="120">
        <f t="shared" si="7"/>
        <v>55.33</v>
      </c>
    </row>
    <row r="286" spans="1:8" ht="54" customHeight="1">
      <c r="A286" s="124"/>
      <c r="B286" s="70"/>
      <c r="C286" s="113"/>
      <c r="D286" s="89">
        <v>1</v>
      </c>
      <c r="E286" s="120">
        <v>33</v>
      </c>
      <c r="F286" s="120"/>
      <c r="G286" s="118"/>
      <c r="H286" s="120">
        <f t="shared" si="7"/>
        <v>33</v>
      </c>
    </row>
    <row r="287" spans="1:8" ht="54" customHeight="1">
      <c r="A287" s="124"/>
      <c r="B287" s="70"/>
      <c r="C287" s="113"/>
      <c r="D287" s="89">
        <v>1</v>
      </c>
      <c r="E287" s="120">
        <v>42.33</v>
      </c>
      <c r="F287" s="120"/>
      <c r="G287" s="118"/>
      <c r="H287" s="120">
        <f t="shared" si="7"/>
        <v>42.33</v>
      </c>
    </row>
    <row r="288" spans="1:8" ht="54" customHeight="1">
      <c r="A288" s="124"/>
      <c r="B288" s="70"/>
      <c r="C288" s="113"/>
      <c r="D288" s="89">
        <v>1</v>
      </c>
      <c r="E288" s="120">
        <v>12.83</v>
      </c>
      <c r="F288" s="120"/>
      <c r="G288" s="118"/>
      <c r="H288" s="120">
        <f t="shared" si="7"/>
        <v>12.83</v>
      </c>
    </row>
    <row r="289" spans="1:8" ht="54" customHeight="1">
      <c r="A289" s="124"/>
      <c r="B289" s="70"/>
      <c r="C289" s="113"/>
      <c r="D289" s="89">
        <v>1</v>
      </c>
      <c r="E289" s="120">
        <v>4.83</v>
      </c>
      <c r="F289" s="120"/>
      <c r="G289" s="118"/>
      <c r="H289" s="120">
        <f t="shared" si="7"/>
        <v>4.83</v>
      </c>
    </row>
    <row r="290" spans="1:8" ht="54" customHeight="1">
      <c r="A290" s="124"/>
      <c r="B290" s="70"/>
      <c r="C290" s="113"/>
      <c r="D290" s="89">
        <v>1</v>
      </c>
      <c r="E290" s="120">
        <v>39.58</v>
      </c>
      <c r="F290" s="120"/>
      <c r="G290" s="118"/>
      <c r="H290" s="120">
        <f t="shared" si="7"/>
        <v>39.58</v>
      </c>
    </row>
    <row r="291" spans="1:8" ht="54" customHeight="1">
      <c r="A291" s="124"/>
      <c r="B291" s="111"/>
      <c r="C291" s="113"/>
      <c r="D291" s="89"/>
      <c r="E291" s="120"/>
      <c r="F291" s="120"/>
      <c r="G291" s="118"/>
      <c r="H291" s="120"/>
    </row>
    <row r="292" spans="1:8" ht="54" customHeight="1">
      <c r="A292" s="274"/>
      <c r="B292" s="161" t="s">
        <v>134</v>
      </c>
      <c r="C292" s="275" t="s">
        <v>84</v>
      </c>
      <c r="D292" s="276"/>
      <c r="E292" s="93"/>
      <c r="F292" s="93"/>
      <c r="G292" s="114"/>
      <c r="H292" s="93">
        <f>SUM(H282:H291)</f>
        <v>280.89</v>
      </c>
    </row>
    <row r="294" spans="1:8" ht="60">
      <c r="A294" s="544" t="s">
        <v>152</v>
      </c>
      <c r="B294" s="545"/>
      <c r="C294" s="545"/>
      <c r="D294" s="545"/>
      <c r="E294" s="545"/>
      <c r="F294" s="545"/>
      <c r="G294" s="545"/>
      <c r="H294" s="546"/>
    </row>
    <row r="295" spans="1:8" ht="45">
      <c r="A295" s="547" t="s">
        <v>151</v>
      </c>
      <c r="B295" s="548"/>
      <c r="C295" s="548"/>
      <c r="D295" s="548"/>
      <c r="E295" s="548"/>
      <c r="F295" s="548"/>
      <c r="G295" s="548"/>
      <c r="H295" s="549"/>
    </row>
    <row r="296" spans="1:8" ht="35.25">
      <c r="A296" s="550"/>
      <c r="B296" s="551"/>
      <c r="C296" s="551"/>
      <c r="D296" s="551"/>
      <c r="E296" s="551"/>
      <c r="F296" s="551"/>
      <c r="G296" s="551"/>
      <c r="H296" s="552"/>
    </row>
    <row r="297" spans="1:8" ht="33.75">
      <c r="A297" s="553"/>
      <c r="B297" s="553"/>
      <c r="C297" s="553"/>
      <c r="D297" s="553"/>
      <c r="E297" s="553"/>
      <c r="F297" s="553"/>
      <c r="G297" s="553"/>
      <c r="H297" s="553"/>
    </row>
    <row r="298" spans="1:8" ht="47.25" customHeight="1">
      <c r="A298" s="554" t="s">
        <v>150</v>
      </c>
      <c r="B298" s="554"/>
      <c r="C298" s="542" t="s">
        <v>149</v>
      </c>
      <c r="D298" s="542"/>
      <c r="E298" s="542"/>
      <c r="F298" s="554" t="s">
        <v>148</v>
      </c>
      <c r="G298" s="554"/>
      <c r="H298" s="115">
        <v>45166</v>
      </c>
    </row>
    <row r="299" spans="1:8" ht="47.25" customHeight="1">
      <c r="A299" s="554" t="s">
        <v>147</v>
      </c>
      <c r="B299" s="554"/>
      <c r="C299" s="542"/>
      <c r="D299" s="542"/>
      <c r="E299" s="542"/>
      <c r="F299" s="554" t="s">
        <v>146</v>
      </c>
      <c r="G299" s="554"/>
      <c r="H299" s="116"/>
    </row>
    <row r="300" spans="1:8" ht="47.25" customHeight="1">
      <c r="A300" s="554" t="s">
        <v>145</v>
      </c>
      <c r="B300" s="554"/>
      <c r="C300" s="542"/>
      <c r="D300" s="542"/>
      <c r="E300" s="542"/>
      <c r="F300" s="555" t="s">
        <v>144</v>
      </c>
      <c r="G300" s="555"/>
      <c r="H300" s="117"/>
    </row>
    <row r="301" spans="1:8" ht="37.5">
      <c r="A301" s="542" t="s">
        <v>143</v>
      </c>
      <c r="B301" s="543" t="s">
        <v>111</v>
      </c>
      <c r="C301" s="543" t="s">
        <v>112</v>
      </c>
      <c r="D301" s="543" t="s">
        <v>142</v>
      </c>
      <c r="E301" s="543"/>
      <c r="F301" s="543"/>
      <c r="G301" s="543"/>
      <c r="H301" s="542" t="s">
        <v>141</v>
      </c>
    </row>
    <row r="302" spans="1:8" ht="50.25" customHeight="1">
      <c r="A302" s="542"/>
      <c r="B302" s="543"/>
      <c r="C302" s="543"/>
      <c r="D302" s="118" t="s">
        <v>7</v>
      </c>
      <c r="E302" s="118" t="s">
        <v>156</v>
      </c>
      <c r="F302" s="118" t="s">
        <v>273</v>
      </c>
      <c r="G302" s="118" t="s">
        <v>140</v>
      </c>
      <c r="H302" s="542"/>
    </row>
    <row r="303" spans="1:8" ht="52.5" customHeight="1">
      <c r="A303" s="78"/>
      <c r="B303" s="94" t="s">
        <v>138</v>
      </c>
      <c r="C303" s="118"/>
      <c r="D303" s="118"/>
      <c r="E303" s="118"/>
      <c r="F303" s="118"/>
      <c r="G303" s="118"/>
      <c r="H303" s="119"/>
    </row>
    <row r="304" spans="1:8" ht="37.5">
      <c r="A304" s="123"/>
      <c r="B304" s="94"/>
      <c r="C304" s="122"/>
      <c r="D304" s="118"/>
      <c r="E304" s="118"/>
      <c r="F304" s="118"/>
      <c r="G304" s="118"/>
      <c r="H304" s="119"/>
    </row>
    <row r="305" spans="1:8" ht="365.25" customHeight="1">
      <c r="A305" s="78">
        <v>10</v>
      </c>
      <c r="B305" s="79" t="s">
        <v>50</v>
      </c>
      <c r="C305" s="88"/>
      <c r="D305" s="118"/>
      <c r="E305" s="118"/>
      <c r="F305" s="118"/>
      <c r="G305" s="118"/>
      <c r="H305" s="119"/>
    </row>
    <row r="306" spans="1:8" ht="65.25" customHeight="1">
      <c r="A306" s="88"/>
      <c r="B306" s="130" t="s">
        <v>275</v>
      </c>
      <c r="C306" s="88"/>
      <c r="D306" s="118"/>
      <c r="E306" s="118"/>
      <c r="F306" s="118"/>
      <c r="G306" s="118"/>
      <c r="H306" s="119"/>
    </row>
    <row r="307" spans="1:8" ht="52.5" customHeight="1">
      <c r="A307" s="88"/>
      <c r="B307" s="87" t="s">
        <v>276</v>
      </c>
      <c r="C307" s="88"/>
      <c r="D307" s="89">
        <v>16</v>
      </c>
      <c r="E307" s="89">
        <v>0.5</v>
      </c>
      <c r="F307" s="89">
        <v>0.5</v>
      </c>
      <c r="G307" s="89">
        <v>0.83</v>
      </c>
      <c r="H307" s="90">
        <f>D307*3.145*F307*G307</f>
        <v>20.8828</v>
      </c>
    </row>
    <row r="308" spans="1:8" ht="52.5" customHeight="1">
      <c r="A308" s="88"/>
      <c r="B308" s="87" t="s">
        <v>277</v>
      </c>
      <c r="C308" s="88"/>
      <c r="D308" s="89">
        <v>2</v>
      </c>
      <c r="E308" s="89">
        <v>0.75</v>
      </c>
      <c r="F308" s="89">
        <v>0.75</v>
      </c>
      <c r="G308" s="89">
        <v>1</v>
      </c>
      <c r="H308" s="90">
        <f t="shared" ref="H308:H326" si="8">(E308+F308)*D308*G308</f>
        <v>3</v>
      </c>
    </row>
    <row r="309" spans="1:8" ht="52.5" customHeight="1">
      <c r="A309" s="88"/>
      <c r="B309" s="87" t="s">
        <v>277</v>
      </c>
      <c r="C309" s="88"/>
      <c r="D309" s="89">
        <v>2</v>
      </c>
      <c r="E309" s="89">
        <v>0.75</v>
      </c>
      <c r="F309" s="89">
        <v>0.75</v>
      </c>
      <c r="G309" s="89">
        <v>1</v>
      </c>
      <c r="H309" s="90">
        <f t="shared" si="8"/>
        <v>3</v>
      </c>
    </row>
    <row r="310" spans="1:8" ht="52.5" customHeight="1">
      <c r="A310" s="88"/>
      <c r="B310" s="87" t="s">
        <v>277</v>
      </c>
      <c r="C310" s="88"/>
      <c r="D310" s="89">
        <v>2</v>
      </c>
      <c r="E310" s="89">
        <v>0.75</v>
      </c>
      <c r="F310" s="89">
        <v>0.75</v>
      </c>
      <c r="G310" s="89">
        <v>1</v>
      </c>
      <c r="H310" s="90">
        <f t="shared" si="8"/>
        <v>3</v>
      </c>
    </row>
    <row r="311" spans="1:8" ht="52.5" customHeight="1">
      <c r="A311" s="88"/>
      <c r="B311" s="87" t="s">
        <v>278</v>
      </c>
      <c r="C311" s="88"/>
      <c r="D311" s="89">
        <v>2</v>
      </c>
      <c r="E311" s="89">
        <v>1.25</v>
      </c>
      <c r="F311" s="89">
        <v>1.25</v>
      </c>
      <c r="G311" s="89">
        <v>1</v>
      </c>
      <c r="H311" s="90">
        <f t="shared" si="8"/>
        <v>5</v>
      </c>
    </row>
    <row r="312" spans="1:8" ht="52.5" customHeight="1">
      <c r="A312" s="88"/>
      <c r="B312" s="87" t="s">
        <v>278</v>
      </c>
      <c r="C312" s="88"/>
      <c r="D312" s="89">
        <v>2</v>
      </c>
      <c r="E312" s="89">
        <v>1.25</v>
      </c>
      <c r="F312" s="89">
        <v>1.25</v>
      </c>
      <c r="G312" s="89">
        <v>1</v>
      </c>
      <c r="H312" s="90">
        <f t="shared" si="8"/>
        <v>5</v>
      </c>
    </row>
    <row r="313" spans="1:8" ht="52.5" customHeight="1">
      <c r="A313" s="88"/>
      <c r="B313" s="87" t="s">
        <v>277</v>
      </c>
      <c r="C313" s="88"/>
      <c r="D313" s="89">
        <v>2</v>
      </c>
      <c r="E313" s="89">
        <v>0.75</v>
      </c>
      <c r="F313" s="89">
        <v>0.75</v>
      </c>
      <c r="G313" s="89">
        <v>1</v>
      </c>
      <c r="H313" s="90">
        <f t="shared" si="8"/>
        <v>3</v>
      </c>
    </row>
    <row r="314" spans="1:8" ht="52.5" customHeight="1">
      <c r="A314" s="88"/>
      <c r="B314" s="87" t="s">
        <v>279</v>
      </c>
      <c r="C314" s="88"/>
      <c r="D314" s="89">
        <v>2</v>
      </c>
      <c r="E314" s="89">
        <v>1</v>
      </c>
      <c r="F314" s="89">
        <v>1</v>
      </c>
      <c r="G314" s="89">
        <v>1</v>
      </c>
      <c r="H314" s="90">
        <f t="shared" si="8"/>
        <v>4</v>
      </c>
    </row>
    <row r="315" spans="1:8" ht="52.5" customHeight="1">
      <c r="A315" s="88"/>
      <c r="B315" s="87" t="s">
        <v>279</v>
      </c>
      <c r="C315" s="88"/>
      <c r="D315" s="89">
        <v>2</v>
      </c>
      <c r="E315" s="89">
        <v>1</v>
      </c>
      <c r="F315" s="89">
        <v>1</v>
      </c>
      <c r="G315" s="89">
        <v>1</v>
      </c>
      <c r="H315" s="90">
        <f t="shared" si="8"/>
        <v>4</v>
      </c>
    </row>
    <row r="316" spans="1:8" ht="52.5" customHeight="1">
      <c r="A316" s="88"/>
      <c r="B316" s="87" t="s">
        <v>278</v>
      </c>
      <c r="C316" s="88"/>
      <c r="D316" s="89">
        <v>2</v>
      </c>
      <c r="E316" s="89">
        <v>1.25</v>
      </c>
      <c r="F316" s="89">
        <v>1.25</v>
      </c>
      <c r="G316" s="89">
        <v>1</v>
      </c>
      <c r="H316" s="90">
        <f t="shared" si="8"/>
        <v>5</v>
      </c>
    </row>
    <row r="317" spans="1:8" ht="52.5" customHeight="1">
      <c r="A317" s="88"/>
      <c r="B317" s="87" t="s">
        <v>279</v>
      </c>
      <c r="C317" s="88"/>
      <c r="D317" s="89">
        <v>2</v>
      </c>
      <c r="E317" s="89">
        <v>1</v>
      </c>
      <c r="F317" s="89">
        <v>1</v>
      </c>
      <c r="G317" s="89">
        <v>1</v>
      </c>
      <c r="H317" s="90">
        <f t="shared" si="8"/>
        <v>4</v>
      </c>
    </row>
    <row r="318" spans="1:8" ht="52.5" customHeight="1">
      <c r="A318" s="88"/>
      <c r="B318" s="87" t="s">
        <v>279</v>
      </c>
      <c r="C318" s="88"/>
      <c r="D318" s="89">
        <v>2</v>
      </c>
      <c r="E318" s="89">
        <v>1</v>
      </c>
      <c r="F318" s="89">
        <v>1</v>
      </c>
      <c r="G318" s="89">
        <v>1</v>
      </c>
      <c r="H318" s="90">
        <f t="shared" si="8"/>
        <v>4</v>
      </c>
    </row>
    <row r="319" spans="1:8" ht="52.5" customHeight="1">
      <c r="A319" s="88"/>
      <c r="B319" s="87" t="s">
        <v>278</v>
      </c>
      <c r="C319" s="88"/>
      <c r="D319" s="89">
        <v>2</v>
      </c>
      <c r="E319" s="89">
        <v>1.25</v>
      </c>
      <c r="F319" s="89">
        <v>1.25</v>
      </c>
      <c r="G319" s="89">
        <v>1</v>
      </c>
      <c r="H319" s="90">
        <f t="shared" si="8"/>
        <v>5</v>
      </c>
    </row>
    <row r="320" spans="1:8" ht="52.5" customHeight="1">
      <c r="A320" s="88"/>
      <c r="B320" s="87" t="s">
        <v>278</v>
      </c>
      <c r="C320" s="88"/>
      <c r="D320" s="89">
        <v>2</v>
      </c>
      <c r="E320" s="89">
        <v>1.25</v>
      </c>
      <c r="F320" s="89">
        <v>1.25</v>
      </c>
      <c r="G320" s="89">
        <v>1</v>
      </c>
      <c r="H320" s="90">
        <f t="shared" si="8"/>
        <v>5</v>
      </c>
    </row>
    <row r="321" spans="1:8" ht="52.5" customHeight="1">
      <c r="A321" s="88"/>
      <c r="B321" s="87" t="s">
        <v>280</v>
      </c>
      <c r="C321" s="88"/>
      <c r="D321" s="89">
        <v>2</v>
      </c>
      <c r="E321" s="89">
        <v>0.5</v>
      </c>
      <c r="F321" s="89">
        <v>0.5</v>
      </c>
      <c r="G321" s="89">
        <v>1</v>
      </c>
      <c r="H321" s="90">
        <f t="shared" si="8"/>
        <v>2</v>
      </c>
    </row>
    <row r="322" spans="1:8" ht="52.5" customHeight="1">
      <c r="A322" s="88"/>
      <c r="B322" s="87" t="s">
        <v>280</v>
      </c>
      <c r="C322" s="88"/>
      <c r="D322" s="89">
        <v>2</v>
      </c>
      <c r="E322" s="89">
        <v>0.5</v>
      </c>
      <c r="F322" s="89">
        <v>0.5</v>
      </c>
      <c r="G322" s="89">
        <v>1</v>
      </c>
      <c r="H322" s="90">
        <f t="shared" si="8"/>
        <v>2</v>
      </c>
    </row>
    <row r="323" spans="1:8" ht="52.5" customHeight="1">
      <c r="A323" s="88"/>
      <c r="B323" s="87" t="s">
        <v>280</v>
      </c>
      <c r="C323" s="88"/>
      <c r="D323" s="89">
        <v>2</v>
      </c>
      <c r="E323" s="89">
        <v>0.5</v>
      </c>
      <c r="F323" s="89">
        <v>0.5</v>
      </c>
      <c r="G323" s="89">
        <v>1</v>
      </c>
      <c r="H323" s="90">
        <f t="shared" si="8"/>
        <v>2</v>
      </c>
    </row>
    <row r="324" spans="1:8" ht="52.5" customHeight="1">
      <c r="A324" s="88"/>
      <c r="B324" s="87" t="s">
        <v>280</v>
      </c>
      <c r="C324" s="88"/>
      <c r="D324" s="89">
        <v>2</v>
      </c>
      <c r="E324" s="89">
        <v>0.5</v>
      </c>
      <c r="F324" s="89">
        <v>0.5</v>
      </c>
      <c r="G324" s="89">
        <v>1</v>
      </c>
      <c r="H324" s="90">
        <f t="shared" si="8"/>
        <v>2</v>
      </c>
    </row>
    <row r="325" spans="1:8" ht="52.5" customHeight="1">
      <c r="A325" s="88"/>
      <c r="B325" s="87" t="s">
        <v>279</v>
      </c>
      <c r="C325" s="88"/>
      <c r="D325" s="89">
        <v>2</v>
      </c>
      <c r="E325" s="89">
        <v>1</v>
      </c>
      <c r="F325" s="89">
        <v>1</v>
      </c>
      <c r="G325" s="89">
        <v>1</v>
      </c>
      <c r="H325" s="90">
        <f t="shared" si="8"/>
        <v>4</v>
      </c>
    </row>
    <row r="326" spans="1:8" ht="52.5" customHeight="1">
      <c r="A326" s="88"/>
      <c r="B326" s="87" t="s">
        <v>278</v>
      </c>
      <c r="C326" s="88"/>
      <c r="D326" s="89">
        <v>2</v>
      </c>
      <c r="E326" s="89">
        <v>1.25</v>
      </c>
      <c r="F326" s="89">
        <v>1.25</v>
      </c>
      <c r="G326" s="89">
        <v>1</v>
      </c>
      <c r="H326" s="90">
        <f t="shared" si="8"/>
        <v>5</v>
      </c>
    </row>
    <row r="327" spans="1:8" ht="52.5" customHeight="1">
      <c r="A327" s="88"/>
      <c r="B327" s="92"/>
      <c r="C327" s="88"/>
      <c r="D327" s="89"/>
      <c r="E327" s="89"/>
      <c r="F327" s="89"/>
      <c r="G327" s="89"/>
      <c r="H327" s="90"/>
    </row>
    <row r="328" spans="1:8" ht="52.5" customHeight="1">
      <c r="A328" s="88"/>
      <c r="B328" s="161" t="s">
        <v>134</v>
      </c>
      <c r="C328" s="162" t="s">
        <v>179</v>
      </c>
      <c r="D328" s="161"/>
      <c r="E328" s="163"/>
      <c r="F328" s="163"/>
      <c r="G328" s="163"/>
      <c r="H328" s="93">
        <f>SUM(H307:H327)</f>
        <v>90.882800000000003</v>
      </c>
    </row>
    <row r="330" spans="1:8" ht="60">
      <c r="A330" s="544" t="s">
        <v>152</v>
      </c>
      <c r="B330" s="545"/>
      <c r="C330" s="545"/>
      <c r="D330" s="545"/>
      <c r="E330" s="545"/>
      <c r="F330" s="545"/>
      <c r="G330" s="545"/>
      <c r="H330" s="546"/>
    </row>
    <row r="331" spans="1:8" ht="45">
      <c r="A331" s="547" t="s">
        <v>151</v>
      </c>
      <c r="B331" s="548"/>
      <c r="C331" s="548"/>
      <c r="D331" s="548"/>
      <c r="E331" s="548"/>
      <c r="F331" s="548"/>
      <c r="G331" s="548"/>
      <c r="H331" s="549"/>
    </row>
    <row r="332" spans="1:8" ht="35.25">
      <c r="A332" s="550"/>
      <c r="B332" s="551"/>
      <c r="C332" s="551"/>
      <c r="D332" s="551"/>
      <c r="E332" s="551"/>
      <c r="F332" s="551"/>
      <c r="G332" s="551"/>
      <c r="H332" s="552"/>
    </row>
    <row r="333" spans="1:8" ht="33.75">
      <c r="A333" s="553"/>
      <c r="B333" s="553"/>
      <c r="C333" s="553"/>
      <c r="D333" s="553"/>
      <c r="E333" s="553"/>
      <c r="F333" s="553"/>
      <c r="G333" s="553"/>
      <c r="H333" s="553"/>
    </row>
    <row r="334" spans="1:8" ht="47.25" customHeight="1">
      <c r="A334" s="554" t="s">
        <v>150</v>
      </c>
      <c r="B334" s="554"/>
      <c r="C334" s="542" t="s">
        <v>149</v>
      </c>
      <c r="D334" s="542"/>
      <c r="E334" s="542"/>
      <c r="F334" s="554" t="s">
        <v>148</v>
      </c>
      <c r="G334" s="554"/>
      <c r="H334" s="115">
        <v>45164</v>
      </c>
    </row>
    <row r="335" spans="1:8" ht="47.25" customHeight="1">
      <c r="A335" s="554" t="s">
        <v>147</v>
      </c>
      <c r="B335" s="554"/>
      <c r="C335" s="542"/>
      <c r="D335" s="542"/>
      <c r="E335" s="542"/>
      <c r="F335" s="554" t="s">
        <v>146</v>
      </c>
      <c r="G335" s="554"/>
      <c r="H335" s="116"/>
    </row>
    <row r="336" spans="1:8" ht="47.25" customHeight="1">
      <c r="A336" s="554" t="s">
        <v>145</v>
      </c>
      <c r="B336" s="554"/>
      <c r="C336" s="542"/>
      <c r="D336" s="542"/>
      <c r="E336" s="542"/>
      <c r="F336" s="555" t="s">
        <v>144</v>
      </c>
      <c r="G336" s="555"/>
      <c r="H336" s="117"/>
    </row>
    <row r="337" spans="1:8" ht="37.5">
      <c r="A337" s="542" t="s">
        <v>143</v>
      </c>
      <c r="B337" s="543" t="s">
        <v>111</v>
      </c>
      <c r="C337" s="543" t="s">
        <v>112</v>
      </c>
      <c r="D337" s="543" t="s">
        <v>142</v>
      </c>
      <c r="E337" s="543"/>
      <c r="F337" s="543"/>
      <c r="G337" s="543"/>
      <c r="H337" s="542" t="s">
        <v>141</v>
      </c>
    </row>
    <row r="338" spans="1:8" ht="54.75" customHeight="1">
      <c r="A338" s="542"/>
      <c r="B338" s="543"/>
      <c r="C338" s="543"/>
      <c r="D338" s="118" t="s">
        <v>7</v>
      </c>
      <c r="E338" s="118" t="s">
        <v>156</v>
      </c>
      <c r="F338" s="118" t="s">
        <v>273</v>
      </c>
      <c r="G338" s="118" t="s">
        <v>140</v>
      </c>
      <c r="H338" s="542"/>
    </row>
    <row r="339" spans="1:8" ht="37.5">
      <c r="A339" s="78"/>
      <c r="B339" s="94" t="s">
        <v>136</v>
      </c>
      <c r="C339" s="118"/>
      <c r="D339" s="118"/>
      <c r="E339" s="118"/>
      <c r="F339" s="118"/>
      <c r="G339" s="118"/>
      <c r="H339" s="119"/>
    </row>
    <row r="340" spans="1:8" ht="37.5">
      <c r="A340" s="123"/>
      <c r="B340" s="94"/>
      <c r="C340" s="122"/>
      <c r="D340" s="118"/>
      <c r="E340" s="118"/>
      <c r="F340" s="118"/>
      <c r="G340" s="118"/>
      <c r="H340" s="119"/>
    </row>
    <row r="341" spans="1:8" ht="337.5" customHeight="1">
      <c r="A341" s="78">
        <v>10</v>
      </c>
      <c r="B341" s="79" t="s">
        <v>50</v>
      </c>
      <c r="C341" s="88"/>
      <c r="D341" s="118"/>
      <c r="E341" s="118"/>
      <c r="F341" s="118"/>
      <c r="G341" s="118"/>
      <c r="H341" s="119"/>
    </row>
    <row r="342" spans="1:8" ht="63.75" customHeight="1">
      <c r="A342" s="88"/>
      <c r="B342" s="130" t="s">
        <v>163</v>
      </c>
      <c r="C342" s="88"/>
      <c r="D342" s="118"/>
      <c r="E342" s="118"/>
      <c r="F342" s="118"/>
      <c r="G342" s="118"/>
      <c r="H342" s="119"/>
    </row>
    <row r="343" spans="1:8" ht="47.25" customHeight="1">
      <c r="A343" s="88"/>
      <c r="B343" s="87" t="s">
        <v>281</v>
      </c>
      <c r="C343" s="88"/>
      <c r="D343" s="89">
        <v>2</v>
      </c>
      <c r="E343" s="89">
        <v>1.83</v>
      </c>
      <c r="F343" s="89">
        <v>0.83</v>
      </c>
      <c r="G343" s="89">
        <v>2.58</v>
      </c>
      <c r="H343" s="90">
        <f t="shared" ref="H343:H369" si="9">(E343+F343)*D343*G343</f>
        <v>13.725600000000002</v>
      </c>
    </row>
    <row r="344" spans="1:8" ht="47.25" customHeight="1">
      <c r="A344" s="88"/>
      <c r="B344" s="87" t="s">
        <v>282</v>
      </c>
      <c r="C344" s="91"/>
      <c r="D344" s="89">
        <v>2</v>
      </c>
      <c r="E344" s="89">
        <v>1.83</v>
      </c>
      <c r="F344" s="89">
        <v>0.83</v>
      </c>
      <c r="G344" s="89">
        <v>2.58</v>
      </c>
      <c r="H344" s="90">
        <f t="shared" si="9"/>
        <v>13.725600000000002</v>
      </c>
    </row>
    <row r="345" spans="1:8" ht="47.25" customHeight="1">
      <c r="A345" s="88"/>
      <c r="B345" s="87" t="s">
        <v>281</v>
      </c>
      <c r="C345" s="88"/>
      <c r="D345" s="89">
        <v>2</v>
      </c>
      <c r="E345" s="89">
        <v>1.83</v>
      </c>
      <c r="F345" s="89">
        <v>0.83</v>
      </c>
      <c r="G345" s="89">
        <v>2.91</v>
      </c>
      <c r="H345" s="90">
        <f t="shared" si="9"/>
        <v>15.481200000000001</v>
      </c>
    </row>
    <row r="346" spans="1:8" ht="47.25" customHeight="1">
      <c r="A346" s="88"/>
      <c r="B346" s="87" t="s">
        <v>282</v>
      </c>
      <c r="C346" s="91"/>
      <c r="D346" s="89">
        <v>2</v>
      </c>
      <c r="E346" s="89">
        <v>1.83</v>
      </c>
      <c r="F346" s="89">
        <v>0.83</v>
      </c>
      <c r="G346" s="89">
        <v>2.58</v>
      </c>
      <c r="H346" s="90">
        <f t="shared" si="9"/>
        <v>13.725600000000002</v>
      </c>
    </row>
    <row r="347" spans="1:8" ht="47.25" customHeight="1">
      <c r="A347" s="88"/>
      <c r="B347" s="87" t="s">
        <v>281</v>
      </c>
      <c r="C347" s="88"/>
      <c r="D347" s="89">
        <v>2</v>
      </c>
      <c r="E347" s="89">
        <v>1.83</v>
      </c>
      <c r="F347" s="89">
        <v>0.83</v>
      </c>
      <c r="G347" s="89">
        <v>2.25</v>
      </c>
      <c r="H347" s="90">
        <f t="shared" si="9"/>
        <v>11.97</v>
      </c>
    </row>
    <row r="348" spans="1:8" ht="47.25" customHeight="1">
      <c r="A348" s="88"/>
      <c r="B348" s="87" t="s">
        <v>283</v>
      </c>
      <c r="C348" s="88"/>
      <c r="D348" s="89">
        <v>2</v>
      </c>
      <c r="E348" s="89">
        <v>1.33</v>
      </c>
      <c r="F348" s="89">
        <v>2.08</v>
      </c>
      <c r="G348" s="89">
        <v>1</v>
      </c>
      <c r="H348" s="90">
        <f t="shared" si="9"/>
        <v>6.82</v>
      </c>
    </row>
    <row r="349" spans="1:8" ht="47.25" customHeight="1">
      <c r="A349" s="88"/>
      <c r="B349" s="87" t="s">
        <v>284</v>
      </c>
      <c r="C349" s="88"/>
      <c r="D349" s="89">
        <v>2</v>
      </c>
      <c r="E349" s="89">
        <v>3</v>
      </c>
      <c r="F349" s="89">
        <v>1.1599999999999999</v>
      </c>
      <c r="G349" s="89">
        <v>0.5</v>
      </c>
      <c r="H349" s="90">
        <f t="shared" si="9"/>
        <v>4.16</v>
      </c>
    </row>
    <row r="350" spans="1:8" ht="47.25" customHeight="1">
      <c r="A350" s="88"/>
      <c r="B350" s="87" t="s">
        <v>281</v>
      </c>
      <c r="C350" s="88"/>
      <c r="D350" s="89">
        <v>2</v>
      </c>
      <c r="E350" s="89">
        <v>1.83</v>
      </c>
      <c r="F350" s="89">
        <v>0.83</v>
      </c>
      <c r="G350" s="89">
        <v>8.91</v>
      </c>
      <c r="H350" s="90">
        <f t="shared" si="9"/>
        <v>47.401200000000003</v>
      </c>
    </row>
    <row r="351" spans="1:8" ht="47.25" customHeight="1">
      <c r="A351" s="88"/>
      <c r="B351" s="87" t="s">
        <v>285</v>
      </c>
      <c r="C351" s="88"/>
      <c r="D351" s="89">
        <v>2</v>
      </c>
      <c r="E351" s="89">
        <v>2.16</v>
      </c>
      <c r="F351" s="89">
        <v>1.1599999999999999</v>
      </c>
      <c r="G351" s="89">
        <v>4.08</v>
      </c>
      <c r="H351" s="90">
        <f t="shared" si="9"/>
        <v>27.091200000000004</v>
      </c>
    </row>
    <row r="352" spans="1:8" ht="47.25" customHeight="1">
      <c r="A352" s="88"/>
      <c r="B352" s="87" t="s">
        <v>286</v>
      </c>
      <c r="C352" s="91"/>
      <c r="D352" s="89">
        <v>2</v>
      </c>
      <c r="E352" s="89">
        <v>2.16</v>
      </c>
      <c r="F352" s="89">
        <v>1.1599999999999999</v>
      </c>
      <c r="G352" s="89">
        <v>1.37</v>
      </c>
      <c r="H352" s="90">
        <f t="shared" si="9"/>
        <v>9.0968000000000018</v>
      </c>
    </row>
    <row r="353" spans="1:8" ht="47.25" customHeight="1">
      <c r="A353" s="88"/>
      <c r="B353" s="87" t="s">
        <v>285</v>
      </c>
      <c r="C353" s="88"/>
      <c r="D353" s="89">
        <v>2</v>
      </c>
      <c r="E353" s="89">
        <v>2.16</v>
      </c>
      <c r="F353" s="89">
        <v>1.1599999999999999</v>
      </c>
      <c r="G353" s="89">
        <v>1.1599999999999999</v>
      </c>
      <c r="H353" s="90">
        <f t="shared" si="9"/>
        <v>7.7023999999999999</v>
      </c>
    </row>
    <row r="354" spans="1:8" ht="47.25" customHeight="1">
      <c r="A354" s="88"/>
      <c r="B354" s="87" t="s">
        <v>286</v>
      </c>
      <c r="C354" s="91"/>
      <c r="D354" s="89">
        <v>2</v>
      </c>
      <c r="E354" s="89">
        <v>2.16</v>
      </c>
      <c r="F354" s="89">
        <v>1.1599999999999999</v>
      </c>
      <c r="G354" s="89">
        <v>1.37</v>
      </c>
      <c r="H354" s="90">
        <f t="shared" si="9"/>
        <v>9.0968000000000018</v>
      </c>
    </row>
    <row r="355" spans="1:8" ht="47.25" customHeight="1">
      <c r="A355" s="88"/>
      <c r="B355" s="87" t="s">
        <v>285</v>
      </c>
      <c r="C355" s="88"/>
      <c r="D355" s="89">
        <v>2</v>
      </c>
      <c r="E355" s="89">
        <v>2.16</v>
      </c>
      <c r="F355" s="89">
        <v>1.1599999999999999</v>
      </c>
      <c r="G355" s="89">
        <v>0.57999999999999996</v>
      </c>
      <c r="H355" s="90">
        <f t="shared" si="9"/>
        <v>3.8512</v>
      </c>
    </row>
    <row r="356" spans="1:8" ht="47.25" customHeight="1">
      <c r="A356" s="88"/>
      <c r="B356" s="87" t="s">
        <v>287</v>
      </c>
      <c r="C356" s="88"/>
      <c r="D356" s="89">
        <v>2</v>
      </c>
      <c r="E356" s="89">
        <v>1.66</v>
      </c>
      <c r="F356" s="89">
        <v>1.75</v>
      </c>
      <c r="G356" s="89">
        <v>1</v>
      </c>
      <c r="H356" s="90">
        <f t="shared" si="9"/>
        <v>6.82</v>
      </c>
    </row>
    <row r="357" spans="1:8" ht="47.25" customHeight="1">
      <c r="A357" s="88"/>
      <c r="B357" s="87" t="s">
        <v>288</v>
      </c>
      <c r="C357" s="88"/>
      <c r="D357" s="89">
        <v>2</v>
      </c>
      <c r="E357" s="89">
        <v>2.33</v>
      </c>
      <c r="F357" s="89">
        <v>1.1599999999999999</v>
      </c>
      <c r="G357" s="89">
        <v>0.5</v>
      </c>
      <c r="H357" s="90">
        <f t="shared" si="9"/>
        <v>3.49</v>
      </c>
    </row>
    <row r="358" spans="1:8" ht="47.25" customHeight="1">
      <c r="A358" s="88"/>
      <c r="B358" s="87" t="s">
        <v>289</v>
      </c>
      <c r="C358" s="88"/>
      <c r="D358" s="89">
        <v>2</v>
      </c>
      <c r="E358" s="89">
        <v>2.16</v>
      </c>
      <c r="F358" s="89">
        <v>1</v>
      </c>
      <c r="G358" s="89">
        <v>2.33</v>
      </c>
      <c r="H358" s="90">
        <f t="shared" si="9"/>
        <v>14.725600000000002</v>
      </c>
    </row>
    <row r="359" spans="1:8" ht="47.25" customHeight="1">
      <c r="A359" s="88"/>
      <c r="B359" s="87" t="s">
        <v>290</v>
      </c>
      <c r="C359" s="91"/>
      <c r="D359" s="89">
        <v>2</v>
      </c>
      <c r="E359" s="89">
        <v>2.16</v>
      </c>
      <c r="F359" s="89">
        <v>1</v>
      </c>
      <c r="G359" s="89">
        <v>2.75</v>
      </c>
      <c r="H359" s="90">
        <f t="shared" si="9"/>
        <v>17.380000000000003</v>
      </c>
    </row>
    <row r="360" spans="1:8" ht="47.25" customHeight="1">
      <c r="A360" s="88"/>
      <c r="B360" s="87" t="s">
        <v>289</v>
      </c>
      <c r="C360" s="88"/>
      <c r="D360" s="89">
        <v>2</v>
      </c>
      <c r="E360" s="89">
        <v>2.16</v>
      </c>
      <c r="F360" s="89">
        <v>1</v>
      </c>
      <c r="G360" s="89">
        <v>7.83</v>
      </c>
      <c r="H360" s="90">
        <f t="shared" si="9"/>
        <v>49.485600000000005</v>
      </c>
    </row>
    <row r="361" spans="1:8" ht="47.25" customHeight="1">
      <c r="A361" s="88"/>
      <c r="B361" s="87" t="s">
        <v>290</v>
      </c>
      <c r="C361" s="91"/>
      <c r="D361" s="89">
        <v>2</v>
      </c>
      <c r="E361" s="89">
        <v>2.16</v>
      </c>
      <c r="F361" s="89">
        <v>1</v>
      </c>
      <c r="G361" s="89">
        <v>2.75</v>
      </c>
      <c r="H361" s="90">
        <f t="shared" si="9"/>
        <v>17.380000000000003</v>
      </c>
    </row>
    <row r="362" spans="1:8" ht="47.25" customHeight="1">
      <c r="A362" s="88"/>
      <c r="B362" s="87" t="s">
        <v>289</v>
      </c>
      <c r="C362" s="88"/>
      <c r="D362" s="89">
        <v>2</v>
      </c>
      <c r="E362" s="89">
        <v>2.16</v>
      </c>
      <c r="F362" s="89">
        <v>1</v>
      </c>
      <c r="G362" s="89">
        <v>2.16</v>
      </c>
      <c r="H362" s="90">
        <f t="shared" si="9"/>
        <v>13.651200000000001</v>
      </c>
    </row>
    <row r="363" spans="1:8" ht="47.25" customHeight="1">
      <c r="A363" s="88"/>
      <c r="B363" s="87" t="s">
        <v>291</v>
      </c>
      <c r="C363" s="88"/>
      <c r="D363" s="89">
        <v>2</v>
      </c>
      <c r="E363" s="89">
        <v>1.58</v>
      </c>
      <c r="F363" s="89">
        <v>2.16</v>
      </c>
      <c r="G363" s="89">
        <v>1</v>
      </c>
      <c r="H363" s="90">
        <f t="shared" si="9"/>
        <v>7.48</v>
      </c>
    </row>
    <row r="364" spans="1:8" ht="47.25" customHeight="1">
      <c r="A364" s="88"/>
      <c r="B364" s="87" t="s">
        <v>292</v>
      </c>
      <c r="C364" s="88"/>
      <c r="D364" s="89">
        <v>2</v>
      </c>
      <c r="E364" s="89">
        <v>3.16</v>
      </c>
      <c r="F364" s="89">
        <v>1.1599999999999999</v>
      </c>
      <c r="G364" s="89">
        <v>0.5</v>
      </c>
      <c r="H364" s="90">
        <f t="shared" si="9"/>
        <v>4.32</v>
      </c>
    </row>
    <row r="365" spans="1:8" ht="47.25" customHeight="1">
      <c r="A365" s="88"/>
      <c r="B365" s="87" t="s">
        <v>289</v>
      </c>
      <c r="C365" s="88"/>
      <c r="D365" s="89">
        <v>2</v>
      </c>
      <c r="E365" s="89">
        <v>2.16</v>
      </c>
      <c r="F365" s="89">
        <v>1</v>
      </c>
      <c r="G365" s="89">
        <v>5.33</v>
      </c>
      <c r="H365" s="90">
        <f t="shared" si="9"/>
        <v>33.685600000000001</v>
      </c>
    </row>
    <row r="366" spans="1:8" ht="47.25" customHeight="1">
      <c r="A366" s="88"/>
      <c r="B366" s="87" t="s">
        <v>293</v>
      </c>
      <c r="C366" s="91"/>
      <c r="D366" s="89">
        <v>2</v>
      </c>
      <c r="E366" s="89">
        <v>2.16</v>
      </c>
      <c r="F366" s="89">
        <v>1</v>
      </c>
      <c r="G366" s="89">
        <v>1.24</v>
      </c>
      <c r="H366" s="90">
        <f t="shared" si="9"/>
        <v>7.8368000000000002</v>
      </c>
    </row>
    <row r="367" spans="1:8" ht="47.25" customHeight="1">
      <c r="A367" s="88"/>
      <c r="B367" s="87" t="s">
        <v>289</v>
      </c>
      <c r="C367" s="88"/>
      <c r="D367" s="89">
        <v>2</v>
      </c>
      <c r="E367" s="89">
        <v>2.16</v>
      </c>
      <c r="F367" s="89">
        <v>1</v>
      </c>
      <c r="G367" s="89">
        <v>1.75</v>
      </c>
      <c r="H367" s="90">
        <f t="shared" si="9"/>
        <v>11.06</v>
      </c>
    </row>
    <row r="368" spans="1:8" ht="47.25" customHeight="1">
      <c r="A368" s="88"/>
      <c r="B368" s="87" t="s">
        <v>293</v>
      </c>
      <c r="C368" s="91"/>
      <c r="D368" s="89">
        <v>2</v>
      </c>
      <c r="E368" s="89">
        <v>2.16</v>
      </c>
      <c r="F368" s="89">
        <v>1</v>
      </c>
      <c r="G368" s="89">
        <v>1.24</v>
      </c>
      <c r="H368" s="90">
        <f t="shared" si="9"/>
        <v>7.8368000000000002</v>
      </c>
    </row>
    <row r="369" spans="1:8" ht="47.25" customHeight="1">
      <c r="A369" s="88"/>
      <c r="B369" s="87" t="s">
        <v>289</v>
      </c>
      <c r="C369" s="88"/>
      <c r="D369" s="89">
        <v>2</v>
      </c>
      <c r="E369" s="89">
        <v>2.16</v>
      </c>
      <c r="F369" s="89">
        <v>1</v>
      </c>
      <c r="G369" s="89">
        <v>13.5</v>
      </c>
      <c r="H369" s="90">
        <f t="shared" si="9"/>
        <v>85.320000000000007</v>
      </c>
    </row>
    <row r="370" spans="1:8" ht="47.25" customHeight="1">
      <c r="A370" s="88"/>
      <c r="B370" s="87" t="s">
        <v>294</v>
      </c>
      <c r="C370" s="88"/>
      <c r="D370" s="89">
        <v>1</v>
      </c>
      <c r="E370" s="89">
        <v>2.16</v>
      </c>
      <c r="F370" s="89">
        <v>1</v>
      </c>
      <c r="G370" s="89">
        <v>0</v>
      </c>
      <c r="H370" s="90">
        <v>2.16</v>
      </c>
    </row>
    <row r="371" spans="1:8" ht="47.25" customHeight="1">
      <c r="A371" s="88"/>
      <c r="B371" s="87" t="s">
        <v>295</v>
      </c>
      <c r="C371" s="88"/>
      <c r="D371" s="89">
        <v>2</v>
      </c>
      <c r="E371" s="89">
        <v>1.83</v>
      </c>
      <c r="F371" s="89">
        <v>0.5</v>
      </c>
      <c r="G371" s="89">
        <v>0.5</v>
      </c>
      <c r="H371" s="90">
        <f t="shared" ref="H371:H372" si="10">(E371+F371)*D371*G371</f>
        <v>2.33</v>
      </c>
    </row>
    <row r="372" spans="1:8" ht="47.25" customHeight="1">
      <c r="A372" s="88"/>
      <c r="B372" s="87" t="s">
        <v>296</v>
      </c>
      <c r="C372" s="88"/>
      <c r="D372" s="89">
        <v>2</v>
      </c>
      <c r="E372" s="89">
        <v>1.83</v>
      </c>
      <c r="F372" s="89">
        <v>0.5</v>
      </c>
      <c r="G372" s="89">
        <v>8</v>
      </c>
      <c r="H372" s="90">
        <f t="shared" si="10"/>
        <v>37.28</v>
      </c>
    </row>
    <row r="373" spans="1:8" ht="47.25" customHeight="1">
      <c r="A373" s="88"/>
      <c r="B373" s="87" t="s">
        <v>297</v>
      </c>
      <c r="C373" s="88"/>
      <c r="D373" s="89">
        <v>1</v>
      </c>
      <c r="E373" s="89">
        <v>1.83</v>
      </c>
      <c r="F373" s="89">
        <v>0.5</v>
      </c>
      <c r="G373" s="89">
        <v>0</v>
      </c>
      <c r="H373" s="90">
        <v>0.91</v>
      </c>
    </row>
    <row r="374" spans="1:8" ht="47.25" customHeight="1">
      <c r="A374" s="88"/>
      <c r="B374" s="87" t="s">
        <v>295</v>
      </c>
      <c r="C374" s="88"/>
      <c r="D374" s="89">
        <v>2</v>
      </c>
      <c r="E374" s="89">
        <v>1.83</v>
      </c>
      <c r="F374" s="89">
        <v>0.5</v>
      </c>
      <c r="G374" s="89">
        <v>0.5</v>
      </c>
      <c r="H374" s="90">
        <f t="shared" ref="H374:H375" si="11">(E374+F374)*D374*G374</f>
        <v>2.33</v>
      </c>
    </row>
    <row r="375" spans="1:8" ht="47.25" customHeight="1">
      <c r="A375" s="88"/>
      <c r="B375" s="87" t="s">
        <v>296</v>
      </c>
      <c r="C375" s="88"/>
      <c r="D375" s="89">
        <v>2</v>
      </c>
      <c r="E375" s="89">
        <v>1.83</v>
      </c>
      <c r="F375" s="89">
        <v>0.5</v>
      </c>
      <c r="G375" s="89">
        <v>8.16</v>
      </c>
      <c r="H375" s="90">
        <f t="shared" si="11"/>
        <v>38.025600000000004</v>
      </c>
    </row>
    <row r="376" spans="1:8" ht="47.25" customHeight="1">
      <c r="A376" s="88"/>
      <c r="B376" s="87" t="s">
        <v>297</v>
      </c>
      <c r="C376" s="88"/>
      <c r="D376" s="89">
        <v>1</v>
      </c>
      <c r="E376" s="89">
        <v>1.83</v>
      </c>
      <c r="F376" s="89">
        <v>0.5</v>
      </c>
      <c r="G376" s="89">
        <v>0</v>
      </c>
      <c r="H376" s="90">
        <v>0.91</v>
      </c>
    </row>
    <row r="377" spans="1:8" ht="47.25" customHeight="1">
      <c r="A377" s="88"/>
      <c r="B377" s="87" t="s">
        <v>295</v>
      </c>
      <c r="C377" s="88"/>
      <c r="D377" s="89">
        <v>2</v>
      </c>
      <c r="E377" s="89">
        <v>1.83</v>
      </c>
      <c r="F377" s="89">
        <v>0.5</v>
      </c>
      <c r="G377" s="89">
        <v>0.5</v>
      </c>
      <c r="H377" s="90">
        <f t="shared" ref="H377:H378" si="12">(E377+F377)*D377*G377</f>
        <v>2.33</v>
      </c>
    </row>
    <row r="378" spans="1:8" ht="47.25" customHeight="1">
      <c r="A378" s="88"/>
      <c r="B378" s="87" t="s">
        <v>296</v>
      </c>
      <c r="C378" s="88"/>
      <c r="D378" s="89">
        <v>2</v>
      </c>
      <c r="E378" s="89">
        <v>1.83</v>
      </c>
      <c r="F378" s="89">
        <v>0.5</v>
      </c>
      <c r="G378" s="89">
        <v>9.66</v>
      </c>
      <c r="H378" s="90">
        <f t="shared" si="12"/>
        <v>45.015599999999999</v>
      </c>
    </row>
    <row r="379" spans="1:8" ht="47.25" customHeight="1">
      <c r="A379" s="88"/>
      <c r="B379" s="87" t="s">
        <v>297</v>
      </c>
      <c r="C379" s="88"/>
      <c r="D379" s="89">
        <v>1</v>
      </c>
      <c r="E379" s="89">
        <v>1.83</v>
      </c>
      <c r="F379" s="89">
        <v>0.5</v>
      </c>
      <c r="G379" s="89">
        <v>0</v>
      </c>
      <c r="H379" s="90">
        <v>0.91</v>
      </c>
    </row>
    <row r="380" spans="1:8" ht="47.25" customHeight="1">
      <c r="A380" s="88"/>
      <c r="B380" s="87" t="s">
        <v>298</v>
      </c>
      <c r="C380" s="88"/>
      <c r="D380" s="89">
        <v>2</v>
      </c>
      <c r="E380" s="89">
        <v>2.5</v>
      </c>
      <c r="F380" s="89">
        <v>1.1599999999999999</v>
      </c>
      <c r="G380" s="89">
        <v>2.66</v>
      </c>
      <c r="H380" s="90">
        <f t="shared" ref="H380:H392" si="13">(E380+F380)*D380*G380</f>
        <v>19.471200000000003</v>
      </c>
    </row>
    <row r="381" spans="1:8" ht="47.25" customHeight="1">
      <c r="A381" s="88"/>
      <c r="B381" s="87" t="s">
        <v>299</v>
      </c>
      <c r="C381" s="91"/>
      <c r="D381" s="89">
        <v>2</v>
      </c>
      <c r="E381" s="89">
        <v>2.5</v>
      </c>
      <c r="F381" s="89">
        <v>1.1599999999999999</v>
      </c>
      <c r="G381" s="89">
        <v>3.04</v>
      </c>
      <c r="H381" s="90">
        <f t="shared" si="13"/>
        <v>22.252800000000001</v>
      </c>
    </row>
    <row r="382" spans="1:8" ht="47.25" customHeight="1">
      <c r="A382" s="88"/>
      <c r="B382" s="87" t="s">
        <v>298</v>
      </c>
      <c r="C382" s="88"/>
      <c r="D382" s="89">
        <v>2</v>
      </c>
      <c r="E382" s="89">
        <v>2.5</v>
      </c>
      <c r="F382" s="89">
        <v>1.1599999999999999</v>
      </c>
      <c r="G382" s="89">
        <v>12.16</v>
      </c>
      <c r="H382" s="90">
        <f t="shared" si="13"/>
        <v>89.011200000000002</v>
      </c>
    </row>
    <row r="383" spans="1:8" ht="47.25" customHeight="1">
      <c r="A383" s="88"/>
      <c r="B383" s="87" t="s">
        <v>299</v>
      </c>
      <c r="C383" s="91"/>
      <c r="D383" s="89">
        <v>2</v>
      </c>
      <c r="E383" s="89">
        <v>2.5</v>
      </c>
      <c r="F383" s="89">
        <v>1.1599999999999999</v>
      </c>
      <c r="G383" s="89">
        <v>3.04</v>
      </c>
      <c r="H383" s="90">
        <f t="shared" si="13"/>
        <v>22.252800000000001</v>
      </c>
    </row>
    <row r="384" spans="1:8" ht="47.25" customHeight="1">
      <c r="A384" s="88"/>
      <c r="B384" s="87" t="s">
        <v>298</v>
      </c>
      <c r="C384" s="88"/>
      <c r="D384" s="89">
        <v>2</v>
      </c>
      <c r="E384" s="89">
        <v>2.5</v>
      </c>
      <c r="F384" s="89">
        <v>1.1599999999999999</v>
      </c>
      <c r="G384" s="89">
        <v>1.41</v>
      </c>
      <c r="H384" s="90">
        <f t="shared" si="13"/>
        <v>10.321199999999999</v>
      </c>
    </row>
    <row r="385" spans="1:8" ht="47.25" customHeight="1">
      <c r="A385" s="88"/>
      <c r="B385" s="87" t="s">
        <v>300</v>
      </c>
      <c r="C385" s="88"/>
      <c r="D385" s="89">
        <v>2</v>
      </c>
      <c r="E385" s="89">
        <v>1.83</v>
      </c>
      <c r="F385" s="89">
        <v>2.16</v>
      </c>
      <c r="G385" s="89">
        <v>1</v>
      </c>
      <c r="H385" s="90">
        <f t="shared" si="13"/>
        <v>7.98</v>
      </c>
    </row>
    <row r="386" spans="1:8" ht="47.25" customHeight="1">
      <c r="A386" s="88"/>
      <c r="B386" s="87" t="s">
        <v>292</v>
      </c>
      <c r="C386" s="88"/>
      <c r="D386" s="89">
        <v>2</v>
      </c>
      <c r="E386" s="89">
        <v>3.16</v>
      </c>
      <c r="F386" s="89">
        <v>1.1599999999999999</v>
      </c>
      <c r="G386" s="89">
        <v>0.5</v>
      </c>
      <c r="H386" s="90">
        <f t="shared" si="13"/>
        <v>4.32</v>
      </c>
    </row>
    <row r="387" spans="1:8" ht="47.25" customHeight="1">
      <c r="A387" s="88"/>
      <c r="B387" s="87" t="s">
        <v>301</v>
      </c>
      <c r="C387" s="91"/>
      <c r="D387" s="89">
        <v>2</v>
      </c>
      <c r="E387" s="89">
        <v>1.83</v>
      </c>
      <c r="F387" s="89">
        <v>1</v>
      </c>
      <c r="G387" s="89">
        <v>2.4900000000000002</v>
      </c>
      <c r="H387" s="90">
        <f t="shared" si="13"/>
        <v>14.093400000000001</v>
      </c>
    </row>
    <row r="388" spans="1:8" ht="47.25" customHeight="1">
      <c r="A388" s="88"/>
      <c r="B388" s="87" t="s">
        <v>302</v>
      </c>
      <c r="C388" s="88"/>
      <c r="D388" s="89">
        <v>2</v>
      </c>
      <c r="E388" s="89">
        <v>1.83</v>
      </c>
      <c r="F388" s="89">
        <v>1</v>
      </c>
      <c r="G388" s="89">
        <v>2.25</v>
      </c>
      <c r="H388" s="90">
        <f t="shared" si="13"/>
        <v>12.734999999999999</v>
      </c>
    </row>
    <row r="389" spans="1:8" ht="47.25" customHeight="1">
      <c r="A389" s="88"/>
      <c r="B389" s="87" t="s">
        <v>281</v>
      </c>
      <c r="C389" s="88"/>
      <c r="D389" s="89">
        <v>2</v>
      </c>
      <c r="E389" s="89">
        <v>1.83</v>
      </c>
      <c r="F389" s="89">
        <v>0.83</v>
      </c>
      <c r="G389" s="89">
        <v>4</v>
      </c>
      <c r="H389" s="90">
        <f t="shared" si="13"/>
        <v>21.28</v>
      </c>
    </row>
    <row r="390" spans="1:8" ht="47.25" customHeight="1">
      <c r="A390" s="88"/>
      <c r="B390" s="87" t="s">
        <v>303</v>
      </c>
      <c r="C390" s="88"/>
      <c r="D390" s="89">
        <v>2</v>
      </c>
      <c r="E390" s="89">
        <v>1.33</v>
      </c>
      <c r="F390" s="89">
        <v>1.25</v>
      </c>
      <c r="G390" s="89">
        <v>1.5</v>
      </c>
      <c r="H390" s="90">
        <f t="shared" si="13"/>
        <v>7.74</v>
      </c>
    </row>
    <row r="391" spans="1:8" ht="47.25" customHeight="1">
      <c r="A391" s="88"/>
      <c r="B391" s="87" t="s">
        <v>169</v>
      </c>
      <c r="C391" s="88"/>
      <c r="D391" s="89">
        <v>2</v>
      </c>
      <c r="E391" s="89">
        <v>0.66</v>
      </c>
      <c r="F391" s="89">
        <v>0.33</v>
      </c>
      <c r="G391" s="89">
        <v>0.5</v>
      </c>
      <c r="H391" s="90">
        <f t="shared" si="13"/>
        <v>0.99</v>
      </c>
    </row>
    <row r="392" spans="1:8" ht="47.25" customHeight="1">
      <c r="A392" s="88"/>
      <c r="B392" s="87" t="s">
        <v>170</v>
      </c>
      <c r="C392" s="88"/>
      <c r="D392" s="89">
        <v>2</v>
      </c>
      <c r="E392" s="89">
        <v>0.66</v>
      </c>
      <c r="F392" s="89">
        <v>0.33</v>
      </c>
      <c r="G392" s="89">
        <v>12.16</v>
      </c>
      <c r="H392" s="90">
        <f t="shared" si="13"/>
        <v>24.076799999999999</v>
      </c>
    </row>
    <row r="393" spans="1:8" ht="47.25" customHeight="1">
      <c r="A393" s="88"/>
      <c r="B393" s="87" t="s">
        <v>304</v>
      </c>
      <c r="C393" s="88"/>
      <c r="D393" s="89">
        <v>1</v>
      </c>
      <c r="E393" s="89">
        <v>0.66</v>
      </c>
      <c r="F393" s="89">
        <v>0.33</v>
      </c>
      <c r="G393" s="89">
        <v>0</v>
      </c>
      <c r="H393" s="90">
        <v>0.22</v>
      </c>
    </row>
    <row r="394" spans="1:8" ht="47.25" customHeight="1">
      <c r="A394" s="88"/>
      <c r="B394" s="92"/>
      <c r="C394" s="88"/>
      <c r="D394" s="89"/>
      <c r="E394" s="89"/>
      <c r="F394" s="89"/>
      <c r="G394" s="89"/>
      <c r="H394" s="90"/>
    </row>
    <row r="395" spans="1:8" ht="47.25" customHeight="1">
      <c r="A395" s="88"/>
      <c r="B395" s="161" t="s">
        <v>134</v>
      </c>
      <c r="C395" s="162" t="s">
        <v>179</v>
      </c>
      <c r="D395" s="161"/>
      <c r="E395" s="163"/>
      <c r="F395" s="163"/>
      <c r="G395" s="163"/>
      <c r="H395" s="93">
        <f>SUM(H343:H394)</f>
        <v>853.26480000000015</v>
      </c>
    </row>
    <row r="397" spans="1:8" ht="60">
      <c r="A397" s="544" t="s">
        <v>152</v>
      </c>
      <c r="B397" s="545"/>
      <c r="C397" s="545"/>
      <c r="D397" s="545"/>
      <c r="E397" s="545"/>
      <c r="F397" s="545"/>
      <c r="G397" s="545"/>
      <c r="H397" s="546"/>
    </row>
    <row r="398" spans="1:8" ht="45">
      <c r="A398" s="547" t="s">
        <v>151</v>
      </c>
      <c r="B398" s="548"/>
      <c r="C398" s="548"/>
      <c r="D398" s="548"/>
      <c r="E398" s="548"/>
      <c r="F398" s="548"/>
      <c r="G398" s="548"/>
      <c r="H398" s="549"/>
    </row>
    <row r="399" spans="1:8" ht="35.25">
      <c r="A399" s="550"/>
      <c r="B399" s="551"/>
      <c r="C399" s="551"/>
      <c r="D399" s="551"/>
      <c r="E399" s="551"/>
      <c r="F399" s="551"/>
      <c r="G399" s="551"/>
      <c r="H399" s="552"/>
    </row>
    <row r="400" spans="1:8" ht="33.75">
      <c r="A400" s="553"/>
      <c r="B400" s="553"/>
      <c r="C400" s="553"/>
      <c r="D400" s="553"/>
      <c r="E400" s="553"/>
      <c r="F400" s="553"/>
      <c r="G400" s="553"/>
      <c r="H400" s="553"/>
    </row>
    <row r="401" spans="1:8" ht="50.25" customHeight="1">
      <c r="A401" s="554" t="s">
        <v>150</v>
      </c>
      <c r="B401" s="554"/>
      <c r="C401" s="542" t="s">
        <v>149</v>
      </c>
      <c r="D401" s="542"/>
      <c r="E401" s="542"/>
      <c r="F401" s="554" t="s">
        <v>148</v>
      </c>
      <c r="G401" s="554"/>
      <c r="H401" s="115">
        <v>45164</v>
      </c>
    </row>
    <row r="402" spans="1:8" ht="50.25" customHeight="1">
      <c r="A402" s="554" t="s">
        <v>147</v>
      </c>
      <c r="B402" s="554"/>
      <c r="C402" s="542"/>
      <c r="D402" s="542"/>
      <c r="E402" s="542"/>
      <c r="F402" s="554" t="s">
        <v>146</v>
      </c>
      <c r="G402" s="554"/>
      <c r="H402" s="116"/>
    </row>
    <row r="403" spans="1:8" ht="50.25" customHeight="1">
      <c r="A403" s="554" t="s">
        <v>145</v>
      </c>
      <c r="B403" s="554"/>
      <c r="C403" s="542"/>
      <c r="D403" s="542"/>
      <c r="E403" s="542"/>
      <c r="F403" s="555" t="s">
        <v>144</v>
      </c>
      <c r="G403" s="555"/>
      <c r="H403" s="117"/>
    </row>
    <row r="404" spans="1:8" ht="37.5">
      <c r="A404" s="542" t="s">
        <v>143</v>
      </c>
      <c r="B404" s="543" t="s">
        <v>111</v>
      </c>
      <c r="C404" s="543" t="s">
        <v>112</v>
      </c>
      <c r="D404" s="543" t="s">
        <v>142</v>
      </c>
      <c r="E404" s="543"/>
      <c r="F404" s="543"/>
      <c r="G404" s="543"/>
      <c r="H404" s="542" t="s">
        <v>141</v>
      </c>
    </row>
    <row r="405" spans="1:8" ht="52.5" customHeight="1">
      <c r="A405" s="542"/>
      <c r="B405" s="543"/>
      <c r="C405" s="543"/>
      <c r="D405" s="118" t="s">
        <v>7</v>
      </c>
      <c r="E405" s="118" t="s">
        <v>156</v>
      </c>
      <c r="F405" s="118" t="s">
        <v>273</v>
      </c>
      <c r="G405" s="118" t="s">
        <v>140</v>
      </c>
      <c r="H405" s="542"/>
    </row>
    <row r="406" spans="1:8" ht="54.75" customHeight="1">
      <c r="A406" s="78"/>
      <c r="B406" s="94" t="s">
        <v>135</v>
      </c>
      <c r="C406" s="118"/>
      <c r="D406" s="118"/>
      <c r="E406" s="118"/>
      <c r="F406" s="118"/>
      <c r="G406" s="118"/>
      <c r="H406" s="119"/>
    </row>
    <row r="407" spans="1:8" ht="37.5">
      <c r="A407" s="123"/>
      <c r="B407" s="94"/>
      <c r="C407" s="122"/>
      <c r="D407" s="118"/>
      <c r="E407" s="118"/>
      <c r="F407" s="118"/>
      <c r="G407" s="118"/>
      <c r="H407" s="119"/>
    </row>
    <row r="408" spans="1:8" ht="350.25" customHeight="1">
      <c r="A408" s="78">
        <v>10</v>
      </c>
      <c r="B408" s="79" t="s">
        <v>50</v>
      </c>
      <c r="C408" s="88"/>
      <c r="D408" s="118"/>
      <c r="E408" s="118"/>
      <c r="F408" s="118"/>
      <c r="G408" s="118"/>
      <c r="H408" s="119"/>
    </row>
    <row r="409" spans="1:8" ht="56.25" customHeight="1">
      <c r="A409" s="88"/>
      <c r="B409" s="130" t="s">
        <v>163</v>
      </c>
      <c r="C409" s="88"/>
      <c r="D409" s="118"/>
      <c r="E409" s="118"/>
      <c r="F409" s="118"/>
      <c r="G409" s="118"/>
      <c r="H409" s="119"/>
    </row>
    <row r="410" spans="1:8" ht="50.25" customHeight="1">
      <c r="A410" s="88"/>
      <c r="B410" s="87" t="s">
        <v>289</v>
      </c>
      <c r="C410" s="88"/>
      <c r="D410" s="89">
        <v>2</v>
      </c>
      <c r="E410" s="89">
        <v>2.16</v>
      </c>
      <c r="F410" s="89">
        <v>1</v>
      </c>
      <c r="G410" s="89">
        <v>13.5</v>
      </c>
      <c r="H410" s="90">
        <f t="shared" ref="H410:H418" si="14">(E410+F410)*D410*G410</f>
        <v>85.320000000000007</v>
      </c>
    </row>
    <row r="411" spans="1:8" ht="50.25" customHeight="1">
      <c r="A411" s="88"/>
      <c r="B411" s="87" t="s">
        <v>305</v>
      </c>
      <c r="C411" s="88"/>
      <c r="D411" s="89">
        <v>2</v>
      </c>
      <c r="E411" s="89">
        <v>1.58</v>
      </c>
      <c r="F411" s="89">
        <v>2</v>
      </c>
      <c r="G411" s="89">
        <v>1</v>
      </c>
      <c r="H411" s="90">
        <f t="shared" si="14"/>
        <v>7.16</v>
      </c>
    </row>
    <row r="412" spans="1:8" ht="50.25" customHeight="1">
      <c r="A412" s="88"/>
      <c r="B412" s="87" t="s">
        <v>306</v>
      </c>
      <c r="C412" s="88"/>
      <c r="D412" s="89">
        <v>2</v>
      </c>
      <c r="E412" s="89">
        <v>2.83</v>
      </c>
      <c r="F412" s="89">
        <v>1.1599999999999999</v>
      </c>
      <c r="G412" s="89">
        <v>0.5</v>
      </c>
      <c r="H412" s="90">
        <f t="shared" si="14"/>
        <v>3.99</v>
      </c>
    </row>
    <row r="413" spans="1:8" ht="50.25" customHeight="1">
      <c r="A413" s="88"/>
      <c r="B413" s="87" t="s">
        <v>289</v>
      </c>
      <c r="C413" s="88"/>
      <c r="D413" s="89">
        <v>2</v>
      </c>
      <c r="E413" s="89">
        <v>2.16</v>
      </c>
      <c r="F413" s="89">
        <v>1</v>
      </c>
      <c r="G413" s="89">
        <v>3.41</v>
      </c>
      <c r="H413" s="90">
        <f t="shared" si="14"/>
        <v>21.551200000000001</v>
      </c>
    </row>
    <row r="414" spans="1:8" ht="50.25" customHeight="1">
      <c r="A414" s="88"/>
      <c r="B414" s="87" t="s">
        <v>307</v>
      </c>
      <c r="C414" s="91"/>
      <c r="D414" s="89">
        <v>2</v>
      </c>
      <c r="E414" s="89">
        <v>2.16</v>
      </c>
      <c r="F414" s="89">
        <v>1</v>
      </c>
      <c r="G414" s="89">
        <v>1.37</v>
      </c>
      <c r="H414" s="90">
        <f t="shared" si="14"/>
        <v>8.6584000000000003</v>
      </c>
    </row>
    <row r="415" spans="1:8" ht="50.25" customHeight="1">
      <c r="A415" s="88"/>
      <c r="B415" s="87" t="s">
        <v>289</v>
      </c>
      <c r="C415" s="88"/>
      <c r="D415" s="89">
        <v>2</v>
      </c>
      <c r="E415" s="89">
        <v>2.16</v>
      </c>
      <c r="F415" s="89">
        <v>1</v>
      </c>
      <c r="G415" s="89">
        <v>2.91</v>
      </c>
      <c r="H415" s="90">
        <f t="shared" si="14"/>
        <v>18.391200000000001</v>
      </c>
    </row>
    <row r="416" spans="1:8" ht="50.25" customHeight="1">
      <c r="A416" s="88"/>
      <c r="B416" s="87" t="s">
        <v>307</v>
      </c>
      <c r="C416" s="91"/>
      <c r="D416" s="89">
        <v>2</v>
      </c>
      <c r="E416" s="89">
        <v>2.16</v>
      </c>
      <c r="F416" s="89">
        <v>1</v>
      </c>
      <c r="G416" s="89">
        <v>1.37</v>
      </c>
      <c r="H416" s="90">
        <f t="shared" si="14"/>
        <v>8.6584000000000003</v>
      </c>
    </row>
    <row r="417" spans="1:8" ht="50.25" customHeight="1">
      <c r="A417" s="88"/>
      <c r="B417" s="87" t="s">
        <v>308</v>
      </c>
      <c r="C417" s="88"/>
      <c r="D417" s="89">
        <v>2</v>
      </c>
      <c r="E417" s="89">
        <v>1.58</v>
      </c>
      <c r="F417" s="89">
        <v>1.5</v>
      </c>
      <c r="G417" s="89">
        <v>1.5</v>
      </c>
      <c r="H417" s="90">
        <f t="shared" si="14"/>
        <v>9.24</v>
      </c>
    </row>
    <row r="418" spans="1:8" ht="50.25" customHeight="1">
      <c r="A418" s="88"/>
      <c r="B418" s="87" t="s">
        <v>309</v>
      </c>
      <c r="C418" s="88"/>
      <c r="D418" s="89">
        <v>2</v>
      </c>
      <c r="E418" s="89">
        <v>2.16</v>
      </c>
      <c r="F418" s="89">
        <v>0.83</v>
      </c>
      <c r="G418" s="89">
        <v>26.16</v>
      </c>
      <c r="H418" s="90">
        <f t="shared" si="14"/>
        <v>156.43680000000001</v>
      </c>
    </row>
    <row r="419" spans="1:8" ht="50.25" customHeight="1">
      <c r="A419" s="88"/>
      <c r="B419" s="87" t="s">
        <v>310</v>
      </c>
      <c r="C419" s="88"/>
      <c r="D419" s="89">
        <v>1</v>
      </c>
      <c r="E419" s="89">
        <v>2.16</v>
      </c>
      <c r="F419" s="89">
        <v>0.83</v>
      </c>
      <c r="G419" s="89">
        <v>0</v>
      </c>
      <c r="H419" s="90">
        <v>1.8</v>
      </c>
    </row>
    <row r="420" spans="1:8" ht="50.25" customHeight="1">
      <c r="A420" s="91"/>
      <c r="B420" s="87" t="s">
        <v>311</v>
      </c>
      <c r="C420" s="88"/>
      <c r="D420" s="89">
        <v>2</v>
      </c>
      <c r="E420" s="89">
        <v>1.5</v>
      </c>
      <c r="F420" s="89">
        <v>0.66</v>
      </c>
      <c r="G420" s="89">
        <v>4</v>
      </c>
      <c r="H420" s="90">
        <f t="shared" ref="H420:H422" si="15">(E420+F420)*D420*G420</f>
        <v>17.28</v>
      </c>
    </row>
    <row r="421" spans="1:8" ht="50.25" customHeight="1">
      <c r="A421" s="88"/>
      <c r="B421" s="87" t="s">
        <v>312</v>
      </c>
      <c r="C421" s="88"/>
      <c r="D421" s="89">
        <v>2</v>
      </c>
      <c r="E421" s="89">
        <v>1.1599999999999999</v>
      </c>
      <c r="F421" s="89">
        <v>0.33</v>
      </c>
      <c r="G421" s="89">
        <v>0.5</v>
      </c>
      <c r="H421" s="90">
        <f t="shared" si="15"/>
        <v>1.49</v>
      </c>
    </row>
    <row r="422" spans="1:8" ht="50.25" customHeight="1">
      <c r="A422" s="88"/>
      <c r="B422" s="87" t="s">
        <v>195</v>
      </c>
      <c r="C422" s="88"/>
      <c r="D422" s="89">
        <v>2</v>
      </c>
      <c r="E422" s="89">
        <v>1.1599999999999999</v>
      </c>
      <c r="F422" s="89">
        <v>0.33</v>
      </c>
      <c r="G422" s="89">
        <v>2.83</v>
      </c>
      <c r="H422" s="90">
        <f t="shared" si="15"/>
        <v>8.4334000000000007</v>
      </c>
    </row>
    <row r="423" spans="1:8" ht="50.25" customHeight="1">
      <c r="A423" s="88"/>
      <c r="B423" s="87" t="s">
        <v>173</v>
      </c>
      <c r="C423" s="88"/>
      <c r="D423" s="89">
        <v>1</v>
      </c>
      <c r="E423" s="89">
        <v>1.1599999999999999</v>
      </c>
      <c r="F423" s="89">
        <v>0.33</v>
      </c>
      <c r="G423" s="89">
        <v>0</v>
      </c>
      <c r="H423" s="90">
        <v>0.38</v>
      </c>
    </row>
    <row r="424" spans="1:8" ht="50.25" customHeight="1">
      <c r="A424" s="88"/>
      <c r="B424" s="87" t="s">
        <v>167</v>
      </c>
      <c r="C424" s="88"/>
      <c r="D424" s="89">
        <v>2</v>
      </c>
      <c r="E424" s="89">
        <v>1</v>
      </c>
      <c r="F424" s="89">
        <v>0.5</v>
      </c>
      <c r="G424" s="89">
        <v>29.25</v>
      </c>
      <c r="H424" s="90">
        <f t="shared" ref="H424" si="16">(E424+F424)*D424*G424</f>
        <v>87.75</v>
      </c>
    </row>
    <row r="425" spans="1:8" ht="50.25" customHeight="1">
      <c r="A425" s="88"/>
      <c r="B425" s="87" t="s">
        <v>313</v>
      </c>
      <c r="C425" s="88"/>
      <c r="D425" s="89">
        <v>1</v>
      </c>
      <c r="E425" s="89">
        <v>1</v>
      </c>
      <c r="F425" s="89">
        <v>0.5</v>
      </c>
      <c r="G425" s="89">
        <v>0</v>
      </c>
      <c r="H425" s="90">
        <v>0.5</v>
      </c>
    </row>
    <row r="426" spans="1:8" ht="50.25" customHeight="1">
      <c r="A426" s="88"/>
      <c r="B426" s="87" t="s">
        <v>164</v>
      </c>
      <c r="C426" s="88"/>
      <c r="D426" s="89">
        <v>2</v>
      </c>
      <c r="E426" s="89">
        <v>1</v>
      </c>
      <c r="F426" s="89">
        <v>0.33</v>
      </c>
      <c r="G426" s="89">
        <v>0.5</v>
      </c>
      <c r="H426" s="90">
        <f t="shared" ref="H426:H427" si="17">(E426+F426)*D426*G426</f>
        <v>1.33</v>
      </c>
    </row>
    <row r="427" spans="1:8" ht="50.25" customHeight="1">
      <c r="A427" s="88"/>
      <c r="B427" s="87" t="s">
        <v>165</v>
      </c>
      <c r="C427" s="88"/>
      <c r="D427" s="89">
        <v>2</v>
      </c>
      <c r="E427" s="89">
        <v>1</v>
      </c>
      <c r="F427" s="89">
        <v>0.33</v>
      </c>
      <c r="G427" s="89">
        <v>18.75</v>
      </c>
      <c r="H427" s="90">
        <f t="shared" si="17"/>
        <v>49.875</v>
      </c>
    </row>
    <row r="428" spans="1:8" ht="50.25" customHeight="1">
      <c r="A428" s="88"/>
      <c r="B428" s="87" t="s">
        <v>314</v>
      </c>
      <c r="C428" s="88"/>
      <c r="D428" s="89">
        <v>1</v>
      </c>
      <c r="E428" s="89">
        <v>1</v>
      </c>
      <c r="F428" s="89">
        <v>0.33</v>
      </c>
      <c r="G428" s="89">
        <v>0</v>
      </c>
      <c r="H428" s="90">
        <v>0.33</v>
      </c>
    </row>
    <row r="429" spans="1:8" ht="50.25" customHeight="1">
      <c r="A429" s="88"/>
      <c r="B429" s="87" t="s">
        <v>164</v>
      </c>
      <c r="C429" s="88"/>
      <c r="D429" s="89">
        <v>2</v>
      </c>
      <c r="E429" s="89">
        <v>1</v>
      </c>
      <c r="F429" s="89">
        <v>0.33</v>
      </c>
      <c r="G429" s="89">
        <v>0.5</v>
      </c>
      <c r="H429" s="90">
        <f t="shared" ref="H429:H430" si="18">(E429+F429)*D429*G429</f>
        <v>1.33</v>
      </c>
    </row>
    <row r="430" spans="1:8" ht="50.25" customHeight="1">
      <c r="A430" s="88"/>
      <c r="B430" s="87" t="s">
        <v>165</v>
      </c>
      <c r="C430" s="88"/>
      <c r="D430" s="89">
        <v>2</v>
      </c>
      <c r="E430" s="89">
        <v>1</v>
      </c>
      <c r="F430" s="89">
        <v>0.33</v>
      </c>
      <c r="G430" s="89">
        <v>2.16</v>
      </c>
      <c r="H430" s="90">
        <f t="shared" si="18"/>
        <v>5.7456000000000005</v>
      </c>
    </row>
    <row r="431" spans="1:8" ht="50.25" customHeight="1">
      <c r="A431" s="88"/>
      <c r="B431" s="87" t="s">
        <v>314</v>
      </c>
      <c r="C431" s="88"/>
      <c r="D431" s="89">
        <v>1</v>
      </c>
      <c r="E431" s="89">
        <v>1</v>
      </c>
      <c r="F431" s="89">
        <v>0.33</v>
      </c>
      <c r="G431" s="89">
        <v>0</v>
      </c>
      <c r="H431" s="90">
        <v>0.33</v>
      </c>
    </row>
    <row r="432" spans="1:8" ht="50.25" customHeight="1">
      <c r="A432" s="88"/>
      <c r="B432" s="87" t="s">
        <v>169</v>
      </c>
      <c r="C432" s="88"/>
      <c r="D432" s="89">
        <v>2</v>
      </c>
      <c r="E432" s="89">
        <v>0.66</v>
      </c>
      <c r="F432" s="89">
        <v>0.33</v>
      </c>
      <c r="G432" s="89">
        <v>0.5</v>
      </c>
      <c r="H432" s="90">
        <f t="shared" ref="H432:H435" si="19">(E432+F432)*D432*G432</f>
        <v>0.99</v>
      </c>
    </row>
    <row r="433" spans="1:8" ht="50.25" customHeight="1">
      <c r="A433" s="88"/>
      <c r="B433" s="87" t="s">
        <v>170</v>
      </c>
      <c r="C433" s="88"/>
      <c r="D433" s="89">
        <v>2</v>
      </c>
      <c r="E433" s="89">
        <v>0.66</v>
      </c>
      <c r="F433" s="89">
        <v>0.33</v>
      </c>
      <c r="G433" s="89">
        <v>9.75</v>
      </c>
      <c r="H433" s="90">
        <f t="shared" si="19"/>
        <v>19.305</v>
      </c>
    </row>
    <row r="434" spans="1:8" ht="50.25" customHeight="1">
      <c r="A434" s="88"/>
      <c r="B434" s="87" t="s">
        <v>315</v>
      </c>
      <c r="C434" s="91"/>
      <c r="D434" s="89">
        <v>2</v>
      </c>
      <c r="E434" s="89">
        <v>0.66</v>
      </c>
      <c r="F434" s="89">
        <v>0.33</v>
      </c>
      <c r="G434" s="89">
        <v>1.04</v>
      </c>
      <c r="H434" s="90">
        <f t="shared" si="19"/>
        <v>2.0592000000000001</v>
      </c>
    </row>
    <row r="435" spans="1:8" ht="50.25" customHeight="1">
      <c r="A435" s="88"/>
      <c r="B435" s="87" t="s">
        <v>170</v>
      </c>
      <c r="C435" s="88"/>
      <c r="D435" s="89">
        <v>2</v>
      </c>
      <c r="E435" s="89">
        <v>0.66</v>
      </c>
      <c r="F435" s="89">
        <v>0.33</v>
      </c>
      <c r="G435" s="89">
        <v>3.16</v>
      </c>
      <c r="H435" s="90">
        <f t="shared" si="19"/>
        <v>6.2568000000000001</v>
      </c>
    </row>
    <row r="436" spans="1:8" ht="50.25" customHeight="1">
      <c r="A436" s="88"/>
      <c r="B436" s="87" t="s">
        <v>304</v>
      </c>
      <c r="C436" s="88"/>
      <c r="D436" s="89">
        <v>1</v>
      </c>
      <c r="E436" s="89">
        <v>0.66</v>
      </c>
      <c r="F436" s="89">
        <v>0.33</v>
      </c>
      <c r="G436" s="89">
        <v>0</v>
      </c>
      <c r="H436" s="90">
        <v>0.22</v>
      </c>
    </row>
    <row r="437" spans="1:8" ht="50.25" customHeight="1">
      <c r="A437" s="88"/>
      <c r="B437" s="87" t="s">
        <v>302</v>
      </c>
      <c r="C437" s="88"/>
      <c r="D437" s="89">
        <v>2</v>
      </c>
      <c r="E437" s="89">
        <v>1.83</v>
      </c>
      <c r="F437" s="89">
        <v>1</v>
      </c>
      <c r="G437" s="89">
        <v>1.33</v>
      </c>
      <c r="H437" s="90">
        <f t="shared" ref="H437:H473" si="20">(E437+F437)*D437*G437</f>
        <v>7.5278000000000009</v>
      </c>
    </row>
    <row r="438" spans="1:8" ht="50.25" customHeight="1">
      <c r="A438" s="88"/>
      <c r="B438" s="87" t="s">
        <v>301</v>
      </c>
      <c r="C438" s="91"/>
      <c r="D438" s="89">
        <v>2</v>
      </c>
      <c r="E438" s="89">
        <v>1.83</v>
      </c>
      <c r="F438" s="89">
        <v>1</v>
      </c>
      <c r="G438" s="89">
        <v>2.4900000000000002</v>
      </c>
      <c r="H438" s="90">
        <f t="shared" si="20"/>
        <v>14.093400000000001</v>
      </c>
    </row>
    <row r="439" spans="1:8" ht="50.25" customHeight="1">
      <c r="A439" s="88"/>
      <c r="B439" s="87" t="s">
        <v>302</v>
      </c>
      <c r="C439" s="88"/>
      <c r="D439" s="89">
        <v>2</v>
      </c>
      <c r="E439" s="89">
        <v>1.83</v>
      </c>
      <c r="F439" s="89">
        <v>1</v>
      </c>
      <c r="G439" s="89">
        <v>3.08</v>
      </c>
      <c r="H439" s="90">
        <f t="shared" si="20"/>
        <v>17.4328</v>
      </c>
    </row>
    <row r="440" spans="1:8" ht="50.25" customHeight="1">
      <c r="A440" s="88"/>
      <c r="B440" s="87" t="s">
        <v>301</v>
      </c>
      <c r="C440" s="91"/>
      <c r="D440" s="89">
        <v>2</v>
      </c>
      <c r="E440" s="89">
        <v>1.83</v>
      </c>
      <c r="F440" s="89">
        <v>1</v>
      </c>
      <c r="G440" s="89">
        <v>2.4900000000000002</v>
      </c>
      <c r="H440" s="90">
        <f t="shared" si="20"/>
        <v>14.093400000000001</v>
      </c>
    </row>
    <row r="441" spans="1:8" ht="50.25" customHeight="1">
      <c r="A441" s="88"/>
      <c r="B441" s="87" t="s">
        <v>302</v>
      </c>
      <c r="C441" s="88"/>
      <c r="D441" s="89">
        <v>2</v>
      </c>
      <c r="E441" s="89">
        <v>1.83</v>
      </c>
      <c r="F441" s="89">
        <v>1</v>
      </c>
      <c r="G441" s="89">
        <v>1</v>
      </c>
      <c r="H441" s="90">
        <f t="shared" si="20"/>
        <v>5.66</v>
      </c>
    </row>
    <row r="442" spans="1:8" ht="50.25" customHeight="1">
      <c r="A442" s="88"/>
      <c r="B442" s="87" t="s">
        <v>316</v>
      </c>
      <c r="C442" s="88"/>
      <c r="D442" s="89">
        <v>2</v>
      </c>
      <c r="E442" s="89">
        <v>1.41</v>
      </c>
      <c r="F442" s="89">
        <v>1.75</v>
      </c>
      <c r="G442" s="89">
        <v>1</v>
      </c>
      <c r="H442" s="90">
        <f t="shared" si="20"/>
        <v>6.32</v>
      </c>
    </row>
    <row r="443" spans="1:8" ht="50.25" customHeight="1">
      <c r="A443" s="88"/>
      <c r="B443" s="87" t="s">
        <v>288</v>
      </c>
      <c r="C443" s="88"/>
      <c r="D443" s="89">
        <v>2</v>
      </c>
      <c r="E443" s="89">
        <v>2.33</v>
      </c>
      <c r="F443" s="89">
        <v>1.1599999999999999</v>
      </c>
      <c r="G443" s="89">
        <v>0.5</v>
      </c>
      <c r="H443" s="90">
        <f t="shared" si="20"/>
        <v>3.49</v>
      </c>
    </row>
    <row r="444" spans="1:8" ht="50.25" customHeight="1">
      <c r="A444" s="88"/>
      <c r="B444" s="87" t="s">
        <v>302</v>
      </c>
      <c r="C444" s="88"/>
      <c r="D444" s="89">
        <v>2</v>
      </c>
      <c r="E444" s="89">
        <v>1.83</v>
      </c>
      <c r="F444" s="89">
        <v>1</v>
      </c>
      <c r="G444" s="89">
        <v>1.5</v>
      </c>
      <c r="H444" s="90">
        <f t="shared" si="20"/>
        <v>8.49</v>
      </c>
    </row>
    <row r="445" spans="1:8" ht="50.25" customHeight="1">
      <c r="A445" s="88"/>
      <c r="B445" s="87" t="s">
        <v>317</v>
      </c>
      <c r="C445" s="88"/>
      <c r="D445" s="89">
        <v>2</v>
      </c>
      <c r="E445" s="89">
        <v>1.83</v>
      </c>
      <c r="F445" s="89">
        <v>0.66</v>
      </c>
      <c r="G445" s="89">
        <v>0.5</v>
      </c>
      <c r="H445" s="90">
        <f t="shared" si="20"/>
        <v>2.4900000000000002</v>
      </c>
    </row>
    <row r="446" spans="1:8" ht="50.25" customHeight="1">
      <c r="A446" s="88"/>
      <c r="B446" s="87" t="s">
        <v>318</v>
      </c>
      <c r="C446" s="88"/>
      <c r="D446" s="89">
        <v>2</v>
      </c>
      <c r="E446" s="89">
        <v>1.83</v>
      </c>
      <c r="F446" s="89">
        <v>0.66</v>
      </c>
      <c r="G446" s="89">
        <v>20.75</v>
      </c>
      <c r="H446" s="90">
        <f t="shared" si="20"/>
        <v>103.33500000000001</v>
      </c>
    </row>
    <row r="447" spans="1:8" ht="50.25" customHeight="1">
      <c r="A447" s="88"/>
      <c r="B447" s="87" t="s">
        <v>319</v>
      </c>
      <c r="C447" s="88"/>
      <c r="D447" s="89">
        <v>2</v>
      </c>
      <c r="E447" s="89">
        <v>1.25</v>
      </c>
      <c r="F447" s="89">
        <v>1.08</v>
      </c>
      <c r="G447" s="89">
        <v>2.5</v>
      </c>
      <c r="H447" s="90">
        <f t="shared" si="20"/>
        <v>11.65</v>
      </c>
    </row>
    <row r="448" spans="1:8" ht="50.25" customHeight="1">
      <c r="A448" s="88"/>
      <c r="B448" s="87" t="s">
        <v>320</v>
      </c>
      <c r="C448" s="88"/>
      <c r="D448" s="89">
        <v>2</v>
      </c>
      <c r="E448" s="89">
        <v>2.33</v>
      </c>
      <c r="F448" s="89">
        <v>1</v>
      </c>
      <c r="G448" s="89">
        <v>5.75</v>
      </c>
      <c r="H448" s="90">
        <f t="shared" si="20"/>
        <v>38.295000000000002</v>
      </c>
    </row>
    <row r="449" spans="1:8" ht="50.25" customHeight="1">
      <c r="A449" s="88"/>
      <c r="B449" s="87" t="s">
        <v>321</v>
      </c>
      <c r="C449" s="91"/>
      <c r="D449" s="89">
        <v>2</v>
      </c>
      <c r="E449" s="89">
        <v>2.33</v>
      </c>
      <c r="F449" s="89">
        <v>1</v>
      </c>
      <c r="G449" s="89">
        <v>2.91</v>
      </c>
      <c r="H449" s="90">
        <f t="shared" si="20"/>
        <v>19.380600000000001</v>
      </c>
    </row>
    <row r="450" spans="1:8" ht="50.25" customHeight="1">
      <c r="A450" s="88"/>
      <c r="B450" s="87" t="s">
        <v>320</v>
      </c>
      <c r="C450" s="88"/>
      <c r="D450" s="89">
        <v>2</v>
      </c>
      <c r="E450" s="89">
        <v>2.33</v>
      </c>
      <c r="F450" s="89">
        <v>1</v>
      </c>
      <c r="G450" s="89">
        <v>4.58</v>
      </c>
      <c r="H450" s="90">
        <f t="shared" si="20"/>
        <v>30.502800000000001</v>
      </c>
    </row>
    <row r="451" spans="1:8" ht="50.25" customHeight="1">
      <c r="A451" s="88"/>
      <c r="B451" s="87" t="s">
        <v>321</v>
      </c>
      <c r="C451" s="91"/>
      <c r="D451" s="89">
        <v>2</v>
      </c>
      <c r="E451" s="89">
        <v>2.33</v>
      </c>
      <c r="F451" s="89">
        <v>1</v>
      </c>
      <c r="G451" s="89">
        <v>2.91</v>
      </c>
      <c r="H451" s="90">
        <f t="shared" si="20"/>
        <v>19.380600000000001</v>
      </c>
    </row>
    <row r="452" spans="1:8" ht="50.25" customHeight="1">
      <c r="A452" s="88"/>
      <c r="B452" s="87" t="s">
        <v>320</v>
      </c>
      <c r="C452" s="88"/>
      <c r="D452" s="89">
        <v>2</v>
      </c>
      <c r="E452" s="89">
        <v>2.33</v>
      </c>
      <c r="F452" s="89">
        <v>1</v>
      </c>
      <c r="G452" s="89">
        <v>4.08</v>
      </c>
      <c r="H452" s="90">
        <f t="shared" si="20"/>
        <v>27.172800000000002</v>
      </c>
    </row>
    <row r="453" spans="1:8" ht="50.25" customHeight="1">
      <c r="A453" s="88"/>
      <c r="B453" s="87" t="s">
        <v>322</v>
      </c>
      <c r="C453" s="88"/>
      <c r="D453" s="89">
        <v>2</v>
      </c>
      <c r="E453" s="89">
        <v>1.66</v>
      </c>
      <c r="F453" s="89">
        <v>2.33</v>
      </c>
      <c r="G453" s="89">
        <v>1</v>
      </c>
      <c r="H453" s="90">
        <f t="shared" si="20"/>
        <v>7.98</v>
      </c>
    </row>
    <row r="454" spans="1:8" ht="50.25" customHeight="1">
      <c r="A454" s="88"/>
      <c r="B454" s="87" t="s">
        <v>323</v>
      </c>
      <c r="C454" s="88"/>
      <c r="D454" s="89">
        <v>2</v>
      </c>
      <c r="E454" s="89">
        <v>3.5</v>
      </c>
      <c r="F454" s="89">
        <v>1.1599999999999999</v>
      </c>
      <c r="G454" s="89">
        <v>0.5</v>
      </c>
      <c r="H454" s="90">
        <f t="shared" si="20"/>
        <v>4.66</v>
      </c>
    </row>
    <row r="455" spans="1:8" ht="50.25" customHeight="1">
      <c r="A455" s="88"/>
      <c r="B455" s="87" t="s">
        <v>320</v>
      </c>
      <c r="C455" s="88"/>
      <c r="D455" s="89">
        <v>2</v>
      </c>
      <c r="E455" s="89">
        <v>2.33</v>
      </c>
      <c r="F455" s="89">
        <v>1</v>
      </c>
      <c r="G455" s="89">
        <v>7.08</v>
      </c>
      <c r="H455" s="90">
        <f t="shared" si="20"/>
        <v>47.152799999999999</v>
      </c>
    </row>
    <row r="456" spans="1:8" ht="50.25" customHeight="1">
      <c r="A456" s="88"/>
      <c r="B456" s="87" t="s">
        <v>321</v>
      </c>
      <c r="C456" s="91"/>
      <c r="D456" s="89">
        <v>2</v>
      </c>
      <c r="E456" s="89">
        <v>2.33</v>
      </c>
      <c r="F456" s="89">
        <v>1</v>
      </c>
      <c r="G456" s="89">
        <v>2.91</v>
      </c>
      <c r="H456" s="90">
        <f t="shared" si="20"/>
        <v>19.380600000000001</v>
      </c>
    </row>
    <row r="457" spans="1:8" ht="50.25" customHeight="1">
      <c r="A457" s="88"/>
      <c r="B457" s="87" t="s">
        <v>320</v>
      </c>
      <c r="C457" s="88"/>
      <c r="D457" s="89">
        <v>2</v>
      </c>
      <c r="E457" s="89">
        <v>2.33</v>
      </c>
      <c r="F457" s="89">
        <v>1</v>
      </c>
      <c r="G457" s="89">
        <v>0.5</v>
      </c>
      <c r="H457" s="90">
        <f t="shared" si="20"/>
        <v>3.33</v>
      </c>
    </row>
    <row r="458" spans="1:8" ht="50.25" customHeight="1">
      <c r="A458" s="88"/>
      <c r="B458" s="87" t="s">
        <v>324</v>
      </c>
      <c r="C458" s="88"/>
      <c r="D458" s="89">
        <v>2</v>
      </c>
      <c r="E458" s="89">
        <v>1.66</v>
      </c>
      <c r="F458" s="89">
        <v>1.25</v>
      </c>
      <c r="G458" s="89">
        <v>1</v>
      </c>
      <c r="H458" s="90">
        <f t="shared" si="20"/>
        <v>5.82</v>
      </c>
    </row>
    <row r="459" spans="1:8" ht="50.25" customHeight="1">
      <c r="A459" s="88"/>
      <c r="B459" s="87" t="s">
        <v>325</v>
      </c>
      <c r="C459" s="88"/>
      <c r="D459" s="89">
        <v>2</v>
      </c>
      <c r="E459" s="89">
        <v>1.5</v>
      </c>
      <c r="F459" s="89">
        <v>1</v>
      </c>
      <c r="G459" s="89">
        <v>1</v>
      </c>
      <c r="H459" s="90">
        <f t="shared" si="20"/>
        <v>5</v>
      </c>
    </row>
    <row r="460" spans="1:8" ht="50.25" customHeight="1">
      <c r="A460" s="88"/>
      <c r="B460" s="87" t="s">
        <v>201</v>
      </c>
      <c r="C460" s="88"/>
      <c r="D460" s="89">
        <v>2</v>
      </c>
      <c r="E460" s="89">
        <v>1.5</v>
      </c>
      <c r="F460" s="89">
        <v>1</v>
      </c>
      <c r="G460" s="89">
        <v>2.83</v>
      </c>
      <c r="H460" s="90">
        <f t="shared" si="20"/>
        <v>14.15</v>
      </c>
    </row>
    <row r="461" spans="1:8" ht="50.25" customHeight="1">
      <c r="A461" s="88"/>
      <c r="B461" s="87" t="s">
        <v>325</v>
      </c>
      <c r="C461" s="88"/>
      <c r="D461" s="89">
        <v>2</v>
      </c>
      <c r="E461" s="89">
        <v>1.5</v>
      </c>
      <c r="F461" s="89">
        <v>1</v>
      </c>
      <c r="G461" s="89">
        <v>1</v>
      </c>
      <c r="H461" s="90">
        <f t="shared" si="20"/>
        <v>5</v>
      </c>
    </row>
    <row r="462" spans="1:8" ht="50.25" customHeight="1">
      <c r="A462" s="88"/>
      <c r="B462" s="87" t="s">
        <v>201</v>
      </c>
      <c r="C462" s="88"/>
      <c r="D462" s="89">
        <v>2</v>
      </c>
      <c r="E462" s="89">
        <v>1.5</v>
      </c>
      <c r="F462" s="89">
        <v>1</v>
      </c>
      <c r="G462" s="89">
        <v>8.5</v>
      </c>
      <c r="H462" s="90">
        <f t="shared" si="20"/>
        <v>42.5</v>
      </c>
    </row>
    <row r="463" spans="1:8" ht="50.25" customHeight="1">
      <c r="A463" s="88"/>
      <c r="B463" s="87" t="s">
        <v>326</v>
      </c>
      <c r="C463" s="88"/>
      <c r="D463" s="89">
        <v>2</v>
      </c>
      <c r="E463" s="89">
        <v>1.25</v>
      </c>
      <c r="F463" s="89">
        <v>1.08</v>
      </c>
      <c r="G463" s="89">
        <v>1</v>
      </c>
      <c r="H463" s="90">
        <f t="shared" si="20"/>
        <v>4.66</v>
      </c>
    </row>
    <row r="464" spans="1:8" ht="50.25" customHeight="1">
      <c r="A464" s="88"/>
      <c r="B464" s="87" t="s">
        <v>311</v>
      </c>
      <c r="C464" s="88"/>
      <c r="D464" s="89">
        <v>2</v>
      </c>
      <c r="E464" s="89">
        <v>1.5</v>
      </c>
      <c r="F464" s="89">
        <v>0.66</v>
      </c>
      <c r="G464" s="89">
        <v>1</v>
      </c>
      <c r="H464" s="90">
        <f t="shared" si="20"/>
        <v>4.32</v>
      </c>
    </row>
    <row r="465" spans="1:8" ht="50.25" customHeight="1">
      <c r="A465" s="88"/>
      <c r="B465" s="87" t="s">
        <v>327</v>
      </c>
      <c r="C465" s="88"/>
      <c r="D465" s="89">
        <v>2</v>
      </c>
      <c r="E465" s="89">
        <v>1.41</v>
      </c>
      <c r="F465" s="89">
        <v>1.08</v>
      </c>
      <c r="G465" s="89">
        <v>0.83</v>
      </c>
      <c r="H465" s="90">
        <f t="shared" si="20"/>
        <v>4.1334</v>
      </c>
    </row>
    <row r="466" spans="1:8" ht="50.25" customHeight="1">
      <c r="A466" s="88"/>
      <c r="B466" s="87" t="s">
        <v>328</v>
      </c>
      <c r="C466" s="88"/>
      <c r="D466" s="89">
        <v>2</v>
      </c>
      <c r="E466" s="89">
        <v>1.66</v>
      </c>
      <c r="F466" s="89">
        <v>0.83</v>
      </c>
      <c r="G466" s="89">
        <v>0.5</v>
      </c>
      <c r="H466" s="90">
        <f t="shared" si="20"/>
        <v>2.4899999999999998</v>
      </c>
    </row>
    <row r="467" spans="1:8" ht="50.25" customHeight="1">
      <c r="A467" s="88"/>
      <c r="B467" s="87" t="s">
        <v>329</v>
      </c>
      <c r="C467" s="88"/>
      <c r="D467" s="89">
        <v>2</v>
      </c>
      <c r="E467" s="89">
        <v>1.66</v>
      </c>
      <c r="F467" s="89">
        <v>0.83</v>
      </c>
      <c r="G467" s="89">
        <v>8.58</v>
      </c>
      <c r="H467" s="90">
        <f t="shared" si="20"/>
        <v>42.728399999999993</v>
      </c>
    </row>
    <row r="468" spans="1:8" ht="50.25" customHeight="1">
      <c r="A468" s="88"/>
      <c r="B468" s="87" t="s">
        <v>330</v>
      </c>
      <c r="C468" s="88"/>
      <c r="D468" s="89">
        <v>2</v>
      </c>
      <c r="E468" s="89">
        <v>1.25</v>
      </c>
      <c r="F468" s="89">
        <v>1</v>
      </c>
      <c r="G468" s="89">
        <v>1.5</v>
      </c>
      <c r="H468" s="90">
        <f t="shared" si="20"/>
        <v>6.75</v>
      </c>
    </row>
    <row r="469" spans="1:8" ht="50.25" customHeight="1">
      <c r="A469" s="88"/>
      <c r="B469" s="87" t="s">
        <v>168</v>
      </c>
      <c r="C469" s="88"/>
      <c r="D469" s="89">
        <v>2</v>
      </c>
      <c r="E469" s="89">
        <v>1.1599999999999999</v>
      </c>
      <c r="F469" s="89">
        <v>0.83</v>
      </c>
      <c r="G469" s="89">
        <v>4.75</v>
      </c>
      <c r="H469" s="90">
        <f t="shared" si="20"/>
        <v>18.904999999999998</v>
      </c>
    </row>
    <row r="470" spans="1:8" ht="50.25" customHeight="1">
      <c r="A470" s="88"/>
      <c r="B470" s="87" t="s">
        <v>331</v>
      </c>
      <c r="C470" s="88"/>
      <c r="D470" s="89">
        <v>2</v>
      </c>
      <c r="E470" s="89">
        <v>1</v>
      </c>
      <c r="F470" s="89">
        <v>0.91</v>
      </c>
      <c r="G470" s="89">
        <v>1.1599999999999999</v>
      </c>
      <c r="H470" s="90">
        <f t="shared" si="20"/>
        <v>4.4311999999999996</v>
      </c>
    </row>
    <row r="471" spans="1:8" ht="50.25" customHeight="1">
      <c r="A471" s="88"/>
      <c r="B471" s="87" t="s">
        <v>193</v>
      </c>
      <c r="C471" s="88"/>
      <c r="D471" s="89">
        <v>2</v>
      </c>
      <c r="E471" s="89">
        <v>1.1599999999999999</v>
      </c>
      <c r="F471" s="89">
        <v>0.66</v>
      </c>
      <c r="G471" s="89">
        <v>4.33</v>
      </c>
      <c r="H471" s="90">
        <f t="shared" si="20"/>
        <v>15.761199999999999</v>
      </c>
    </row>
    <row r="472" spans="1:8" ht="50.25" customHeight="1">
      <c r="A472" s="88"/>
      <c r="B472" s="87" t="s">
        <v>332</v>
      </c>
      <c r="C472" s="91"/>
      <c r="D472" s="89">
        <v>2</v>
      </c>
      <c r="E472" s="89">
        <v>1.1599999999999999</v>
      </c>
      <c r="F472" s="89">
        <v>0.66</v>
      </c>
      <c r="G472" s="89">
        <v>1.99</v>
      </c>
      <c r="H472" s="90">
        <f t="shared" si="20"/>
        <v>7.2435999999999989</v>
      </c>
    </row>
    <row r="473" spans="1:8" ht="50.25" customHeight="1">
      <c r="A473" s="88"/>
      <c r="B473" s="87" t="s">
        <v>193</v>
      </c>
      <c r="C473" s="88"/>
      <c r="D473" s="89">
        <v>2</v>
      </c>
      <c r="E473" s="89">
        <v>1.1599999999999999</v>
      </c>
      <c r="F473" s="89">
        <v>0.66</v>
      </c>
      <c r="G473" s="89">
        <v>11.25</v>
      </c>
      <c r="H473" s="90">
        <f t="shared" si="20"/>
        <v>40.949999999999996</v>
      </c>
    </row>
    <row r="474" spans="1:8" ht="50.25" customHeight="1">
      <c r="A474" s="88"/>
      <c r="B474" s="87" t="s">
        <v>333</v>
      </c>
      <c r="C474" s="88"/>
      <c r="D474" s="89">
        <v>1</v>
      </c>
      <c r="E474" s="89">
        <v>1.1599999999999999</v>
      </c>
      <c r="F474" s="89">
        <v>0.66</v>
      </c>
      <c r="G474" s="89">
        <v>0</v>
      </c>
      <c r="H474" s="90">
        <v>0.78</v>
      </c>
    </row>
    <row r="475" spans="1:8" ht="50.25" customHeight="1">
      <c r="A475" s="88"/>
      <c r="B475" s="87" t="s">
        <v>199</v>
      </c>
      <c r="C475" s="88"/>
      <c r="D475" s="89">
        <v>2</v>
      </c>
      <c r="E475" s="89">
        <v>0.83</v>
      </c>
      <c r="F475" s="89">
        <v>0.5</v>
      </c>
      <c r="G475" s="89">
        <v>0.5</v>
      </c>
      <c r="H475" s="90">
        <f t="shared" ref="H475:H476" si="21">(E475+F475)*D475*G475</f>
        <v>1.33</v>
      </c>
    </row>
    <row r="476" spans="1:8" ht="50.25" customHeight="1">
      <c r="A476" s="88"/>
      <c r="B476" s="87" t="s">
        <v>200</v>
      </c>
      <c r="C476" s="88"/>
      <c r="D476" s="89">
        <v>2</v>
      </c>
      <c r="E476" s="89">
        <v>0.83</v>
      </c>
      <c r="F476" s="89">
        <v>0.5</v>
      </c>
      <c r="G476" s="89">
        <v>8.5</v>
      </c>
      <c r="H476" s="90">
        <f t="shared" si="21"/>
        <v>22.61</v>
      </c>
    </row>
    <row r="477" spans="1:8" ht="50.25" customHeight="1">
      <c r="A477" s="88"/>
      <c r="B477" s="87" t="s">
        <v>334</v>
      </c>
      <c r="C477" s="88"/>
      <c r="D477" s="89">
        <v>1</v>
      </c>
      <c r="E477" s="89">
        <v>0.83</v>
      </c>
      <c r="F477" s="89">
        <v>0.5</v>
      </c>
      <c r="G477" s="89">
        <v>0</v>
      </c>
      <c r="H477" s="90">
        <v>0.41</v>
      </c>
    </row>
    <row r="478" spans="1:8" ht="50.25" customHeight="1">
      <c r="A478" s="88"/>
      <c r="B478" s="87" t="s">
        <v>199</v>
      </c>
      <c r="C478" s="88"/>
      <c r="D478" s="89">
        <v>2</v>
      </c>
      <c r="E478" s="89">
        <v>0.83</v>
      </c>
      <c r="F478" s="89">
        <v>0.5</v>
      </c>
      <c r="G478" s="89">
        <v>0.5</v>
      </c>
      <c r="H478" s="90">
        <f t="shared" ref="H478:H479" si="22">(E478+F478)*D478*G478</f>
        <v>1.33</v>
      </c>
    </row>
    <row r="479" spans="1:8" ht="50.25" customHeight="1">
      <c r="A479" s="88"/>
      <c r="B479" s="87" t="s">
        <v>200</v>
      </c>
      <c r="C479" s="88"/>
      <c r="D479" s="89">
        <v>2</v>
      </c>
      <c r="E479" s="89">
        <v>0.83</v>
      </c>
      <c r="F479" s="89">
        <v>0.5</v>
      </c>
      <c r="G479" s="89">
        <v>4.91</v>
      </c>
      <c r="H479" s="90">
        <f t="shared" si="22"/>
        <v>13.060600000000001</v>
      </c>
    </row>
    <row r="480" spans="1:8" ht="50.25" customHeight="1">
      <c r="A480" s="88"/>
      <c r="B480" s="87" t="s">
        <v>334</v>
      </c>
      <c r="C480" s="88"/>
      <c r="D480" s="89">
        <v>1</v>
      </c>
      <c r="E480" s="89">
        <v>0.83</v>
      </c>
      <c r="F480" s="89">
        <v>0.5</v>
      </c>
      <c r="G480" s="89">
        <v>0</v>
      </c>
      <c r="H480" s="90">
        <v>0.41</v>
      </c>
    </row>
    <row r="481" spans="1:8" ht="50.25" customHeight="1">
      <c r="A481" s="88"/>
      <c r="B481" s="87" t="s">
        <v>175</v>
      </c>
      <c r="C481" s="88"/>
      <c r="D481" s="89">
        <v>2</v>
      </c>
      <c r="E481" s="89">
        <v>1.5</v>
      </c>
      <c r="F481" s="89">
        <v>0.5</v>
      </c>
      <c r="G481" s="89">
        <v>0.5</v>
      </c>
      <c r="H481" s="90">
        <f t="shared" ref="H481:H482" si="23">(E481+F481)*D481*G481</f>
        <v>2</v>
      </c>
    </row>
    <row r="482" spans="1:8" ht="50.25" customHeight="1">
      <c r="A482" s="88"/>
      <c r="B482" s="87" t="s">
        <v>176</v>
      </c>
      <c r="C482" s="88"/>
      <c r="D482" s="89">
        <v>2</v>
      </c>
      <c r="E482" s="89">
        <v>1.5</v>
      </c>
      <c r="F482" s="89">
        <v>0.5</v>
      </c>
      <c r="G482" s="89">
        <v>3.91</v>
      </c>
      <c r="H482" s="90">
        <f t="shared" si="23"/>
        <v>15.64</v>
      </c>
    </row>
    <row r="483" spans="1:8" ht="50.25" customHeight="1">
      <c r="A483" s="88"/>
      <c r="B483" s="87" t="s">
        <v>335</v>
      </c>
      <c r="C483" s="88"/>
      <c r="D483" s="89">
        <v>1</v>
      </c>
      <c r="E483" s="89">
        <v>1.5</v>
      </c>
      <c r="F483" s="89">
        <v>0.5</v>
      </c>
      <c r="G483" s="89">
        <v>0</v>
      </c>
      <c r="H483" s="90">
        <v>0.75</v>
      </c>
    </row>
    <row r="484" spans="1:8" ht="50.25" customHeight="1">
      <c r="A484" s="88"/>
      <c r="B484" s="87" t="s">
        <v>336</v>
      </c>
      <c r="C484" s="88"/>
      <c r="D484" s="89">
        <v>2</v>
      </c>
      <c r="E484" s="89">
        <v>0.83</v>
      </c>
      <c r="F484" s="89">
        <v>0.66</v>
      </c>
      <c r="G484" s="89">
        <v>0.5</v>
      </c>
      <c r="H484" s="90">
        <f t="shared" ref="H484:H498" si="24">(E484+F484)*D484*G484</f>
        <v>1.49</v>
      </c>
    </row>
    <row r="485" spans="1:8" ht="50.25" customHeight="1">
      <c r="A485" s="88"/>
      <c r="B485" s="87" t="s">
        <v>337</v>
      </c>
      <c r="C485" s="88"/>
      <c r="D485" s="89">
        <v>2</v>
      </c>
      <c r="E485" s="89">
        <v>0.83</v>
      </c>
      <c r="F485" s="89">
        <v>0.66</v>
      </c>
      <c r="G485" s="89">
        <v>0.57999999999999996</v>
      </c>
      <c r="H485" s="90">
        <f t="shared" si="24"/>
        <v>1.7283999999999999</v>
      </c>
    </row>
    <row r="486" spans="1:8" ht="50.25" customHeight="1">
      <c r="A486" s="88"/>
      <c r="B486" s="87" t="s">
        <v>289</v>
      </c>
      <c r="C486" s="88"/>
      <c r="D486" s="89">
        <v>2</v>
      </c>
      <c r="E486" s="89">
        <v>2.16</v>
      </c>
      <c r="F486" s="89">
        <v>1</v>
      </c>
      <c r="G486" s="89">
        <v>1.1599999999999999</v>
      </c>
      <c r="H486" s="90">
        <f t="shared" si="24"/>
        <v>7.3311999999999999</v>
      </c>
    </row>
    <row r="487" spans="1:8" ht="50.25" customHeight="1">
      <c r="A487" s="88"/>
      <c r="B487" s="87" t="s">
        <v>290</v>
      </c>
      <c r="C487" s="91"/>
      <c r="D487" s="89">
        <v>2</v>
      </c>
      <c r="E487" s="89">
        <v>2.16</v>
      </c>
      <c r="F487" s="89">
        <v>1</v>
      </c>
      <c r="G487" s="89">
        <v>2.75</v>
      </c>
      <c r="H487" s="90">
        <f t="shared" si="24"/>
        <v>17.380000000000003</v>
      </c>
    </row>
    <row r="488" spans="1:8" ht="50.25" customHeight="1">
      <c r="A488" s="88"/>
      <c r="B488" s="87" t="s">
        <v>289</v>
      </c>
      <c r="C488" s="88"/>
      <c r="D488" s="89">
        <v>2</v>
      </c>
      <c r="E488" s="89">
        <v>2.16</v>
      </c>
      <c r="F488" s="89">
        <v>1</v>
      </c>
      <c r="G488" s="89">
        <v>7.75</v>
      </c>
      <c r="H488" s="90">
        <f t="shared" si="24"/>
        <v>48.980000000000004</v>
      </c>
    </row>
    <row r="489" spans="1:8" ht="50.25" customHeight="1">
      <c r="A489" s="88"/>
      <c r="B489" s="87" t="s">
        <v>290</v>
      </c>
      <c r="C489" s="91"/>
      <c r="D489" s="89">
        <v>2</v>
      </c>
      <c r="E489" s="89">
        <v>2.16</v>
      </c>
      <c r="F489" s="89">
        <v>1</v>
      </c>
      <c r="G489" s="89">
        <v>2.75</v>
      </c>
      <c r="H489" s="90">
        <f t="shared" si="24"/>
        <v>17.380000000000003</v>
      </c>
    </row>
    <row r="490" spans="1:8" ht="50.25" customHeight="1">
      <c r="A490" s="88"/>
      <c r="B490" s="87" t="s">
        <v>289</v>
      </c>
      <c r="C490" s="88"/>
      <c r="D490" s="89">
        <v>2</v>
      </c>
      <c r="E490" s="89">
        <v>2.16</v>
      </c>
      <c r="F490" s="89">
        <v>1</v>
      </c>
      <c r="G490" s="89">
        <v>1</v>
      </c>
      <c r="H490" s="90">
        <f t="shared" si="24"/>
        <v>6.32</v>
      </c>
    </row>
    <row r="491" spans="1:8" ht="50.25" customHeight="1">
      <c r="A491" s="88"/>
      <c r="B491" s="87" t="s">
        <v>291</v>
      </c>
      <c r="C491" s="88"/>
      <c r="D491" s="89">
        <v>2</v>
      </c>
      <c r="E491" s="89">
        <v>1.58</v>
      </c>
      <c r="F491" s="89">
        <v>2.16</v>
      </c>
      <c r="G491" s="89">
        <v>1</v>
      </c>
      <c r="H491" s="90">
        <f t="shared" si="24"/>
        <v>7.48</v>
      </c>
    </row>
    <row r="492" spans="1:8" ht="50.25" customHeight="1">
      <c r="A492" s="88"/>
      <c r="B492" s="87" t="s">
        <v>292</v>
      </c>
      <c r="C492" s="88"/>
      <c r="D492" s="89">
        <v>2</v>
      </c>
      <c r="E492" s="89">
        <v>3.16</v>
      </c>
      <c r="F492" s="89">
        <v>1.1599999999999999</v>
      </c>
      <c r="G492" s="89">
        <v>0.5</v>
      </c>
      <c r="H492" s="90">
        <f t="shared" si="24"/>
        <v>4.32</v>
      </c>
    </row>
    <row r="493" spans="1:8" ht="50.25" customHeight="1">
      <c r="A493" s="88"/>
      <c r="B493" s="87" t="s">
        <v>338</v>
      </c>
      <c r="C493" s="88"/>
      <c r="D493" s="89">
        <v>2</v>
      </c>
      <c r="E493" s="89">
        <v>1.5</v>
      </c>
      <c r="F493" s="89">
        <v>0.66</v>
      </c>
      <c r="G493" s="89">
        <v>1</v>
      </c>
      <c r="H493" s="90">
        <f t="shared" si="24"/>
        <v>4.32</v>
      </c>
    </row>
    <row r="494" spans="1:8" ht="50.25" customHeight="1">
      <c r="A494" s="88"/>
      <c r="B494" s="87" t="s">
        <v>311</v>
      </c>
      <c r="C494" s="88"/>
      <c r="D494" s="89">
        <v>2</v>
      </c>
      <c r="E494" s="89">
        <v>1.5</v>
      </c>
      <c r="F494" s="89">
        <v>0.66</v>
      </c>
      <c r="G494" s="89">
        <v>1</v>
      </c>
      <c r="H494" s="90">
        <f t="shared" si="24"/>
        <v>4.32</v>
      </c>
    </row>
    <row r="495" spans="1:8" ht="50.25" customHeight="1">
      <c r="A495" s="88"/>
      <c r="B495" s="87" t="s">
        <v>338</v>
      </c>
      <c r="C495" s="88"/>
      <c r="D495" s="89">
        <v>2</v>
      </c>
      <c r="E495" s="89">
        <v>1.5</v>
      </c>
      <c r="F495" s="89">
        <v>0.66</v>
      </c>
      <c r="G495" s="89">
        <v>1</v>
      </c>
      <c r="H495" s="90">
        <f t="shared" si="24"/>
        <v>4.32</v>
      </c>
    </row>
    <row r="496" spans="1:8" ht="50.25" customHeight="1">
      <c r="A496" s="88"/>
      <c r="B496" s="87" t="s">
        <v>311</v>
      </c>
      <c r="C496" s="88"/>
      <c r="D496" s="89">
        <v>2</v>
      </c>
      <c r="E496" s="89">
        <v>1.5</v>
      </c>
      <c r="F496" s="89">
        <v>0.66</v>
      </c>
      <c r="G496" s="89">
        <v>7.41</v>
      </c>
      <c r="H496" s="90">
        <f t="shared" si="24"/>
        <v>32.011200000000002</v>
      </c>
    </row>
    <row r="497" spans="1:8" ht="50.25" customHeight="1">
      <c r="A497" s="88"/>
      <c r="B497" s="87" t="s">
        <v>339</v>
      </c>
      <c r="C497" s="88"/>
      <c r="D497" s="89">
        <v>2</v>
      </c>
      <c r="E497" s="89">
        <v>1.08</v>
      </c>
      <c r="F497" s="89">
        <v>1</v>
      </c>
      <c r="G497" s="89">
        <v>1.33</v>
      </c>
      <c r="H497" s="90">
        <f t="shared" si="24"/>
        <v>5.5328000000000008</v>
      </c>
    </row>
    <row r="498" spans="1:8" ht="50.25" customHeight="1">
      <c r="A498" s="88"/>
      <c r="B498" s="87" t="s">
        <v>176</v>
      </c>
      <c r="C498" s="88"/>
      <c r="D498" s="89">
        <v>2</v>
      </c>
      <c r="E498" s="89">
        <v>1.5</v>
      </c>
      <c r="F498" s="89">
        <v>0.5</v>
      </c>
      <c r="G498" s="89">
        <v>8.16</v>
      </c>
      <c r="H498" s="90">
        <f t="shared" si="24"/>
        <v>32.64</v>
      </c>
    </row>
    <row r="499" spans="1:8" ht="50.25" customHeight="1">
      <c r="A499" s="88"/>
      <c r="B499" s="87" t="s">
        <v>335</v>
      </c>
      <c r="C499" s="88"/>
      <c r="D499" s="89">
        <v>1</v>
      </c>
      <c r="E499" s="89">
        <v>1.5</v>
      </c>
      <c r="F499" s="89">
        <v>0.5</v>
      </c>
      <c r="G499" s="89">
        <v>0</v>
      </c>
      <c r="H499" s="90">
        <v>0.75</v>
      </c>
    </row>
    <row r="500" spans="1:8" ht="50.25" customHeight="1">
      <c r="A500" s="88"/>
      <c r="B500" s="87" t="s">
        <v>340</v>
      </c>
      <c r="C500" s="88"/>
      <c r="D500" s="89">
        <v>2</v>
      </c>
      <c r="E500" s="89">
        <v>2</v>
      </c>
      <c r="F500" s="89">
        <v>0.83</v>
      </c>
      <c r="G500" s="89">
        <v>0.5</v>
      </c>
      <c r="H500" s="90">
        <f t="shared" ref="H500:H511" si="25">(E500+F500)*D500*G500</f>
        <v>2.83</v>
      </c>
    </row>
    <row r="501" spans="1:8" ht="50.25" customHeight="1">
      <c r="A501" s="88"/>
      <c r="B501" s="87" t="s">
        <v>341</v>
      </c>
      <c r="C501" s="88"/>
      <c r="D501" s="89">
        <v>2</v>
      </c>
      <c r="E501" s="89">
        <v>2</v>
      </c>
      <c r="F501" s="89">
        <v>0.83</v>
      </c>
      <c r="G501" s="89">
        <v>10.91</v>
      </c>
      <c r="H501" s="90">
        <f t="shared" si="25"/>
        <v>61.750600000000006</v>
      </c>
    </row>
    <row r="502" spans="1:8" ht="50.25" customHeight="1">
      <c r="A502" s="88"/>
      <c r="B502" s="87" t="s">
        <v>342</v>
      </c>
      <c r="C502" s="88"/>
      <c r="D502" s="89">
        <v>2</v>
      </c>
      <c r="E502" s="89">
        <v>2</v>
      </c>
      <c r="F502" s="89">
        <v>0.83</v>
      </c>
      <c r="G502" s="89">
        <v>1.5</v>
      </c>
      <c r="H502" s="90">
        <f t="shared" si="25"/>
        <v>8.49</v>
      </c>
    </row>
    <row r="503" spans="1:8" ht="50.25" customHeight="1">
      <c r="A503" s="88"/>
      <c r="B503" s="87" t="s">
        <v>343</v>
      </c>
      <c r="C503" s="88"/>
      <c r="D503" s="89">
        <v>2</v>
      </c>
      <c r="E503" s="89">
        <v>1.41</v>
      </c>
      <c r="F503" s="89">
        <v>1.1599999999999999</v>
      </c>
      <c r="G503" s="89">
        <v>1.5</v>
      </c>
      <c r="H503" s="90">
        <f t="shared" si="25"/>
        <v>7.7099999999999991</v>
      </c>
    </row>
    <row r="504" spans="1:8" ht="50.25" customHeight="1">
      <c r="A504" s="88"/>
      <c r="B504" s="87" t="s">
        <v>174</v>
      </c>
      <c r="C504" s="88"/>
      <c r="D504" s="89">
        <v>2</v>
      </c>
      <c r="E504" s="89">
        <v>1.5</v>
      </c>
      <c r="F504" s="89">
        <v>0.83</v>
      </c>
      <c r="G504" s="89">
        <v>4.41</v>
      </c>
      <c r="H504" s="90">
        <f t="shared" si="25"/>
        <v>20.550600000000003</v>
      </c>
    </row>
    <row r="505" spans="1:8" ht="50.25" customHeight="1">
      <c r="A505" s="88"/>
      <c r="B505" s="87" t="s">
        <v>344</v>
      </c>
      <c r="C505" s="91"/>
      <c r="D505" s="89">
        <v>2</v>
      </c>
      <c r="E505" s="89">
        <v>1.5</v>
      </c>
      <c r="F505" s="89">
        <v>0.83</v>
      </c>
      <c r="G505" s="89">
        <v>0.99</v>
      </c>
      <c r="H505" s="90">
        <f t="shared" si="25"/>
        <v>4.6134000000000004</v>
      </c>
    </row>
    <row r="506" spans="1:8" ht="50.25" customHeight="1">
      <c r="A506" s="88"/>
      <c r="B506" s="87" t="s">
        <v>174</v>
      </c>
      <c r="C506" s="88"/>
      <c r="D506" s="89">
        <v>2</v>
      </c>
      <c r="E506" s="89">
        <v>1.5</v>
      </c>
      <c r="F506" s="89">
        <v>0.83</v>
      </c>
      <c r="G506" s="89">
        <v>4.41</v>
      </c>
      <c r="H506" s="90">
        <f t="shared" si="25"/>
        <v>20.550600000000003</v>
      </c>
    </row>
    <row r="507" spans="1:8" ht="50.25" customHeight="1">
      <c r="A507" s="88"/>
      <c r="B507" s="87" t="s">
        <v>344</v>
      </c>
      <c r="C507" s="91"/>
      <c r="D507" s="89">
        <v>2</v>
      </c>
      <c r="E507" s="89">
        <v>1.5</v>
      </c>
      <c r="F507" s="89">
        <v>0.83</v>
      </c>
      <c r="G507" s="89">
        <v>0.99</v>
      </c>
      <c r="H507" s="90">
        <f t="shared" si="25"/>
        <v>4.6134000000000004</v>
      </c>
    </row>
    <row r="508" spans="1:8" ht="50.25" customHeight="1">
      <c r="A508" s="88"/>
      <c r="B508" s="87" t="s">
        <v>174</v>
      </c>
      <c r="C508" s="88"/>
      <c r="D508" s="89">
        <v>2</v>
      </c>
      <c r="E508" s="89">
        <v>1.5</v>
      </c>
      <c r="F508" s="89">
        <v>0.83</v>
      </c>
      <c r="G508" s="89">
        <v>1</v>
      </c>
      <c r="H508" s="90">
        <f t="shared" si="25"/>
        <v>4.66</v>
      </c>
    </row>
    <row r="509" spans="1:8" ht="50.25" customHeight="1">
      <c r="A509" s="88"/>
      <c r="B509" s="87" t="s">
        <v>311</v>
      </c>
      <c r="C509" s="88"/>
      <c r="D509" s="89">
        <v>2</v>
      </c>
      <c r="E509" s="89">
        <v>1.5</v>
      </c>
      <c r="F509" s="89">
        <v>0.66</v>
      </c>
      <c r="G509" s="89">
        <v>4</v>
      </c>
      <c r="H509" s="90">
        <f t="shared" si="25"/>
        <v>17.28</v>
      </c>
    </row>
    <row r="510" spans="1:8" ht="50.25" customHeight="1">
      <c r="A510" s="88"/>
      <c r="B510" s="87" t="s">
        <v>311</v>
      </c>
      <c r="C510" s="88"/>
      <c r="D510" s="89">
        <v>2</v>
      </c>
      <c r="E510" s="89">
        <v>1.5</v>
      </c>
      <c r="F510" s="89">
        <v>0.66</v>
      </c>
      <c r="G510" s="89">
        <v>4</v>
      </c>
      <c r="H510" s="90">
        <f t="shared" si="25"/>
        <v>17.28</v>
      </c>
    </row>
    <row r="511" spans="1:8" ht="50.25" customHeight="1">
      <c r="A511" s="88"/>
      <c r="B511" s="87" t="s">
        <v>339</v>
      </c>
      <c r="C511" s="88"/>
      <c r="D511" s="89">
        <v>2</v>
      </c>
      <c r="E511" s="89">
        <v>1.08</v>
      </c>
      <c r="F511" s="89">
        <v>1</v>
      </c>
      <c r="G511" s="89">
        <v>2.5</v>
      </c>
      <c r="H511" s="90">
        <f t="shared" si="25"/>
        <v>10.4</v>
      </c>
    </row>
    <row r="512" spans="1:8" ht="50.25" customHeight="1">
      <c r="A512" s="88"/>
      <c r="B512" s="92"/>
      <c r="C512" s="88"/>
      <c r="D512" s="89"/>
      <c r="E512" s="89"/>
      <c r="F512" s="89"/>
      <c r="G512" s="89"/>
      <c r="H512" s="90"/>
    </row>
    <row r="513" spans="1:8" ht="50.25" customHeight="1">
      <c r="A513" s="88"/>
      <c r="B513" s="161" t="s">
        <v>134</v>
      </c>
      <c r="C513" s="162" t="s">
        <v>179</v>
      </c>
      <c r="D513" s="161"/>
      <c r="E513" s="163"/>
      <c r="F513" s="163"/>
      <c r="G513" s="163"/>
      <c r="H513" s="93">
        <f>SUM(H410:H512)</f>
        <v>1596.8242</v>
      </c>
    </row>
    <row r="515" spans="1:8" ht="60">
      <c r="A515" s="544" t="s">
        <v>152</v>
      </c>
      <c r="B515" s="545"/>
      <c r="C515" s="545"/>
      <c r="D515" s="545"/>
      <c r="E515" s="545"/>
      <c r="F515" s="545"/>
      <c r="G515" s="545"/>
      <c r="H515" s="546"/>
    </row>
    <row r="516" spans="1:8" ht="45">
      <c r="A516" s="547" t="s">
        <v>151</v>
      </c>
      <c r="B516" s="548"/>
      <c r="C516" s="548"/>
      <c r="D516" s="548"/>
      <c r="E516" s="548"/>
      <c r="F516" s="548"/>
      <c r="G516" s="548"/>
      <c r="H516" s="549"/>
    </row>
    <row r="517" spans="1:8" ht="35.25">
      <c r="A517" s="550"/>
      <c r="B517" s="551"/>
      <c r="C517" s="551"/>
      <c r="D517" s="551"/>
      <c r="E517" s="551"/>
      <c r="F517" s="551"/>
      <c r="G517" s="551"/>
      <c r="H517" s="552"/>
    </row>
    <row r="518" spans="1:8" ht="33.75">
      <c r="A518" s="553"/>
      <c r="B518" s="553"/>
      <c r="C518" s="553"/>
      <c r="D518" s="553"/>
      <c r="E518" s="553"/>
      <c r="F518" s="553"/>
      <c r="G518" s="553"/>
      <c r="H518" s="553"/>
    </row>
    <row r="519" spans="1:8" ht="45" customHeight="1">
      <c r="A519" s="554" t="s">
        <v>150</v>
      </c>
      <c r="B519" s="554"/>
      <c r="C519" s="542" t="s">
        <v>149</v>
      </c>
      <c r="D519" s="542"/>
      <c r="E519" s="542"/>
      <c r="F519" s="554" t="s">
        <v>148</v>
      </c>
      <c r="G519" s="554"/>
      <c r="H519" s="115">
        <v>45149</v>
      </c>
    </row>
    <row r="520" spans="1:8" ht="45" customHeight="1">
      <c r="A520" s="554" t="s">
        <v>147</v>
      </c>
      <c r="B520" s="554"/>
      <c r="C520" s="542"/>
      <c r="D520" s="542"/>
      <c r="E520" s="542"/>
      <c r="F520" s="554" t="s">
        <v>146</v>
      </c>
      <c r="G520" s="554"/>
      <c r="H520" s="116"/>
    </row>
    <row r="521" spans="1:8" ht="45" customHeight="1">
      <c r="A521" s="554" t="s">
        <v>145</v>
      </c>
      <c r="B521" s="554"/>
      <c r="C521" s="542"/>
      <c r="D521" s="542"/>
      <c r="E521" s="542"/>
      <c r="F521" s="555" t="s">
        <v>144</v>
      </c>
      <c r="G521" s="555"/>
      <c r="H521" s="117"/>
    </row>
    <row r="522" spans="1:8" ht="37.5">
      <c r="A522" s="542" t="s">
        <v>143</v>
      </c>
      <c r="B522" s="543" t="s">
        <v>111</v>
      </c>
      <c r="C522" s="543" t="s">
        <v>112</v>
      </c>
      <c r="D522" s="543" t="s">
        <v>142</v>
      </c>
      <c r="E522" s="543"/>
      <c r="F522" s="543"/>
      <c r="G522" s="543"/>
      <c r="H522" s="542" t="s">
        <v>141</v>
      </c>
    </row>
    <row r="523" spans="1:8" ht="50.25" customHeight="1">
      <c r="A523" s="542"/>
      <c r="B523" s="543"/>
      <c r="C523" s="543"/>
      <c r="D523" s="118" t="s">
        <v>7</v>
      </c>
      <c r="E523" s="118" t="s">
        <v>156</v>
      </c>
      <c r="F523" s="118" t="s">
        <v>273</v>
      </c>
      <c r="G523" s="118" t="s">
        <v>140</v>
      </c>
      <c r="H523" s="542"/>
    </row>
    <row r="524" spans="1:8" ht="37.5">
      <c r="A524" s="78"/>
      <c r="B524" s="94" t="s">
        <v>138</v>
      </c>
      <c r="C524" s="118"/>
      <c r="D524" s="118"/>
      <c r="E524" s="118"/>
      <c r="F524" s="118"/>
      <c r="G524" s="118"/>
      <c r="H524" s="119"/>
    </row>
    <row r="525" spans="1:8" ht="37.5">
      <c r="A525" s="123"/>
      <c r="B525" s="94"/>
      <c r="C525" s="122"/>
      <c r="D525" s="118"/>
      <c r="E525" s="118"/>
      <c r="F525" s="118"/>
      <c r="G525" s="118"/>
      <c r="H525" s="119"/>
    </row>
    <row r="526" spans="1:8" ht="348" customHeight="1">
      <c r="A526" s="78">
        <v>10</v>
      </c>
      <c r="B526" s="79" t="s">
        <v>50</v>
      </c>
      <c r="C526" s="88"/>
      <c r="D526" s="118"/>
      <c r="E526" s="118"/>
      <c r="F526" s="118"/>
      <c r="G526" s="118"/>
      <c r="H526" s="119"/>
    </row>
    <row r="527" spans="1:8" ht="72.75" customHeight="1">
      <c r="A527" s="88"/>
      <c r="B527" s="130" t="s">
        <v>411</v>
      </c>
      <c r="C527" s="88"/>
      <c r="D527" s="118"/>
      <c r="E527" s="118"/>
      <c r="F527" s="118"/>
      <c r="G527" s="118"/>
      <c r="H527" s="119"/>
    </row>
    <row r="528" spans="1:8" ht="60" customHeight="1">
      <c r="A528" s="88"/>
      <c r="B528" s="87" t="s">
        <v>412</v>
      </c>
      <c r="C528" s="88"/>
      <c r="D528" s="89">
        <v>2</v>
      </c>
      <c r="E528" s="89">
        <v>1.33</v>
      </c>
      <c r="F528" s="89">
        <v>1.1599999999999999</v>
      </c>
      <c r="G528" s="89">
        <v>0</v>
      </c>
      <c r="H528" s="90">
        <v>1.56</v>
      </c>
    </row>
    <row r="529" spans="1:8" ht="60" customHeight="1">
      <c r="A529" s="88"/>
      <c r="B529" s="87" t="s">
        <v>413</v>
      </c>
      <c r="C529" s="88"/>
      <c r="D529" s="89">
        <v>2</v>
      </c>
      <c r="E529" s="89">
        <v>1.33</v>
      </c>
      <c r="F529" s="89">
        <v>1.1599999999999999</v>
      </c>
      <c r="G529" s="89">
        <v>8</v>
      </c>
      <c r="H529" s="90">
        <f t="shared" ref="H529:H541" si="26">(E529+F529)*D529*G529</f>
        <v>39.840000000000003</v>
      </c>
    </row>
    <row r="530" spans="1:8" ht="60" customHeight="1">
      <c r="A530" s="88"/>
      <c r="B530" s="87" t="s">
        <v>414</v>
      </c>
      <c r="C530" s="91"/>
      <c r="D530" s="89">
        <v>2</v>
      </c>
      <c r="E530" s="89">
        <v>1.33</v>
      </c>
      <c r="F530" s="89">
        <v>1.1599999999999999</v>
      </c>
      <c r="G530" s="89">
        <v>2.12</v>
      </c>
      <c r="H530" s="90">
        <f t="shared" si="26"/>
        <v>10.557600000000001</v>
      </c>
    </row>
    <row r="531" spans="1:8" ht="60" customHeight="1">
      <c r="A531" s="88"/>
      <c r="B531" s="87" t="s">
        <v>413</v>
      </c>
      <c r="C531" s="88"/>
      <c r="D531" s="89">
        <v>2</v>
      </c>
      <c r="E531" s="89">
        <v>1.33</v>
      </c>
      <c r="F531" s="89">
        <v>1.1599999999999999</v>
      </c>
      <c r="G531" s="89">
        <v>1.91</v>
      </c>
      <c r="H531" s="90">
        <f t="shared" si="26"/>
        <v>9.5118000000000009</v>
      </c>
    </row>
    <row r="532" spans="1:8" ht="60" customHeight="1">
      <c r="A532" s="88"/>
      <c r="B532" s="87" t="s">
        <v>415</v>
      </c>
      <c r="C532" s="91"/>
      <c r="D532" s="89">
        <v>2</v>
      </c>
      <c r="E532" s="89">
        <v>1.33</v>
      </c>
      <c r="F532" s="89">
        <v>1.1599999999999999</v>
      </c>
      <c r="G532" s="89">
        <v>0.91</v>
      </c>
      <c r="H532" s="90">
        <f t="shared" si="26"/>
        <v>4.5318000000000005</v>
      </c>
    </row>
    <row r="533" spans="1:8" ht="60" customHeight="1">
      <c r="A533" s="88"/>
      <c r="B533" s="87" t="s">
        <v>416</v>
      </c>
      <c r="C533" s="88"/>
      <c r="D533" s="89">
        <v>2</v>
      </c>
      <c r="E533" s="89">
        <v>1.33</v>
      </c>
      <c r="F533" s="89">
        <v>1.1599999999999999</v>
      </c>
      <c r="G533" s="89">
        <v>1.33</v>
      </c>
      <c r="H533" s="90">
        <f t="shared" si="26"/>
        <v>6.6234000000000011</v>
      </c>
    </row>
    <row r="534" spans="1:8" ht="60" customHeight="1">
      <c r="A534" s="88"/>
      <c r="B534" s="87" t="s">
        <v>415</v>
      </c>
      <c r="C534" s="91"/>
      <c r="D534" s="89">
        <v>2</v>
      </c>
      <c r="E534" s="89">
        <v>1.33</v>
      </c>
      <c r="F534" s="89">
        <v>1.1599999999999999</v>
      </c>
      <c r="G534" s="89">
        <v>0.91</v>
      </c>
      <c r="H534" s="90">
        <f t="shared" si="26"/>
        <v>4.5318000000000005</v>
      </c>
    </row>
    <row r="535" spans="1:8" ht="60" customHeight="1">
      <c r="A535" s="88"/>
      <c r="B535" s="87" t="s">
        <v>413</v>
      </c>
      <c r="C535" s="88"/>
      <c r="D535" s="89">
        <v>2</v>
      </c>
      <c r="E535" s="89">
        <v>1.33</v>
      </c>
      <c r="F535" s="89">
        <v>1.1599999999999999</v>
      </c>
      <c r="G535" s="89">
        <v>2.75</v>
      </c>
      <c r="H535" s="90">
        <f t="shared" si="26"/>
        <v>13.695</v>
      </c>
    </row>
    <row r="536" spans="1:8" ht="60" customHeight="1">
      <c r="A536" s="88"/>
      <c r="B536" s="87" t="s">
        <v>417</v>
      </c>
      <c r="C536" s="91"/>
      <c r="D536" s="89">
        <v>2</v>
      </c>
      <c r="E536" s="89">
        <v>2.16</v>
      </c>
      <c r="F536" s="89">
        <v>0.66</v>
      </c>
      <c r="G536" s="89">
        <v>2.78</v>
      </c>
      <c r="H536" s="90">
        <f t="shared" si="26"/>
        <v>15.6792</v>
      </c>
    </row>
    <row r="537" spans="1:8" ht="60" customHeight="1">
      <c r="A537" s="88"/>
      <c r="B537" s="87" t="s">
        <v>416</v>
      </c>
      <c r="C537" s="88"/>
      <c r="D537" s="89">
        <v>2</v>
      </c>
      <c r="E537" s="89">
        <v>1.33</v>
      </c>
      <c r="F537" s="89">
        <v>1.1599999999999999</v>
      </c>
      <c r="G537" s="89">
        <v>1</v>
      </c>
      <c r="H537" s="90">
        <f t="shared" si="26"/>
        <v>4.9800000000000004</v>
      </c>
    </row>
    <row r="538" spans="1:8" ht="60" customHeight="1">
      <c r="A538" s="88"/>
      <c r="B538" s="87" t="s">
        <v>418</v>
      </c>
      <c r="C538" s="88"/>
      <c r="D538" s="89">
        <v>2</v>
      </c>
      <c r="E538" s="89">
        <v>2.16</v>
      </c>
      <c r="F538" s="89">
        <v>0.66</v>
      </c>
      <c r="G538" s="89">
        <v>2.5</v>
      </c>
      <c r="H538" s="90">
        <f t="shared" si="26"/>
        <v>14.100000000000001</v>
      </c>
    </row>
    <row r="539" spans="1:8" ht="60" customHeight="1">
      <c r="A539" s="88"/>
      <c r="B539" s="87" t="s">
        <v>201</v>
      </c>
      <c r="C539" s="88"/>
      <c r="D539" s="89">
        <v>2</v>
      </c>
      <c r="E539" s="89">
        <v>1.5</v>
      </c>
      <c r="F539" s="89">
        <v>1</v>
      </c>
      <c r="G539" s="89">
        <v>19.329999999999998</v>
      </c>
      <c r="H539" s="90">
        <f t="shared" si="26"/>
        <v>96.649999999999991</v>
      </c>
    </row>
    <row r="540" spans="1:8" ht="60" customHeight="1">
      <c r="A540" s="88"/>
      <c r="B540" s="87" t="s">
        <v>419</v>
      </c>
      <c r="C540" s="91"/>
      <c r="D540" s="89">
        <v>2</v>
      </c>
      <c r="E540" s="89">
        <v>1.5</v>
      </c>
      <c r="F540" s="89">
        <v>1</v>
      </c>
      <c r="G540" s="89">
        <v>2.2400000000000002</v>
      </c>
      <c r="H540" s="90">
        <f t="shared" si="26"/>
        <v>11.200000000000001</v>
      </c>
    </row>
    <row r="541" spans="1:8" ht="60" customHeight="1">
      <c r="A541" s="88"/>
      <c r="B541" s="87" t="s">
        <v>201</v>
      </c>
      <c r="C541" s="88"/>
      <c r="D541" s="89">
        <v>2</v>
      </c>
      <c r="E541" s="89">
        <v>1.5</v>
      </c>
      <c r="F541" s="89">
        <v>1</v>
      </c>
      <c r="G541" s="89">
        <v>10.91</v>
      </c>
      <c r="H541" s="90">
        <f t="shared" si="26"/>
        <v>54.55</v>
      </c>
    </row>
    <row r="542" spans="1:8" ht="60" customHeight="1">
      <c r="A542" s="88"/>
      <c r="B542" s="87" t="s">
        <v>420</v>
      </c>
      <c r="C542" s="88"/>
      <c r="D542" s="89">
        <v>2</v>
      </c>
      <c r="E542" s="89">
        <v>1.5</v>
      </c>
      <c r="F542" s="89">
        <v>1</v>
      </c>
      <c r="G542" s="89">
        <v>0</v>
      </c>
      <c r="H542" s="90">
        <v>1.5</v>
      </c>
    </row>
    <row r="543" spans="1:8" ht="60" customHeight="1">
      <c r="A543" s="88"/>
      <c r="B543" s="285"/>
      <c r="C543" s="88"/>
      <c r="D543" s="118"/>
      <c r="E543" s="118"/>
      <c r="F543" s="118"/>
      <c r="G543" s="118"/>
      <c r="H543" s="119"/>
    </row>
    <row r="544" spans="1:8" ht="60" customHeight="1">
      <c r="A544" s="88"/>
      <c r="B544" s="92"/>
      <c r="C544" s="88"/>
      <c r="D544" s="89"/>
      <c r="E544" s="89"/>
      <c r="F544" s="89"/>
      <c r="G544" s="89"/>
      <c r="H544" s="90"/>
    </row>
    <row r="545" spans="1:8" ht="60" customHeight="1">
      <c r="A545" s="88"/>
      <c r="B545" s="161" t="s">
        <v>134</v>
      </c>
      <c r="C545" s="162" t="s">
        <v>179</v>
      </c>
      <c r="D545" s="161"/>
      <c r="E545" s="163"/>
      <c r="F545" s="163"/>
      <c r="G545" s="163"/>
      <c r="H545" s="93">
        <f>SUM(H528:H544)</f>
        <v>289.51060000000001</v>
      </c>
    </row>
    <row r="547" spans="1:8" ht="60">
      <c r="A547" s="544" t="s">
        <v>152</v>
      </c>
      <c r="B547" s="545"/>
      <c r="C547" s="545"/>
      <c r="D547" s="545"/>
      <c r="E547" s="545"/>
      <c r="F547" s="545"/>
      <c r="G547" s="545"/>
      <c r="H547" s="546"/>
    </row>
    <row r="548" spans="1:8" ht="45">
      <c r="A548" s="547" t="s">
        <v>151</v>
      </c>
      <c r="B548" s="548"/>
      <c r="C548" s="548"/>
      <c r="D548" s="548"/>
      <c r="E548" s="548"/>
      <c r="F548" s="548"/>
      <c r="G548" s="548"/>
      <c r="H548" s="549"/>
    </row>
    <row r="549" spans="1:8" ht="35.25">
      <c r="A549" s="550"/>
      <c r="B549" s="551"/>
      <c r="C549" s="551"/>
      <c r="D549" s="551"/>
      <c r="E549" s="551"/>
      <c r="F549" s="551"/>
      <c r="G549" s="551"/>
      <c r="H549" s="552"/>
    </row>
    <row r="550" spans="1:8" ht="33.75">
      <c r="A550" s="553"/>
      <c r="B550" s="553"/>
      <c r="C550" s="553"/>
      <c r="D550" s="553"/>
      <c r="E550" s="553"/>
      <c r="F550" s="553"/>
      <c r="G550" s="553"/>
      <c r="H550" s="553"/>
    </row>
    <row r="551" spans="1:8" ht="45" customHeight="1">
      <c r="A551" s="554" t="s">
        <v>150</v>
      </c>
      <c r="B551" s="554"/>
      <c r="C551" s="542" t="s">
        <v>149</v>
      </c>
      <c r="D551" s="542"/>
      <c r="E551" s="542"/>
      <c r="F551" s="554" t="s">
        <v>148</v>
      </c>
      <c r="G551" s="554"/>
      <c r="H551" s="115">
        <v>45166</v>
      </c>
    </row>
    <row r="552" spans="1:8" ht="45" customHeight="1">
      <c r="A552" s="554" t="s">
        <v>147</v>
      </c>
      <c r="B552" s="554"/>
      <c r="C552" s="542"/>
      <c r="D552" s="542"/>
      <c r="E552" s="542"/>
      <c r="F552" s="554" t="s">
        <v>146</v>
      </c>
      <c r="G552" s="554"/>
      <c r="H552" s="116"/>
    </row>
    <row r="553" spans="1:8" ht="45" customHeight="1">
      <c r="A553" s="554" t="s">
        <v>145</v>
      </c>
      <c r="B553" s="554"/>
      <c r="C553" s="542"/>
      <c r="D553" s="542"/>
      <c r="E553" s="542"/>
      <c r="F553" s="555" t="s">
        <v>144</v>
      </c>
      <c r="G553" s="555"/>
      <c r="H553" s="117"/>
    </row>
    <row r="554" spans="1:8" ht="37.5">
      <c r="A554" s="542" t="s">
        <v>143</v>
      </c>
      <c r="B554" s="543" t="s">
        <v>111</v>
      </c>
      <c r="C554" s="543" t="s">
        <v>112</v>
      </c>
      <c r="D554" s="543" t="s">
        <v>142</v>
      </c>
      <c r="E554" s="543"/>
      <c r="F554" s="543"/>
      <c r="G554" s="543"/>
      <c r="H554" s="542" t="s">
        <v>141</v>
      </c>
    </row>
    <row r="555" spans="1:8" ht="50.25" customHeight="1">
      <c r="A555" s="542"/>
      <c r="B555" s="543"/>
      <c r="C555" s="543"/>
      <c r="D555" s="118" t="s">
        <v>7</v>
      </c>
      <c r="E555" s="118" t="s">
        <v>156</v>
      </c>
      <c r="F555" s="118" t="s">
        <v>273</v>
      </c>
      <c r="G555" s="118" t="s">
        <v>140</v>
      </c>
      <c r="H555" s="542"/>
    </row>
    <row r="556" spans="1:8" ht="37.5">
      <c r="A556" s="78"/>
      <c r="B556" s="94" t="s">
        <v>138</v>
      </c>
      <c r="C556" s="118"/>
      <c r="D556" s="118"/>
      <c r="E556" s="118"/>
      <c r="F556" s="118"/>
      <c r="G556" s="118"/>
      <c r="H556" s="119"/>
    </row>
    <row r="557" spans="1:8" ht="37.5">
      <c r="A557" s="123"/>
      <c r="B557" s="94"/>
      <c r="C557" s="122"/>
      <c r="D557" s="118"/>
      <c r="E557" s="118"/>
      <c r="F557" s="118"/>
      <c r="G557" s="118"/>
      <c r="H557" s="119"/>
    </row>
    <row r="558" spans="1:8" ht="271.5" customHeight="1">
      <c r="A558" s="78">
        <v>11</v>
      </c>
      <c r="B558" s="79" t="s">
        <v>51</v>
      </c>
      <c r="C558" s="88"/>
      <c r="D558" s="118"/>
      <c r="E558" s="118"/>
      <c r="F558" s="118"/>
      <c r="G558" s="118"/>
      <c r="H558" s="119"/>
    </row>
    <row r="559" spans="1:8" ht="58.5" customHeight="1">
      <c r="A559" s="88"/>
      <c r="B559" s="130" t="s">
        <v>275</v>
      </c>
      <c r="C559" s="88"/>
      <c r="D559" s="118"/>
      <c r="E559" s="118"/>
      <c r="F559" s="118"/>
      <c r="G559" s="118"/>
      <c r="H559" s="119"/>
    </row>
    <row r="560" spans="1:8" ht="63" customHeight="1">
      <c r="A560" s="88"/>
      <c r="B560" s="87" t="s">
        <v>276</v>
      </c>
      <c r="C560" s="88"/>
      <c r="D560" s="89">
        <v>16</v>
      </c>
      <c r="E560" s="89">
        <v>0.5</v>
      </c>
      <c r="F560" s="89">
        <v>0.5</v>
      </c>
      <c r="G560" s="89">
        <v>0.83</v>
      </c>
      <c r="H560" s="90">
        <f>D560*3.145*F560*G560</f>
        <v>20.8828</v>
      </c>
    </row>
    <row r="561" spans="1:8" ht="50.25" customHeight="1">
      <c r="A561" s="88"/>
      <c r="B561" s="87" t="s">
        <v>277</v>
      </c>
      <c r="C561" s="88"/>
      <c r="D561" s="89">
        <v>2</v>
      </c>
      <c r="E561" s="89">
        <v>0.75</v>
      </c>
      <c r="F561" s="89">
        <v>0.75</v>
      </c>
      <c r="G561" s="89">
        <v>1</v>
      </c>
      <c r="H561" s="90">
        <f t="shared" ref="H561:H579" si="27">(E561+F561)*D561*G561</f>
        <v>3</v>
      </c>
    </row>
    <row r="562" spans="1:8" ht="50.25" customHeight="1">
      <c r="A562" s="88"/>
      <c r="B562" s="87" t="s">
        <v>277</v>
      </c>
      <c r="C562" s="88"/>
      <c r="D562" s="89">
        <v>2</v>
      </c>
      <c r="E562" s="89">
        <v>0.75</v>
      </c>
      <c r="F562" s="89">
        <v>0.75</v>
      </c>
      <c r="G562" s="89">
        <v>1</v>
      </c>
      <c r="H562" s="90">
        <f t="shared" si="27"/>
        <v>3</v>
      </c>
    </row>
    <row r="563" spans="1:8" ht="50.25" customHeight="1">
      <c r="A563" s="88"/>
      <c r="B563" s="87" t="s">
        <v>277</v>
      </c>
      <c r="C563" s="88"/>
      <c r="D563" s="89">
        <v>2</v>
      </c>
      <c r="E563" s="89">
        <v>0.75</v>
      </c>
      <c r="F563" s="89">
        <v>0.75</v>
      </c>
      <c r="G563" s="89">
        <v>1</v>
      </c>
      <c r="H563" s="90">
        <f t="shared" si="27"/>
        <v>3</v>
      </c>
    </row>
    <row r="564" spans="1:8" ht="50.25" customHeight="1">
      <c r="A564" s="88"/>
      <c r="B564" s="87" t="s">
        <v>278</v>
      </c>
      <c r="C564" s="88"/>
      <c r="D564" s="89">
        <v>2</v>
      </c>
      <c r="E564" s="89">
        <v>1.25</v>
      </c>
      <c r="F564" s="89">
        <v>1.25</v>
      </c>
      <c r="G564" s="89">
        <v>1</v>
      </c>
      <c r="H564" s="90">
        <f t="shared" si="27"/>
        <v>5</v>
      </c>
    </row>
    <row r="565" spans="1:8" ht="50.25" customHeight="1">
      <c r="A565" s="88"/>
      <c r="B565" s="87" t="s">
        <v>278</v>
      </c>
      <c r="C565" s="88"/>
      <c r="D565" s="89">
        <v>2</v>
      </c>
      <c r="E565" s="89">
        <v>1.25</v>
      </c>
      <c r="F565" s="89">
        <v>1.25</v>
      </c>
      <c r="G565" s="89">
        <v>1</v>
      </c>
      <c r="H565" s="90">
        <f t="shared" si="27"/>
        <v>5</v>
      </c>
    </row>
    <row r="566" spans="1:8" ht="50.25" customHeight="1">
      <c r="A566" s="88"/>
      <c r="B566" s="87" t="s">
        <v>277</v>
      </c>
      <c r="C566" s="88"/>
      <c r="D566" s="89">
        <v>2</v>
      </c>
      <c r="E566" s="89">
        <v>0.75</v>
      </c>
      <c r="F566" s="89">
        <v>0.75</v>
      </c>
      <c r="G566" s="89">
        <v>1</v>
      </c>
      <c r="H566" s="90">
        <f t="shared" si="27"/>
        <v>3</v>
      </c>
    </row>
    <row r="567" spans="1:8" ht="50.25" customHeight="1">
      <c r="A567" s="88"/>
      <c r="B567" s="87" t="s">
        <v>279</v>
      </c>
      <c r="C567" s="88"/>
      <c r="D567" s="89">
        <v>2</v>
      </c>
      <c r="E567" s="89">
        <v>1</v>
      </c>
      <c r="F567" s="89">
        <v>1</v>
      </c>
      <c r="G567" s="89">
        <v>1</v>
      </c>
      <c r="H567" s="90">
        <f t="shared" si="27"/>
        <v>4</v>
      </c>
    </row>
    <row r="568" spans="1:8" ht="50.25" customHeight="1">
      <c r="A568" s="88"/>
      <c r="B568" s="87" t="s">
        <v>279</v>
      </c>
      <c r="C568" s="88"/>
      <c r="D568" s="89">
        <v>2</v>
      </c>
      <c r="E568" s="89">
        <v>1</v>
      </c>
      <c r="F568" s="89">
        <v>1</v>
      </c>
      <c r="G568" s="89">
        <v>1</v>
      </c>
      <c r="H568" s="90">
        <f t="shared" si="27"/>
        <v>4</v>
      </c>
    </row>
    <row r="569" spans="1:8" ht="50.25" customHeight="1">
      <c r="A569" s="88"/>
      <c r="B569" s="87" t="s">
        <v>278</v>
      </c>
      <c r="C569" s="88"/>
      <c r="D569" s="89">
        <v>2</v>
      </c>
      <c r="E569" s="89">
        <v>1.25</v>
      </c>
      <c r="F569" s="89">
        <v>1.25</v>
      </c>
      <c r="G569" s="89">
        <v>1</v>
      </c>
      <c r="H569" s="90">
        <f t="shared" si="27"/>
        <v>5</v>
      </c>
    </row>
    <row r="570" spans="1:8" ht="50.25" customHeight="1">
      <c r="A570" s="88"/>
      <c r="B570" s="87" t="s">
        <v>279</v>
      </c>
      <c r="C570" s="88"/>
      <c r="D570" s="89">
        <v>2</v>
      </c>
      <c r="E570" s="89">
        <v>1</v>
      </c>
      <c r="F570" s="89">
        <v>1</v>
      </c>
      <c r="G570" s="89">
        <v>1</v>
      </c>
      <c r="H570" s="90">
        <f t="shared" si="27"/>
        <v>4</v>
      </c>
    </row>
    <row r="571" spans="1:8" ht="50.25" customHeight="1">
      <c r="A571" s="88"/>
      <c r="B571" s="87" t="s">
        <v>279</v>
      </c>
      <c r="C571" s="88"/>
      <c r="D571" s="89">
        <v>2</v>
      </c>
      <c r="E571" s="89">
        <v>1</v>
      </c>
      <c r="F571" s="89">
        <v>1</v>
      </c>
      <c r="G571" s="89">
        <v>1</v>
      </c>
      <c r="H571" s="90">
        <f t="shared" si="27"/>
        <v>4</v>
      </c>
    </row>
    <row r="572" spans="1:8" ht="50.25" customHeight="1">
      <c r="A572" s="88"/>
      <c r="B572" s="87" t="s">
        <v>278</v>
      </c>
      <c r="C572" s="88"/>
      <c r="D572" s="89">
        <v>2</v>
      </c>
      <c r="E572" s="89">
        <v>1.25</v>
      </c>
      <c r="F572" s="89">
        <v>1.25</v>
      </c>
      <c r="G572" s="89">
        <v>1</v>
      </c>
      <c r="H572" s="90">
        <f t="shared" si="27"/>
        <v>5</v>
      </c>
    </row>
    <row r="573" spans="1:8" ht="50.25" customHeight="1">
      <c r="A573" s="88"/>
      <c r="B573" s="87" t="s">
        <v>278</v>
      </c>
      <c r="C573" s="88"/>
      <c r="D573" s="89">
        <v>2</v>
      </c>
      <c r="E573" s="89">
        <v>1.25</v>
      </c>
      <c r="F573" s="89">
        <v>1.25</v>
      </c>
      <c r="G573" s="89">
        <v>1</v>
      </c>
      <c r="H573" s="90">
        <f t="shared" si="27"/>
        <v>5</v>
      </c>
    </row>
    <row r="574" spans="1:8" ht="50.25" customHeight="1">
      <c r="A574" s="88"/>
      <c r="B574" s="87" t="s">
        <v>280</v>
      </c>
      <c r="C574" s="88"/>
      <c r="D574" s="89">
        <v>2</v>
      </c>
      <c r="E574" s="89">
        <v>0.5</v>
      </c>
      <c r="F574" s="89">
        <v>0.5</v>
      </c>
      <c r="G574" s="89">
        <v>1</v>
      </c>
      <c r="H574" s="90">
        <f t="shared" si="27"/>
        <v>2</v>
      </c>
    </row>
    <row r="575" spans="1:8" ht="50.25" customHeight="1">
      <c r="A575" s="88"/>
      <c r="B575" s="87" t="s">
        <v>280</v>
      </c>
      <c r="C575" s="88"/>
      <c r="D575" s="89">
        <v>2</v>
      </c>
      <c r="E575" s="89">
        <v>0.5</v>
      </c>
      <c r="F575" s="89">
        <v>0.5</v>
      </c>
      <c r="G575" s="89">
        <v>1</v>
      </c>
      <c r="H575" s="90">
        <f t="shared" si="27"/>
        <v>2</v>
      </c>
    </row>
    <row r="576" spans="1:8" ht="50.25" customHeight="1">
      <c r="A576" s="88"/>
      <c r="B576" s="87" t="s">
        <v>280</v>
      </c>
      <c r="C576" s="88"/>
      <c r="D576" s="89">
        <v>2</v>
      </c>
      <c r="E576" s="89">
        <v>0.5</v>
      </c>
      <c r="F576" s="89">
        <v>0.5</v>
      </c>
      <c r="G576" s="89">
        <v>1</v>
      </c>
      <c r="H576" s="90">
        <f t="shared" si="27"/>
        <v>2</v>
      </c>
    </row>
    <row r="577" spans="1:8" ht="50.25" customHeight="1">
      <c r="A577" s="88"/>
      <c r="B577" s="87" t="s">
        <v>280</v>
      </c>
      <c r="C577" s="88"/>
      <c r="D577" s="89">
        <v>2</v>
      </c>
      <c r="E577" s="89">
        <v>0.5</v>
      </c>
      <c r="F577" s="89">
        <v>0.5</v>
      </c>
      <c r="G577" s="89">
        <v>1</v>
      </c>
      <c r="H577" s="90">
        <f t="shared" si="27"/>
        <v>2</v>
      </c>
    </row>
    <row r="578" spans="1:8" ht="50.25" customHeight="1">
      <c r="A578" s="88"/>
      <c r="B578" s="87" t="s">
        <v>279</v>
      </c>
      <c r="C578" s="88"/>
      <c r="D578" s="89">
        <v>2</v>
      </c>
      <c r="E578" s="89">
        <v>1</v>
      </c>
      <c r="F578" s="89">
        <v>1</v>
      </c>
      <c r="G578" s="89">
        <v>1</v>
      </c>
      <c r="H578" s="90">
        <f t="shared" si="27"/>
        <v>4</v>
      </c>
    </row>
    <row r="579" spans="1:8" ht="50.25" customHeight="1">
      <c r="A579" s="88"/>
      <c r="B579" s="87" t="s">
        <v>278</v>
      </c>
      <c r="C579" s="88"/>
      <c r="D579" s="89">
        <v>2</v>
      </c>
      <c r="E579" s="89">
        <v>1.25</v>
      </c>
      <c r="F579" s="89">
        <v>1.25</v>
      </c>
      <c r="G579" s="89">
        <v>1</v>
      </c>
      <c r="H579" s="90">
        <f t="shared" si="27"/>
        <v>5</v>
      </c>
    </row>
    <row r="580" spans="1:8" ht="50.25" customHeight="1">
      <c r="A580" s="88"/>
      <c r="B580" s="92"/>
      <c r="C580" s="88"/>
      <c r="D580" s="89"/>
      <c r="E580" s="89"/>
      <c r="F580" s="89"/>
      <c r="G580" s="89"/>
      <c r="H580" s="90"/>
    </row>
    <row r="581" spans="1:8" ht="50.25" customHeight="1">
      <c r="A581" s="88"/>
      <c r="B581" s="161" t="s">
        <v>134</v>
      </c>
      <c r="C581" s="162" t="s">
        <v>179</v>
      </c>
      <c r="D581" s="161"/>
      <c r="E581" s="163"/>
      <c r="F581" s="163"/>
      <c r="G581" s="163"/>
      <c r="H581" s="93">
        <f>SUM(H560:H580)</f>
        <v>90.882800000000003</v>
      </c>
    </row>
    <row r="583" spans="1:8" ht="60">
      <c r="A583" s="544" t="s">
        <v>152</v>
      </c>
      <c r="B583" s="545"/>
      <c r="C583" s="545"/>
      <c r="D583" s="545"/>
      <c r="E583" s="545"/>
      <c r="F583" s="545"/>
      <c r="G583" s="545"/>
      <c r="H583" s="546"/>
    </row>
    <row r="584" spans="1:8" ht="45">
      <c r="A584" s="547" t="s">
        <v>151</v>
      </c>
      <c r="B584" s="548"/>
      <c r="C584" s="548"/>
      <c r="D584" s="548"/>
      <c r="E584" s="548"/>
      <c r="F584" s="548"/>
      <c r="G584" s="548"/>
      <c r="H584" s="549"/>
    </row>
    <row r="585" spans="1:8" ht="35.25">
      <c r="A585" s="550"/>
      <c r="B585" s="551"/>
      <c r="C585" s="551"/>
      <c r="D585" s="551"/>
      <c r="E585" s="551"/>
      <c r="F585" s="551"/>
      <c r="G585" s="551"/>
      <c r="H585" s="552"/>
    </row>
    <row r="586" spans="1:8" ht="33.75">
      <c r="A586" s="553"/>
      <c r="B586" s="553"/>
      <c r="C586" s="553"/>
      <c r="D586" s="553"/>
      <c r="E586" s="553"/>
      <c r="F586" s="553"/>
      <c r="G586" s="553"/>
      <c r="H586" s="553"/>
    </row>
    <row r="587" spans="1:8" ht="45" customHeight="1">
      <c r="A587" s="554" t="s">
        <v>150</v>
      </c>
      <c r="B587" s="554"/>
      <c r="C587" s="542" t="s">
        <v>149</v>
      </c>
      <c r="D587" s="542"/>
      <c r="E587" s="542"/>
      <c r="F587" s="554" t="s">
        <v>148</v>
      </c>
      <c r="G587" s="554"/>
      <c r="H587" s="115">
        <v>45164</v>
      </c>
    </row>
    <row r="588" spans="1:8" ht="45" customHeight="1">
      <c r="A588" s="554" t="s">
        <v>147</v>
      </c>
      <c r="B588" s="554"/>
      <c r="C588" s="542"/>
      <c r="D588" s="542"/>
      <c r="E588" s="542"/>
      <c r="F588" s="554" t="s">
        <v>146</v>
      </c>
      <c r="G588" s="554"/>
      <c r="H588" s="116"/>
    </row>
    <row r="589" spans="1:8" ht="45" customHeight="1">
      <c r="A589" s="554" t="s">
        <v>145</v>
      </c>
      <c r="B589" s="554"/>
      <c r="C589" s="542"/>
      <c r="D589" s="542"/>
      <c r="E589" s="542"/>
      <c r="F589" s="555" t="s">
        <v>144</v>
      </c>
      <c r="G589" s="555"/>
      <c r="H589" s="117"/>
    </row>
    <row r="590" spans="1:8" ht="37.5">
      <c r="A590" s="542" t="s">
        <v>143</v>
      </c>
      <c r="B590" s="543" t="s">
        <v>111</v>
      </c>
      <c r="C590" s="543" t="s">
        <v>112</v>
      </c>
      <c r="D590" s="543" t="s">
        <v>142</v>
      </c>
      <c r="E590" s="543"/>
      <c r="F590" s="543"/>
      <c r="G590" s="543"/>
      <c r="H590" s="542" t="s">
        <v>141</v>
      </c>
    </row>
    <row r="591" spans="1:8" ht="50.25" customHeight="1">
      <c r="A591" s="542"/>
      <c r="B591" s="543"/>
      <c r="C591" s="543"/>
      <c r="D591" s="118" t="s">
        <v>7</v>
      </c>
      <c r="E591" s="118" t="s">
        <v>156</v>
      </c>
      <c r="F591" s="118" t="s">
        <v>273</v>
      </c>
      <c r="G591" s="118" t="s">
        <v>140</v>
      </c>
      <c r="H591" s="542"/>
    </row>
    <row r="592" spans="1:8" ht="52.5" customHeight="1">
      <c r="A592" s="78"/>
      <c r="B592" s="94" t="s">
        <v>136</v>
      </c>
      <c r="C592" s="118"/>
      <c r="D592" s="118"/>
      <c r="E592" s="118"/>
      <c r="F592" s="118"/>
      <c r="G592" s="118"/>
      <c r="H592" s="119"/>
    </row>
    <row r="593" spans="1:8" ht="37.5">
      <c r="A593" s="123"/>
      <c r="B593" s="94"/>
      <c r="C593" s="122"/>
      <c r="D593" s="118"/>
      <c r="E593" s="118"/>
      <c r="F593" s="118"/>
      <c r="G593" s="118"/>
      <c r="H593" s="119"/>
    </row>
    <row r="594" spans="1:8" ht="228" customHeight="1">
      <c r="A594" s="78">
        <v>11</v>
      </c>
      <c r="B594" s="79" t="s">
        <v>51</v>
      </c>
      <c r="C594" s="88"/>
      <c r="D594" s="118"/>
      <c r="E594" s="118"/>
      <c r="F594" s="118"/>
      <c r="G594" s="118"/>
      <c r="H594" s="119"/>
    </row>
    <row r="595" spans="1:8" ht="57.75" customHeight="1">
      <c r="A595" s="88"/>
      <c r="B595" s="130" t="s">
        <v>163</v>
      </c>
      <c r="C595" s="88"/>
      <c r="D595" s="118"/>
      <c r="E595" s="118"/>
      <c r="F595" s="118"/>
      <c r="G595" s="118"/>
      <c r="H595" s="119"/>
    </row>
    <row r="596" spans="1:8" ht="54.75" customHeight="1">
      <c r="A596" s="88"/>
      <c r="B596" s="87" t="s">
        <v>281</v>
      </c>
      <c r="C596" s="88"/>
      <c r="D596" s="89">
        <v>2</v>
      </c>
      <c r="E596" s="89">
        <v>1.83</v>
      </c>
      <c r="F596" s="89">
        <v>0.83</v>
      </c>
      <c r="G596" s="89">
        <v>2.58</v>
      </c>
      <c r="H596" s="90">
        <f t="shared" ref="H596:H622" si="28">(E596+F596)*D596*G596</f>
        <v>13.725600000000002</v>
      </c>
    </row>
    <row r="597" spans="1:8" ht="54.75" customHeight="1">
      <c r="A597" s="88"/>
      <c r="B597" s="87" t="s">
        <v>282</v>
      </c>
      <c r="C597" s="91"/>
      <c r="D597" s="89">
        <v>2</v>
      </c>
      <c r="E597" s="89">
        <v>1.83</v>
      </c>
      <c r="F597" s="89">
        <v>0.83</v>
      </c>
      <c r="G597" s="89">
        <v>2.58</v>
      </c>
      <c r="H597" s="90">
        <f t="shared" si="28"/>
        <v>13.725600000000002</v>
      </c>
    </row>
    <row r="598" spans="1:8" ht="54.75" customHeight="1">
      <c r="A598" s="88"/>
      <c r="B598" s="87" t="s">
        <v>281</v>
      </c>
      <c r="C598" s="88"/>
      <c r="D598" s="89">
        <v>2</v>
      </c>
      <c r="E598" s="89">
        <v>1.83</v>
      </c>
      <c r="F598" s="89">
        <v>0.83</v>
      </c>
      <c r="G598" s="89">
        <v>2.91</v>
      </c>
      <c r="H598" s="90">
        <f t="shared" si="28"/>
        <v>15.481200000000001</v>
      </c>
    </row>
    <row r="599" spans="1:8" ht="54.75" customHeight="1">
      <c r="A599" s="88"/>
      <c r="B599" s="87" t="s">
        <v>282</v>
      </c>
      <c r="C599" s="91"/>
      <c r="D599" s="89">
        <v>2</v>
      </c>
      <c r="E599" s="89">
        <v>1.83</v>
      </c>
      <c r="F599" s="89">
        <v>0.83</v>
      </c>
      <c r="G599" s="89">
        <v>2.58</v>
      </c>
      <c r="H599" s="90">
        <f t="shared" si="28"/>
        <v>13.725600000000002</v>
      </c>
    </row>
    <row r="600" spans="1:8" ht="54.75" customHeight="1">
      <c r="A600" s="88"/>
      <c r="B600" s="87" t="s">
        <v>281</v>
      </c>
      <c r="C600" s="88"/>
      <c r="D600" s="89">
        <v>2</v>
      </c>
      <c r="E600" s="89">
        <v>1.83</v>
      </c>
      <c r="F600" s="89">
        <v>0.83</v>
      </c>
      <c r="G600" s="89">
        <v>2.25</v>
      </c>
      <c r="H600" s="90">
        <f t="shared" si="28"/>
        <v>11.97</v>
      </c>
    </row>
    <row r="601" spans="1:8" ht="54.75" customHeight="1">
      <c r="A601" s="88"/>
      <c r="B601" s="87" t="s">
        <v>283</v>
      </c>
      <c r="C601" s="88"/>
      <c r="D601" s="89">
        <v>2</v>
      </c>
      <c r="E601" s="89">
        <v>1.33</v>
      </c>
      <c r="F601" s="89">
        <v>2.08</v>
      </c>
      <c r="G601" s="89">
        <v>1</v>
      </c>
      <c r="H601" s="90">
        <f t="shared" si="28"/>
        <v>6.82</v>
      </c>
    </row>
    <row r="602" spans="1:8" ht="54.75" customHeight="1">
      <c r="A602" s="88"/>
      <c r="B602" s="87" t="s">
        <v>284</v>
      </c>
      <c r="C602" s="88"/>
      <c r="D602" s="89">
        <v>2</v>
      </c>
      <c r="E602" s="89">
        <v>3</v>
      </c>
      <c r="F602" s="89">
        <v>1.1599999999999999</v>
      </c>
      <c r="G602" s="89">
        <v>0.5</v>
      </c>
      <c r="H602" s="90">
        <f t="shared" si="28"/>
        <v>4.16</v>
      </c>
    </row>
    <row r="603" spans="1:8" ht="54.75" customHeight="1">
      <c r="A603" s="88"/>
      <c r="B603" s="87" t="s">
        <v>281</v>
      </c>
      <c r="C603" s="88"/>
      <c r="D603" s="89">
        <v>2</v>
      </c>
      <c r="E603" s="89">
        <v>1.83</v>
      </c>
      <c r="F603" s="89">
        <v>0.83</v>
      </c>
      <c r="G603" s="89">
        <v>8.91</v>
      </c>
      <c r="H603" s="90">
        <f t="shared" si="28"/>
        <v>47.401200000000003</v>
      </c>
    </row>
    <row r="604" spans="1:8" ht="54.75" customHeight="1">
      <c r="A604" s="88"/>
      <c r="B604" s="87" t="s">
        <v>285</v>
      </c>
      <c r="C604" s="88"/>
      <c r="D604" s="89">
        <v>2</v>
      </c>
      <c r="E604" s="89">
        <v>2.16</v>
      </c>
      <c r="F604" s="89">
        <v>1.1599999999999999</v>
      </c>
      <c r="G604" s="89">
        <v>4.08</v>
      </c>
      <c r="H604" s="90">
        <f t="shared" si="28"/>
        <v>27.091200000000004</v>
      </c>
    </row>
    <row r="605" spans="1:8" ht="54.75" customHeight="1">
      <c r="A605" s="88"/>
      <c r="B605" s="87" t="s">
        <v>286</v>
      </c>
      <c r="C605" s="91"/>
      <c r="D605" s="89">
        <v>2</v>
      </c>
      <c r="E605" s="89">
        <v>2.16</v>
      </c>
      <c r="F605" s="89">
        <v>1.1599999999999999</v>
      </c>
      <c r="G605" s="89">
        <v>1.37</v>
      </c>
      <c r="H605" s="90">
        <f t="shared" si="28"/>
        <v>9.0968000000000018</v>
      </c>
    </row>
    <row r="606" spans="1:8" ht="54.75" customHeight="1">
      <c r="A606" s="88"/>
      <c r="B606" s="87" t="s">
        <v>285</v>
      </c>
      <c r="C606" s="88"/>
      <c r="D606" s="89">
        <v>2</v>
      </c>
      <c r="E606" s="89">
        <v>2.16</v>
      </c>
      <c r="F606" s="89">
        <v>1.1599999999999999</v>
      </c>
      <c r="G606" s="89">
        <v>1.1599999999999999</v>
      </c>
      <c r="H606" s="90">
        <f t="shared" si="28"/>
        <v>7.7023999999999999</v>
      </c>
    </row>
    <row r="607" spans="1:8" ht="54.75" customHeight="1">
      <c r="A607" s="88"/>
      <c r="B607" s="87" t="s">
        <v>286</v>
      </c>
      <c r="C607" s="91"/>
      <c r="D607" s="89">
        <v>2</v>
      </c>
      <c r="E607" s="89">
        <v>2.16</v>
      </c>
      <c r="F607" s="89">
        <v>1.1599999999999999</v>
      </c>
      <c r="G607" s="89">
        <v>1.37</v>
      </c>
      <c r="H607" s="90">
        <f t="shared" si="28"/>
        <v>9.0968000000000018</v>
      </c>
    </row>
    <row r="608" spans="1:8" ht="54.75" customHeight="1">
      <c r="A608" s="88"/>
      <c r="B608" s="87" t="s">
        <v>285</v>
      </c>
      <c r="C608" s="88"/>
      <c r="D608" s="89">
        <v>2</v>
      </c>
      <c r="E608" s="89">
        <v>2.16</v>
      </c>
      <c r="F608" s="89">
        <v>1.1599999999999999</v>
      </c>
      <c r="G608" s="89">
        <v>0.57999999999999996</v>
      </c>
      <c r="H608" s="90">
        <f t="shared" si="28"/>
        <v>3.8512</v>
      </c>
    </row>
    <row r="609" spans="1:8" ht="54.75" customHeight="1">
      <c r="A609" s="88"/>
      <c r="B609" s="87" t="s">
        <v>287</v>
      </c>
      <c r="C609" s="88"/>
      <c r="D609" s="89">
        <v>2</v>
      </c>
      <c r="E609" s="89">
        <v>1.66</v>
      </c>
      <c r="F609" s="89">
        <v>1.75</v>
      </c>
      <c r="G609" s="89">
        <v>1</v>
      </c>
      <c r="H609" s="90">
        <f t="shared" si="28"/>
        <v>6.82</v>
      </c>
    </row>
    <row r="610" spans="1:8" ht="54.75" customHeight="1">
      <c r="A610" s="88"/>
      <c r="B610" s="87" t="s">
        <v>288</v>
      </c>
      <c r="C610" s="88"/>
      <c r="D610" s="89">
        <v>2</v>
      </c>
      <c r="E610" s="89">
        <v>2.33</v>
      </c>
      <c r="F610" s="89">
        <v>1.1599999999999999</v>
      </c>
      <c r="G610" s="89">
        <v>0.5</v>
      </c>
      <c r="H610" s="90">
        <f t="shared" si="28"/>
        <v>3.49</v>
      </c>
    </row>
    <row r="611" spans="1:8" ht="54.75" customHeight="1">
      <c r="A611" s="88"/>
      <c r="B611" s="87" t="s">
        <v>289</v>
      </c>
      <c r="C611" s="88"/>
      <c r="D611" s="89">
        <v>2</v>
      </c>
      <c r="E611" s="89">
        <v>2.16</v>
      </c>
      <c r="F611" s="89">
        <v>1</v>
      </c>
      <c r="G611" s="89">
        <v>2.33</v>
      </c>
      <c r="H611" s="90">
        <f t="shared" si="28"/>
        <v>14.725600000000002</v>
      </c>
    </row>
    <row r="612" spans="1:8" ht="54.75" customHeight="1">
      <c r="A612" s="88"/>
      <c r="B612" s="87" t="s">
        <v>290</v>
      </c>
      <c r="C612" s="91"/>
      <c r="D612" s="89">
        <v>2</v>
      </c>
      <c r="E612" s="89">
        <v>2.16</v>
      </c>
      <c r="F612" s="89">
        <v>1</v>
      </c>
      <c r="G612" s="89">
        <v>2.75</v>
      </c>
      <c r="H612" s="90">
        <f t="shared" si="28"/>
        <v>17.380000000000003</v>
      </c>
    </row>
    <row r="613" spans="1:8" ht="54.75" customHeight="1">
      <c r="A613" s="88"/>
      <c r="B613" s="87" t="s">
        <v>289</v>
      </c>
      <c r="C613" s="88"/>
      <c r="D613" s="89">
        <v>2</v>
      </c>
      <c r="E613" s="89">
        <v>2.16</v>
      </c>
      <c r="F613" s="89">
        <v>1</v>
      </c>
      <c r="G613" s="89">
        <v>7.83</v>
      </c>
      <c r="H613" s="90">
        <f t="shared" si="28"/>
        <v>49.485600000000005</v>
      </c>
    </row>
    <row r="614" spans="1:8" ht="54.75" customHeight="1">
      <c r="A614" s="88"/>
      <c r="B614" s="87" t="s">
        <v>290</v>
      </c>
      <c r="C614" s="91"/>
      <c r="D614" s="89">
        <v>2</v>
      </c>
      <c r="E614" s="89">
        <v>2.16</v>
      </c>
      <c r="F614" s="89">
        <v>1</v>
      </c>
      <c r="G614" s="89">
        <v>2.75</v>
      </c>
      <c r="H614" s="90">
        <f t="shared" si="28"/>
        <v>17.380000000000003</v>
      </c>
    </row>
    <row r="615" spans="1:8" ht="54.75" customHeight="1">
      <c r="A615" s="88"/>
      <c r="B615" s="87" t="s">
        <v>289</v>
      </c>
      <c r="C615" s="88"/>
      <c r="D615" s="89">
        <v>2</v>
      </c>
      <c r="E615" s="89">
        <v>2.16</v>
      </c>
      <c r="F615" s="89">
        <v>1</v>
      </c>
      <c r="G615" s="89">
        <v>2.16</v>
      </c>
      <c r="H615" s="90">
        <f t="shared" si="28"/>
        <v>13.651200000000001</v>
      </c>
    </row>
    <row r="616" spans="1:8" ht="54.75" customHeight="1">
      <c r="A616" s="88"/>
      <c r="B616" s="87" t="s">
        <v>291</v>
      </c>
      <c r="C616" s="88"/>
      <c r="D616" s="89">
        <v>2</v>
      </c>
      <c r="E616" s="89">
        <v>1.58</v>
      </c>
      <c r="F616" s="89">
        <v>2.16</v>
      </c>
      <c r="G616" s="89">
        <v>1</v>
      </c>
      <c r="H616" s="90">
        <f t="shared" si="28"/>
        <v>7.48</v>
      </c>
    </row>
    <row r="617" spans="1:8" ht="54.75" customHeight="1">
      <c r="A617" s="88"/>
      <c r="B617" s="87" t="s">
        <v>292</v>
      </c>
      <c r="C617" s="88"/>
      <c r="D617" s="89">
        <v>2</v>
      </c>
      <c r="E617" s="89">
        <v>3.16</v>
      </c>
      <c r="F617" s="89">
        <v>1.1599999999999999</v>
      </c>
      <c r="G617" s="89">
        <v>0.5</v>
      </c>
      <c r="H617" s="90">
        <f t="shared" si="28"/>
        <v>4.32</v>
      </c>
    </row>
    <row r="618" spans="1:8" ht="54.75" customHeight="1">
      <c r="A618" s="88"/>
      <c r="B618" s="87" t="s">
        <v>289</v>
      </c>
      <c r="C618" s="88"/>
      <c r="D618" s="89">
        <v>2</v>
      </c>
      <c r="E618" s="89">
        <v>2.16</v>
      </c>
      <c r="F618" s="89">
        <v>1</v>
      </c>
      <c r="G618" s="89">
        <v>5.33</v>
      </c>
      <c r="H618" s="90">
        <f t="shared" si="28"/>
        <v>33.685600000000001</v>
      </c>
    </row>
    <row r="619" spans="1:8" ht="54.75" customHeight="1">
      <c r="A619" s="88"/>
      <c r="B619" s="87" t="s">
        <v>293</v>
      </c>
      <c r="C619" s="91"/>
      <c r="D619" s="89">
        <v>2</v>
      </c>
      <c r="E619" s="89">
        <v>2.16</v>
      </c>
      <c r="F619" s="89">
        <v>1</v>
      </c>
      <c r="G619" s="89">
        <v>1.24</v>
      </c>
      <c r="H619" s="90">
        <f t="shared" si="28"/>
        <v>7.8368000000000002</v>
      </c>
    </row>
    <row r="620" spans="1:8" ht="54.75" customHeight="1">
      <c r="A620" s="88"/>
      <c r="B620" s="87" t="s">
        <v>289</v>
      </c>
      <c r="C620" s="88"/>
      <c r="D620" s="89">
        <v>2</v>
      </c>
      <c r="E620" s="89">
        <v>2.16</v>
      </c>
      <c r="F620" s="89">
        <v>1</v>
      </c>
      <c r="G620" s="89">
        <v>1.75</v>
      </c>
      <c r="H620" s="90">
        <f t="shared" si="28"/>
        <v>11.06</v>
      </c>
    </row>
    <row r="621" spans="1:8" ht="54.75" customHeight="1">
      <c r="A621" s="88"/>
      <c r="B621" s="87" t="s">
        <v>293</v>
      </c>
      <c r="C621" s="91"/>
      <c r="D621" s="89">
        <v>2</v>
      </c>
      <c r="E621" s="89">
        <v>2.16</v>
      </c>
      <c r="F621" s="89">
        <v>1</v>
      </c>
      <c r="G621" s="89">
        <v>1.24</v>
      </c>
      <c r="H621" s="90">
        <f t="shared" si="28"/>
        <v>7.8368000000000002</v>
      </c>
    </row>
    <row r="622" spans="1:8" ht="54.75" customHeight="1">
      <c r="A622" s="88"/>
      <c r="B622" s="87" t="s">
        <v>289</v>
      </c>
      <c r="C622" s="88"/>
      <c r="D622" s="89">
        <v>2</v>
      </c>
      <c r="E622" s="89">
        <v>2.16</v>
      </c>
      <c r="F622" s="89">
        <v>1</v>
      </c>
      <c r="G622" s="89">
        <v>13.5</v>
      </c>
      <c r="H622" s="90">
        <f t="shared" si="28"/>
        <v>85.320000000000007</v>
      </c>
    </row>
    <row r="623" spans="1:8" ht="54.75" customHeight="1">
      <c r="A623" s="88"/>
      <c r="B623" s="87" t="s">
        <v>294</v>
      </c>
      <c r="C623" s="88"/>
      <c r="D623" s="89">
        <v>1</v>
      </c>
      <c r="E623" s="89">
        <v>2.16</v>
      </c>
      <c r="F623" s="89">
        <v>1</v>
      </c>
      <c r="G623" s="89">
        <v>0</v>
      </c>
      <c r="H623" s="90">
        <v>2.16</v>
      </c>
    </row>
    <row r="624" spans="1:8" ht="54.75" customHeight="1">
      <c r="A624" s="88"/>
      <c r="B624" s="87" t="s">
        <v>295</v>
      </c>
      <c r="C624" s="88"/>
      <c r="D624" s="89">
        <v>2</v>
      </c>
      <c r="E624" s="89">
        <v>1.83</v>
      </c>
      <c r="F624" s="89">
        <v>0.5</v>
      </c>
      <c r="G624" s="89">
        <v>0.5</v>
      </c>
      <c r="H624" s="90">
        <f t="shared" ref="H624:H625" si="29">(E624+F624)*D624*G624</f>
        <v>2.33</v>
      </c>
    </row>
    <row r="625" spans="1:8" ht="54.75" customHeight="1">
      <c r="A625" s="88"/>
      <c r="B625" s="87" t="s">
        <v>296</v>
      </c>
      <c r="C625" s="88"/>
      <c r="D625" s="89">
        <v>2</v>
      </c>
      <c r="E625" s="89">
        <v>1.83</v>
      </c>
      <c r="F625" s="89">
        <v>0.5</v>
      </c>
      <c r="G625" s="89">
        <v>8</v>
      </c>
      <c r="H625" s="90">
        <f t="shared" si="29"/>
        <v>37.28</v>
      </c>
    </row>
    <row r="626" spans="1:8" ht="54.75" customHeight="1">
      <c r="A626" s="88"/>
      <c r="B626" s="87" t="s">
        <v>297</v>
      </c>
      <c r="C626" s="88"/>
      <c r="D626" s="89">
        <v>1</v>
      </c>
      <c r="E626" s="89">
        <v>1.83</v>
      </c>
      <c r="F626" s="89">
        <v>0.5</v>
      </c>
      <c r="G626" s="89">
        <v>0</v>
      </c>
      <c r="H626" s="90">
        <v>0.91</v>
      </c>
    </row>
    <row r="627" spans="1:8" ht="54.75" customHeight="1">
      <c r="A627" s="88"/>
      <c r="B627" s="87" t="s">
        <v>295</v>
      </c>
      <c r="C627" s="88"/>
      <c r="D627" s="89">
        <v>2</v>
      </c>
      <c r="E627" s="89">
        <v>1.83</v>
      </c>
      <c r="F627" s="89">
        <v>0.5</v>
      </c>
      <c r="G627" s="89">
        <v>0.5</v>
      </c>
      <c r="H627" s="90">
        <f t="shared" ref="H627:H628" si="30">(E627+F627)*D627*G627</f>
        <v>2.33</v>
      </c>
    </row>
    <row r="628" spans="1:8" ht="54.75" customHeight="1">
      <c r="A628" s="88"/>
      <c r="B628" s="87" t="s">
        <v>296</v>
      </c>
      <c r="C628" s="88"/>
      <c r="D628" s="89">
        <v>2</v>
      </c>
      <c r="E628" s="89">
        <v>1.83</v>
      </c>
      <c r="F628" s="89">
        <v>0.5</v>
      </c>
      <c r="G628" s="89">
        <v>8.16</v>
      </c>
      <c r="H628" s="90">
        <f t="shared" si="30"/>
        <v>38.025600000000004</v>
      </c>
    </row>
    <row r="629" spans="1:8" ht="54.75" customHeight="1">
      <c r="A629" s="88"/>
      <c r="B629" s="87" t="s">
        <v>297</v>
      </c>
      <c r="C629" s="88"/>
      <c r="D629" s="89">
        <v>1</v>
      </c>
      <c r="E629" s="89">
        <v>1.83</v>
      </c>
      <c r="F629" s="89">
        <v>0.5</v>
      </c>
      <c r="G629" s="89">
        <v>0</v>
      </c>
      <c r="H629" s="90">
        <v>0.91</v>
      </c>
    </row>
    <row r="630" spans="1:8" ht="54.75" customHeight="1">
      <c r="A630" s="88"/>
      <c r="B630" s="87" t="s">
        <v>295</v>
      </c>
      <c r="C630" s="88"/>
      <c r="D630" s="89">
        <v>2</v>
      </c>
      <c r="E630" s="89">
        <v>1.83</v>
      </c>
      <c r="F630" s="89">
        <v>0.5</v>
      </c>
      <c r="G630" s="89">
        <v>0.5</v>
      </c>
      <c r="H630" s="90">
        <f t="shared" ref="H630:H631" si="31">(E630+F630)*D630*G630</f>
        <v>2.33</v>
      </c>
    </row>
    <row r="631" spans="1:8" ht="54.75" customHeight="1">
      <c r="A631" s="88"/>
      <c r="B631" s="87" t="s">
        <v>296</v>
      </c>
      <c r="C631" s="88"/>
      <c r="D631" s="89">
        <v>2</v>
      </c>
      <c r="E631" s="89">
        <v>1.83</v>
      </c>
      <c r="F631" s="89">
        <v>0.5</v>
      </c>
      <c r="G631" s="89">
        <v>9.66</v>
      </c>
      <c r="H631" s="90">
        <f t="shared" si="31"/>
        <v>45.015599999999999</v>
      </c>
    </row>
    <row r="632" spans="1:8" ht="54.75" customHeight="1">
      <c r="A632" s="88"/>
      <c r="B632" s="87" t="s">
        <v>297</v>
      </c>
      <c r="C632" s="88"/>
      <c r="D632" s="89">
        <v>1</v>
      </c>
      <c r="E632" s="89">
        <v>1.83</v>
      </c>
      <c r="F632" s="89">
        <v>0.5</v>
      </c>
      <c r="G632" s="89">
        <v>0</v>
      </c>
      <c r="H632" s="90">
        <v>0.91</v>
      </c>
    </row>
    <row r="633" spans="1:8" ht="54.75" customHeight="1">
      <c r="A633" s="88"/>
      <c r="B633" s="87" t="s">
        <v>298</v>
      </c>
      <c r="C633" s="88"/>
      <c r="D633" s="89">
        <v>2</v>
      </c>
      <c r="E633" s="89">
        <v>2.5</v>
      </c>
      <c r="F633" s="89">
        <v>1.1599999999999999</v>
      </c>
      <c r="G633" s="89">
        <v>2.66</v>
      </c>
      <c r="H633" s="90">
        <f t="shared" ref="H633:H645" si="32">(E633+F633)*D633*G633</f>
        <v>19.471200000000003</v>
      </c>
    </row>
    <row r="634" spans="1:8" ht="54.75" customHeight="1">
      <c r="A634" s="88"/>
      <c r="B634" s="87" t="s">
        <v>299</v>
      </c>
      <c r="C634" s="91"/>
      <c r="D634" s="89">
        <v>2</v>
      </c>
      <c r="E634" s="89">
        <v>2.5</v>
      </c>
      <c r="F634" s="89">
        <v>1.1599999999999999</v>
      </c>
      <c r="G634" s="89">
        <v>3.04</v>
      </c>
      <c r="H634" s="90">
        <f t="shared" si="32"/>
        <v>22.252800000000001</v>
      </c>
    </row>
    <row r="635" spans="1:8" ht="54.75" customHeight="1">
      <c r="A635" s="88"/>
      <c r="B635" s="87" t="s">
        <v>298</v>
      </c>
      <c r="C635" s="88"/>
      <c r="D635" s="89">
        <v>2</v>
      </c>
      <c r="E635" s="89">
        <v>2.5</v>
      </c>
      <c r="F635" s="89">
        <v>1.1599999999999999</v>
      </c>
      <c r="G635" s="89">
        <v>12.16</v>
      </c>
      <c r="H635" s="90">
        <f t="shared" si="32"/>
        <v>89.011200000000002</v>
      </c>
    </row>
    <row r="636" spans="1:8" ht="54.75" customHeight="1">
      <c r="A636" s="88"/>
      <c r="B636" s="87" t="s">
        <v>299</v>
      </c>
      <c r="C636" s="91"/>
      <c r="D636" s="89">
        <v>2</v>
      </c>
      <c r="E636" s="89">
        <v>2.5</v>
      </c>
      <c r="F636" s="89">
        <v>1.1599999999999999</v>
      </c>
      <c r="G636" s="89">
        <v>3.04</v>
      </c>
      <c r="H636" s="90">
        <f t="shared" si="32"/>
        <v>22.252800000000001</v>
      </c>
    </row>
    <row r="637" spans="1:8" ht="54.75" customHeight="1">
      <c r="A637" s="88"/>
      <c r="B637" s="87" t="s">
        <v>298</v>
      </c>
      <c r="C637" s="88"/>
      <c r="D637" s="89">
        <v>2</v>
      </c>
      <c r="E637" s="89">
        <v>2.5</v>
      </c>
      <c r="F637" s="89">
        <v>1.1599999999999999</v>
      </c>
      <c r="G637" s="89">
        <v>1.41</v>
      </c>
      <c r="H637" s="90">
        <f t="shared" si="32"/>
        <v>10.321199999999999</v>
      </c>
    </row>
    <row r="638" spans="1:8" ht="54.75" customHeight="1">
      <c r="A638" s="88"/>
      <c r="B638" s="87" t="s">
        <v>300</v>
      </c>
      <c r="C638" s="88"/>
      <c r="D638" s="89">
        <v>2</v>
      </c>
      <c r="E638" s="89">
        <v>1.83</v>
      </c>
      <c r="F638" s="89">
        <v>2.16</v>
      </c>
      <c r="G638" s="89">
        <v>1</v>
      </c>
      <c r="H638" s="90">
        <f t="shared" si="32"/>
        <v>7.98</v>
      </c>
    </row>
    <row r="639" spans="1:8" ht="54.75" customHeight="1">
      <c r="A639" s="88"/>
      <c r="B639" s="87" t="s">
        <v>292</v>
      </c>
      <c r="C639" s="88"/>
      <c r="D639" s="89">
        <v>2</v>
      </c>
      <c r="E639" s="89">
        <v>3.16</v>
      </c>
      <c r="F639" s="89">
        <v>1.1599999999999999</v>
      </c>
      <c r="G639" s="89">
        <v>0.5</v>
      </c>
      <c r="H639" s="90">
        <f t="shared" si="32"/>
        <v>4.32</v>
      </c>
    </row>
    <row r="640" spans="1:8" ht="54.75" customHeight="1">
      <c r="A640" s="88"/>
      <c r="B640" s="87" t="s">
        <v>301</v>
      </c>
      <c r="C640" s="91"/>
      <c r="D640" s="89">
        <v>2</v>
      </c>
      <c r="E640" s="89">
        <v>1.83</v>
      </c>
      <c r="F640" s="89">
        <v>1</v>
      </c>
      <c r="G640" s="89">
        <v>2.4900000000000002</v>
      </c>
      <c r="H640" s="90">
        <f t="shared" si="32"/>
        <v>14.093400000000001</v>
      </c>
    </row>
    <row r="641" spans="1:8" ht="54.75" customHeight="1">
      <c r="A641" s="88"/>
      <c r="B641" s="87" t="s">
        <v>302</v>
      </c>
      <c r="C641" s="88"/>
      <c r="D641" s="89">
        <v>2</v>
      </c>
      <c r="E641" s="89">
        <v>1.83</v>
      </c>
      <c r="F641" s="89">
        <v>1</v>
      </c>
      <c r="G641" s="89">
        <v>2.25</v>
      </c>
      <c r="H641" s="90">
        <f t="shared" si="32"/>
        <v>12.734999999999999</v>
      </c>
    </row>
    <row r="642" spans="1:8" ht="54.75" customHeight="1">
      <c r="A642" s="88"/>
      <c r="B642" s="87" t="s">
        <v>281</v>
      </c>
      <c r="C642" s="88"/>
      <c r="D642" s="89">
        <v>2</v>
      </c>
      <c r="E642" s="89">
        <v>1.83</v>
      </c>
      <c r="F642" s="89">
        <v>0.83</v>
      </c>
      <c r="G642" s="89">
        <v>4</v>
      </c>
      <c r="H642" s="90">
        <f t="shared" si="32"/>
        <v>21.28</v>
      </c>
    </row>
    <row r="643" spans="1:8" ht="54.75" customHeight="1">
      <c r="A643" s="88"/>
      <c r="B643" s="87" t="s">
        <v>303</v>
      </c>
      <c r="C643" s="88"/>
      <c r="D643" s="89">
        <v>2</v>
      </c>
      <c r="E643" s="89">
        <v>1.33</v>
      </c>
      <c r="F643" s="89">
        <v>1.25</v>
      </c>
      <c r="G643" s="89">
        <v>1.5</v>
      </c>
      <c r="H643" s="90">
        <f t="shared" si="32"/>
        <v>7.74</v>
      </c>
    </row>
    <row r="644" spans="1:8" ht="54.75" customHeight="1">
      <c r="A644" s="88"/>
      <c r="B644" s="87" t="s">
        <v>169</v>
      </c>
      <c r="C644" s="88"/>
      <c r="D644" s="89">
        <v>2</v>
      </c>
      <c r="E644" s="89">
        <v>0.66</v>
      </c>
      <c r="F644" s="89">
        <v>0.33</v>
      </c>
      <c r="G644" s="89">
        <v>0.5</v>
      </c>
      <c r="H644" s="90">
        <f t="shared" si="32"/>
        <v>0.99</v>
      </c>
    </row>
    <row r="645" spans="1:8" ht="54.75" customHeight="1">
      <c r="A645" s="88"/>
      <c r="B645" s="87" t="s">
        <v>170</v>
      </c>
      <c r="C645" s="88"/>
      <c r="D645" s="89">
        <v>2</v>
      </c>
      <c r="E645" s="89">
        <v>0.66</v>
      </c>
      <c r="F645" s="89">
        <v>0.33</v>
      </c>
      <c r="G645" s="89">
        <v>12.16</v>
      </c>
      <c r="H645" s="90">
        <f t="shared" si="32"/>
        <v>24.076799999999999</v>
      </c>
    </row>
    <row r="646" spans="1:8" ht="54.75" customHeight="1">
      <c r="A646" s="88"/>
      <c r="B646" s="87" t="s">
        <v>304</v>
      </c>
      <c r="C646" s="88"/>
      <c r="D646" s="89">
        <v>1</v>
      </c>
      <c r="E646" s="89">
        <v>0.66</v>
      </c>
      <c r="F646" s="89">
        <v>0.33</v>
      </c>
      <c r="G646" s="89">
        <v>0</v>
      </c>
      <c r="H646" s="90">
        <v>0.22</v>
      </c>
    </row>
    <row r="647" spans="1:8" ht="54.75" customHeight="1">
      <c r="A647" s="88"/>
      <c r="B647" s="92"/>
      <c r="C647" s="88"/>
      <c r="D647" s="89"/>
      <c r="E647" s="89"/>
      <c r="F647" s="89"/>
      <c r="G647" s="89"/>
      <c r="H647" s="90"/>
    </row>
    <row r="648" spans="1:8" ht="54.75" customHeight="1">
      <c r="A648" s="88"/>
      <c r="B648" s="161" t="s">
        <v>134</v>
      </c>
      <c r="C648" s="162" t="s">
        <v>179</v>
      </c>
      <c r="D648" s="161"/>
      <c r="E648" s="163"/>
      <c r="F648" s="163"/>
      <c r="G648" s="163"/>
      <c r="H648" s="93">
        <f>SUM(H596:H647)</f>
        <v>853.26480000000015</v>
      </c>
    </row>
    <row r="650" spans="1:8" ht="60">
      <c r="A650" s="544" t="s">
        <v>152</v>
      </c>
      <c r="B650" s="545"/>
      <c r="C650" s="545"/>
      <c r="D650" s="545"/>
      <c r="E650" s="545"/>
      <c r="F650" s="545"/>
      <c r="G650" s="545"/>
      <c r="H650" s="546"/>
    </row>
    <row r="651" spans="1:8" ht="45">
      <c r="A651" s="547" t="s">
        <v>151</v>
      </c>
      <c r="B651" s="548"/>
      <c r="C651" s="548"/>
      <c r="D651" s="548"/>
      <c r="E651" s="548"/>
      <c r="F651" s="548"/>
      <c r="G651" s="548"/>
      <c r="H651" s="549"/>
    </row>
    <row r="652" spans="1:8" ht="35.25">
      <c r="A652" s="550"/>
      <c r="B652" s="551"/>
      <c r="C652" s="551"/>
      <c r="D652" s="551"/>
      <c r="E652" s="551"/>
      <c r="F652" s="551"/>
      <c r="G652" s="551"/>
      <c r="H652" s="552"/>
    </row>
    <row r="653" spans="1:8" ht="33.75">
      <c r="A653" s="553"/>
      <c r="B653" s="553"/>
      <c r="C653" s="553"/>
      <c r="D653" s="553"/>
      <c r="E653" s="553"/>
      <c r="F653" s="553"/>
      <c r="G653" s="553"/>
      <c r="H653" s="553"/>
    </row>
    <row r="654" spans="1:8" ht="50.25" customHeight="1">
      <c r="A654" s="554" t="s">
        <v>150</v>
      </c>
      <c r="B654" s="554"/>
      <c r="C654" s="542" t="s">
        <v>149</v>
      </c>
      <c r="D654" s="542"/>
      <c r="E654" s="542"/>
      <c r="F654" s="554" t="s">
        <v>148</v>
      </c>
      <c r="G654" s="554"/>
      <c r="H654" s="115">
        <v>45164</v>
      </c>
    </row>
    <row r="655" spans="1:8" ht="50.25" customHeight="1">
      <c r="A655" s="554" t="s">
        <v>147</v>
      </c>
      <c r="B655" s="554"/>
      <c r="C655" s="542"/>
      <c r="D655" s="542"/>
      <c r="E655" s="542"/>
      <c r="F655" s="554" t="s">
        <v>146</v>
      </c>
      <c r="G655" s="554"/>
      <c r="H655" s="116"/>
    </row>
    <row r="656" spans="1:8" ht="50.25" customHeight="1">
      <c r="A656" s="554" t="s">
        <v>145</v>
      </c>
      <c r="B656" s="554"/>
      <c r="C656" s="542"/>
      <c r="D656" s="542"/>
      <c r="E656" s="542"/>
      <c r="F656" s="555" t="s">
        <v>144</v>
      </c>
      <c r="G656" s="555"/>
      <c r="H656" s="117"/>
    </row>
    <row r="657" spans="1:8" ht="37.5">
      <c r="A657" s="542" t="s">
        <v>143</v>
      </c>
      <c r="B657" s="543" t="s">
        <v>111</v>
      </c>
      <c r="C657" s="543" t="s">
        <v>112</v>
      </c>
      <c r="D657" s="543" t="s">
        <v>142</v>
      </c>
      <c r="E657" s="543"/>
      <c r="F657" s="543"/>
      <c r="G657" s="543"/>
      <c r="H657" s="542" t="s">
        <v>141</v>
      </c>
    </row>
    <row r="658" spans="1:8" ht="50.25" customHeight="1">
      <c r="A658" s="542"/>
      <c r="B658" s="543"/>
      <c r="C658" s="543"/>
      <c r="D658" s="118" t="s">
        <v>7</v>
      </c>
      <c r="E658" s="118" t="s">
        <v>156</v>
      </c>
      <c r="F658" s="118" t="s">
        <v>273</v>
      </c>
      <c r="G658" s="118" t="s">
        <v>140</v>
      </c>
      <c r="H658" s="542"/>
    </row>
    <row r="659" spans="1:8" ht="54.75" customHeight="1">
      <c r="A659" s="78"/>
      <c r="B659" s="94" t="s">
        <v>135</v>
      </c>
      <c r="C659" s="118"/>
      <c r="D659" s="118"/>
      <c r="E659" s="118"/>
      <c r="F659" s="118"/>
      <c r="G659" s="118"/>
      <c r="H659" s="119"/>
    </row>
    <row r="660" spans="1:8" ht="37.5">
      <c r="A660" s="123"/>
      <c r="B660" s="94"/>
      <c r="C660" s="122"/>
      <c r="D660" s="118"/>
      <c r="E660" s="118"/>
      <c r="F660" s="118"/>
      <c r="G660" s="118"/>
      <c r="H660" s="119"/>
    </row>
    <row r="661" spans="1:8" ht="228.75" customHeight="1">
      <c r="A661" s="78">
        <v>11</v>
      </c>
      <c r="B661" s="79" t="s">
        <v>51</v>
      </c>
      <c r="C661" s="88"/>
      <c r="D661" s="118"/>
      <c r="E661" s="118"/>
      <c r="F661" s="118"/>
      <c r="G661" s="118"/>
      <c r="H661" s="119"/>
    </row>
    <row r="662" spans="1:8" ht="63.75" customHeight="1">
      <c r="A662" s="88"/>
      <c r="B662" s="130" t="s">
        <v>163</v>
      </c>
      <c r="C662" s="88"/>
      <c r="D662" s="118"/>
      <c r="E662" s="118"/>
      <c r="F662" s="118"/>
      <c r="G662" s="118"/>
      <c r="H662" s="119"/>
    </row>
    <row r="663" spans="1:8" ht="52.5" customHeight="1">
      <c r="A663" s="88"/>
      <c r="B663" s="87" t="s">
        <v>289</v>
      </c>
      <c r="C663" s="88"/>
      <c r="D663" s="89">
        <v>2</v>
      </c>
      <c r="E663" s="89">
        <v>2.16</v>
      </c>
      <c r="F663" s="89">
        <v>1</v>
      </c>
      <c r="G663" s="89">
        <v>13.5</v>
      </c>
      <c r="H663" s="90">
        <f t="shared" ref="H663:H671" si="33">(E663+F663)*D663*G663</f>
        <v>85.320000000000007</v>
      </c>
    </row>
    <row r="664" spans="1:8" ht="52.5" customHeight="1">
      <c r="A664" s="88"/>
      <c r="B664" s="87" t="s">
        <v>305</v>
      </c>
      <c r="C664" s="88"/>
      <c r="D664" s="89">
        <v>2</v>
      </c>
      <c r="E664" s="89">
        <v>1.58</v>
      </c>
      <c r="F664" s="89">
        <v>2</v>
      </c>
      <c r="G664" s="89">
        <v>1</v>
      </c>
      <c r="H664" s="90">
        <f t="shared" si="33"/>
        <v>7.16</v>
      </c>
    </row>
    <row r="665" spans="1:8" ht="52.5" customHeight="1">
      <c r="A665" s="88"/>
      <c r="B665" s="87" t="s">
        <v>306</v>
      </c>
      <c r="C665" s="88"/>
      <c r="D665" s="89">
        <v>2</v>
      </c>
      <c r="E665" s="89">
        <v>2.83</v>
      </c>
      <c r="F665" s="89">
        <v>1.1599999999999999</v>
      </c>
      <c r="G665" s="89">
        <v>0.5</v>
      </c>
      <c r="H665" s="90">
        <f t="shared" si="33"/>
        <v>3.99</v>
      </c>
    </row>
    <row r="666" spans="1:8" ht="52.5" customHeight="1">
      <c r="A666" s="88"/>
      <c r="B666" s="87" t="s">
        <v>289</v>
      </c>
      <c r="C666" s="88"/>
      <c r="D666" s="89">
        <v>2</v>
      </c>
      <c r="E666" s="89">
        <v>2.16</v>
      </c>
      <c r="F666" s="89">
        <v>1</v>
      </c>
      <c r="G666" s="89">
        <v>3.41</v>
      </c>
      <c r="H666" s="90">
        <f t="shared" si="33"/>
        <v>21.551200000000001</v>
      </c>
    </row>
    <row r="667" spans="1:8" ht="52.5" customHeight="1">
      <c r="A667" s="88"/>
      <c r="B667" s="87" t="s">
        <v>307</v>
      </c>
      <c r="C667" s="91"/>
      <c r="D667" s="89">
        <v>2</v>
      </c>
      <c r="E667" s="89">
        <v>2.16</v>
      </c>
      <c r="F667" s="89">
        <v>1</v>
      </c>
      <c r="G667" s="89">
        <v>1.37</v>
      </c>
      <c r="H667" s="90">
        <f t="shared" si="33"/>
        <v>8.6584000000000003</v>
      </c>
    </row>
    <row r="668" spans="1:8" ht="52.5" customHeight="1">
      <c r="A668" s="88"/>
      <c r="B668" s="87" t="s">
        <v>289</v>
      </c>
      <c r="C668" s="88"/>
      <c r="D668" s="89">
        <v>2</v>
      </c>
      <c r="E668" s="89">
        <v>2.16</v>
      </c>
      <c r="F668" s="89">
        <v>1</v>
      </c>
      <c r="G668" s="89">
        <v>2.91</v>
      </c>
      <c r="H668" s="90">
        <f t="shared" si="33"/>
        <v>18.391200000000001</v>
      </c>
    </row>
    <row r="669" spans="1:8" ht="52.5" customHeight="1">
      <c r="A669" s="88"/>
      <c r="B669" s="87" t="s">
        <v>307</v>
      </c>
      <c r="C669" s="91"/>
      <c r="D669" s="89">
        <v>2</v>
      </c>
      <c r="E669" s="89">
        <v>2.16</v>
      </c>
      <c r="F669" s="89">
        <v>1</v>
      </c>
      <c r="G669" s="89">
        <v>1.37</v>
      </c>
      <c r="H669" s="90">
        <f t="shared" si="33"/>
        <v>8.6584000000000003</v>
      </c>
    </row>
    <row r="670" spans="1:8" ht="52.5" customHeight="1">
      <c r="A670" s="88"/>
      <c r="B670" s="87" t="s">
        <v>308</v>
      </c>
      <c r="C670" s="88"/>
      <c r="D670" s="89">
        <v>2</v>
      </c>
      <c r="E670" s="89">
        <v>1.58</v>
      </c>
      <c r="F670" s="89">
        <v>1.5</v>
      </c>
      <c r="G670" s="89">
        <v>1.5</v>
      </c>
      <c r="H670" s="90">
        <f t="shared" si="33"/>
        <v>9.24</v>
      </c>
    </row>
    <row r="671" spans="1:8" ht="52.5" customHeight="1">
      <c r="A671" s="88"/>
      <c r="B671" s="87" t="s">
        <v>309</v>
      </c>
      <c r="C671" s="88"/>
      <c r="D671" s="89">
        <v>2</v>
      </c>
      <c r="E671" s="89">
        <v>2.16</v>
      </c>
      <c r="F671" s="89">
        <v>0.83</v>
      </c>
      <c r="G671" s="89">
        <v>26.16</v>
      </c>
      <c r="H671" s="90">
        <f t="shared" si="33"/>
        <v>156.43680000000001</v>
      </c>
    </row>
    <row r="672" spans="1:8" ht="52.5" customHeight="1">
      <c r="A672" s="88"/>
      <c r="B672" s="87" t="s">
        <v>310</v>
      </c>
      <c r="C672" s="88"/>
      <c r="D672" s="89">
        <v>1</v>
      </c>
      <c r="E672" s="89">
        <v>2.16</v>
      </c>
      <c r="F672" s="89">
        <v>0.83</v>
      </c>
      <c r="G672" s="89">
        <v>0</v>
      </c>
      <c r="H672" s="90">
        <v>1.8</v>
      </c>
    </row>
    <row r="673" spans="1:8" ht="52.5" customHeight="1">
      <c r="A673" s="91"/>
      <c r="B673" s="87" t="s">
        <v>311</v>
      </c>
      <c r="C673" s="88"/>
      <c r="D673" s="89">
        <v>2</v>
      </c>
      <c r="E673" s="89">
        <v>1.5</v>
      </c>
      <c r="F673" s="89">
        <v>0.66</v>
      </c>
      <c r="G673" s="89">
        <v>4</v>
      </c>
      <c r="H673" s="90">
        <f t="shared" ref="H673:H675" si="34">(E673+F673)*D673*G673</f>
        <v>17.28</v>
      </c>
    </row>
    <row r="674" spans="1:8" ht="52.5" customHeight="1">
      <c r="A674" s="88"/>
      <c r="B674" s="87" t="s">
        <v>312</v>
      </c>
      <c r="C674" s="88"/>
      <c r="D674" s="89">
        <v>2</v>
      </c>
      <c r="E674" s="89">
        <v>1.1599999999999999</v>
      </c>
      <c r="F674" s="89">
        <v>0.33</v>
      </c>
      <c r="G674" s="89">
        <v>0.5</v>
      </c>
      <c r="H674" s="90">
        <f t="shared" si="34"/>
        <v>1.49</v>
      </c>
    </row>
    <row r="675" spans="1:8" ht="52.5" customHeight="1">
      <c r="A675" s="88"/>
      <c r="B675" s="87" t="s">
        <v>195</v>
      </c>
      <c r="C675" s="88"/>
      <c r="D675" s="89">
        <v>2</v>
      </c>
      <c r="E675" s="89">
        <v>1.1599999999999999</v>
      </c>
      <c r="F675" s="89">
        <v>0.33</v>
      </c>
      <c r="G675" s="89">
        <v>2.83</v>
      </c>
      <c r="H675" s="90">
        <f t="shared" si="34"/>
        <v>8.4334000000000007</v>
      </c>
    </row>
    <row r="676" spans="1:8" ht="52.5" customHeight="1">
      <c r="A676" s="88"/>
      <c r="B676" s="87" t="s">
        <v>173</v>
      </c>
      <c r="C676" s="88"/>
      <c r="D676" s="89">
        <v>1</v>
      </c>
      <c r="E676" s="89">
        <v>1.1599999999999999</v>
      </c>
      <c r="F676" s="89">
        <v>0.33</v>
      </c>
      <c r="G676" s="89">
        <v>0</v>
      </c>
      <c r="H676" s="90">
        <v>0.38</v>
      </c>
    </row>
    <row r="677" spans="1:8" ht="52.5" customHeight="1">
      <c r="A677" s="88"/>
      <c r="B677" s="87" t="s">
        <v>167</v>
      </c>
      <c r="C677" s="88"/>
      <c r="D677" s="89">
        <v>2</v>
      </c>
      <c r="E677" s="89">
        <v>1</v>
      </c>
      <c r="F677" s="89">
        <v>0.5</v>
      </c>
      <c r="G677" s="89">
        <v>29.25</v>
      </c>
      <c r="H677" s="90">
        <f t="shared" ref="H677" si="35">(E677+F677)*D677*G677</f>
        <v>87.75</v>
      </c>
    </row>
    <row r="678" spans="1:8" ht="52.5" customHeight="1">
      <c r="A678" s="88"/>
      <c r="B678" s="87" t="s">
        <v>313</v>
      </c>
      <c r="C678" s="88"/>
      <c r="D678" s="89">
        <v>1</v>
      </c>
      <c r="E678" s="89">
        <v>1</v>
      </c>
      <c r="F678" s="89">
        <v>0.5</v>
      </c>
      <c r="G678" s="89">
        <v>0</v>
      </c>
      <c r="H678" s="90">
        <v>0.5</v>
      </c>
    </row>
    <row r="679" spans="1:8" ht="52.5" customHeight="1">
      <c r="A679" s="88"/>
      <c r="B679" s="87" t="s">
        <v>164</v>
      </c>
      <c r="C679" s="88"/>
      <c r="D679" s="89">
        <v>2</v>
      </c>
      <c r="E679" s="89">
        <v>1</v>
      </c>
      <c r="F679" s="89">
        <v>0.33</v>
      </c>
      <c r="G679" s="89">
        <v>0.5</v>
      </c>
      <c r="H679" s="90">
        <f t="shared" ref="H679:H680" si="36">(E679+F679)*D679*G679</f>
        <v>1.33</v>
      </c>
    </row>
    <row r="680" spans="1:8" ht="52.5" customHeight="1">
      <c r="A680" s="88"/>
      <c r="B680" s="87" t="s">
        <v>165</v>
      </c>
      <c r="C680" s="88"/>
      <c r="D680" s="89">
        <v>2</v>
      </c>
      <c r="E680" s="89">
        <v>1</v>
      </c>
      <c r="F680" s="89">
        <v>0.33</v>
      </c>
      <c r="G680" s="89">
        <v>18.75</v>
      </c>
      <c r="H680" s="90">
        <f t="shared" si="36"/>
        <v>49.875</v>
      </c>
    </row>
    <row r="681" spans="1:8" ht="52.5" customHeight="1">
      <c r="A681" s="88"/>
      <c r="B681" s="87" t="s">
        <v>314</v>
      </c>
      <c r="C681" s="88"/>
      <c r="D681" s="89">
        <v>1</v>
      </c>
      <c r="E681" s="89">
        <v>1</v>
      </c>
      <c r="F681" s="89">
        <v>0.33</v>
      </c>
      <c r="G681" s="89">
        <v>0</v>
      </c>
      <c r="H681" s="90">
        <v>0.33</v>
      </c>
    </row>
    <row r="682" spans="1:8" ht="52.5" customHeight="1">
      <c r="A682" s="88"/>
      <c r="B682" s="87" t="s">
        <v>164</v>
      </c>
      <c r="C682" s="88"/>
      <c r="D682" s="89">
        <v>2</v>
      </c>
      <c r="E682" s="89">
        <v>1</v>
      </c>
      <c r="F682" s="89">
        <v>0.33</v>
      </c>
      <c r="G682" s="89">
        <v>0.5</v>
      </c>
      <c r="H682" s="90">
        <f t="shared" ref="H682:H683" si="37">(E682+F682)*D682*G682</f>
        <v>1.33</v>
      </c>
    </row>
    <row r="683" spans="1:8" ht="52.5" customHeight="1">
      <c r="A683" s="88"/>
      <c r="B683" s="87" t="s">
        <v>165</v>
      </c>
      <c r="C683" s="88"/>
      <c r="D683" s="89">
        <v>2</v>
      </c>
      <c r="E683" s="89">
        <v>1</v>
      </c>
      <c r="F683" s="89">
        <v>0.33</v>
      </c>
      <c r="G683" s="89">
        <v>2.16</v>
      </c>
      <c r="H683" s="90">
        <f t="shared" si="37"/>
        <v>5.7456000000000005</v>
      </c>
    </row>
    <row r="684" spans="1:8" ht="52.5" customHeight="1">
      <c r="A684" s="88"/>
      <c r="B684" s="87" t="s">
        <v>314</v>
      </c>
      <c r="C684" s="88"/>
      <c r="D684" s="89">
        <v>1</v>
      </c>
      <c r="E684" s="89">
        <v>1</v>
      </c>
      <c r="F684" s="89">
        <v>0.33</v>
      </c>
      <c r="G684" s="89">
        <v>0</v>
      </c>
      <c r="H684" s="90">
        <v>0.33</v>
      </c>
    </row>
    <row r="685" spans="1:8" ht="52.5" customHeight="1">
      <c r="A685" s="88"/>
      <c r="B685" s="87" t="s">
        <v>169</v>
      </c>
      <c r="C685" s="88"/>
      <c r="D685" s="89">
        <v>2</v>
      </c>
      <c r="E685" s="89">
        <v>0.66</v>
      </c>
      <c r="F685" s="89">
        <v>0.33</v>
      </c>
      <c r="G685" s="89">
        <v>0.5</v>
      </c>
      <c r="H685" s="90">
        <f t="shared" ref="H685:H688" si="38">(E685+F685)*D685*G685</f>
        <v>0.99</v>
      </c>
    </row>
    <row r="686" spans="1:8" ht="52.5" customHeight="1">
      <c r="A686" s="88"/>
      <c r="B686" s="87" t="s">
        <v>170</v>
      </c>
      <c r="C686" s="88"/>
      <c r="D686" s="89">
        <v>2</v>
      </c>
      <c r="E686" s="89">
        <v>0.66</v>
      </c>
      <c r="F686" s="89">
        <v>0.33</v>
      </c>
      <c r="G686" s="89">
        <v>9.75</v>
      </c>
      <c r="H686" s="90">
        <f t="shared" si="38"/>
        <v>19.305</v>
      </c>
    </row>
    <row r="687" spans="1:8" ht="52.5" customHeight="1">
      <c r="A687" s="88"/>
      <c r="B687" s="87" t="s">
        <v>315</v>
      </c>
      <c r="C687" s="91"/>
      <c r="D687" s="89">
        <v>2</v>
      </c>
      <c r="E687" s="89">
        <v>0.66</v>
      </c>
      <c r="F687" s="89">
        <v>0.33</v>
      </c>
      <c r="G687" s="89">
        <v>1.04</v>
      </c>
      <c r="H687" s="90">
        <f t="shared" si="38"/>
        <v>2.0592000000000001</v>
      </c>
    </row>
    <row r="688" spans="1:8" ht="52.5" customHeight="1">
      <c r="A688" s="88"/>
      <c r="B688" s="87" t="s">
        <v>170</v>
      </c>
      <c r="C688" s="88"/>
      <c r="D688" s="89">
        <v>2</v>
      </c>
      <c r="E688" s="89">
        <v>0.66</v>
      </c>
      <c r="F688" s="89">
        <v>0.33</v>
      </c>
      <c r="G688" s="89">
        <v>3.16</v>
      </c>
      <c r="H688" s="90">
        <f t="shared" si="38"/>
        <v>6.2568000000000001</v>
      </c>
    </row>
    <row r="689" spans="1:8" ht="52.5" customHeight="1">
      <c r="A689" s="88"/>
      <c r="B689" s="87" t="s">
        <v>304</v>
      </c>
      <c r="C689" s="88"/>
      <c r="D689" s="89">
        <v>1</v>
      </c>
      <c r="E689" s="89">
        <v>0.66</v>
      </c>
      <c r="F689" s="89">
        <v>0.33</v>
      </c>
      <c r="G689" s="89">
        <v>0</v>
      </c>
      <c r="H689" s="90">
        <v>0.22</v>
      </c>
    </row>
    <row r="690" spans="1:8" ht="52.5" customHeight="1">
      <c r="A690" s="88"/>
      <c r="B690" s="87" t="s">
        <v>302</v>
      </c>
      <c r="C690" s="88"/>
      <c r="D690" s="89">
        <v>2</v>
      </c>
      <c r="E690" s="89">
        <v>1.83</v>
      </c>
      <c r="F690" s="89">
        <v>1</v>
      </c>
      <c r="G690" s="89">
        <v>1.33</v>
      </c>
      <c r="H690" s="90">
        <f t="shared" ref="H690:H726" si="39">(E690+F690)*D690*G690</f>
        <v>7.5278000000000009</v>
      </c>
    </row>
    <row r="691" spans="1:8" ht="52.5" customHeight="1">
      <c r="A691" s="88"/>
      <c r="B691" s="87" t="s">
        <v>301</v>
      </c>
      <c r="C691" s="91"/>
      <c r="D691" s="89">
        <v>2</v>
      </c>
      <c r="E691" s="89">
        <v>1.83</v>
      </c>
      <c r="F691" s="89">
        <v>1</v>
      </c>
      <c r="G691" s="89">
        <v>2.4900000000000002</v>
      </c>
      <c r="H691" s="90">
        <f t="shared" si="39"/>
        <v>14.093400000000001</v>
      </c>
    </row>
    <row r="692" spans="1:8" ht="52.5" customHeight="1">
      <c r="A692" s="88"/>
      <c r="B692" s="87" t="s">
        <v>302</v>
      </c>
      <c r="C692" s="88"/>
      <c r="D692" s="89">
        <v>2</v>
      </c>
      <c r="E692" s="89">
        <v>1.83</v>
      </c>
      <c r="F692" s="89">
        <v>1</v>
      </c>
      <c r="G692" s="89">
        <v>3.08</v>
      </c>
      <c r="H692" s="90">
        <f t="shared" si="39"/>
        <v>17.4328</v>
      </c>
    </row>
    <row r="693" spans="1:8" ht="52.5" customHeight="1">
      <c r="A693" s="88"/>
      <c r="B693" s="87" t="s">
        <v>301</v>
      </c>
      <c r="C693" s="91"/>
      <c r="D693" s="89">
        <v>2</v>
      </c>
      <c r="E693" s="89">
        <v>1.83</v>
      </c>
      <c r="F693" s="89">
        <v>1</v>
      </c>
      <c r="G693" s="89">
        <v>2.4900000000000002</v>
      </c>
      <c r="H693" s="90">
        <f t="shared" si="39"/>
        <v>14.093400000000001</v>
      </c>
    </row>
    <row r="694" spans="1:8" ht="52.5" customHeight="1">
      <c r="A694" s="88"/>
      <c r="B694" s="87" t="s">
        <v>302</v>
      </c>
      <c r="C694" s="88"/>
      <c r="D694" s="89">
        <v>2</v>
      </c>
      <c r="E694" s="89">
        <v>1.83</v>
      </c>
      <c r="F694" s="89">
        <v>1</v>
      </c>
      <c r="G694" s="89">
        <v>1</v>
      </c>
      <c r="H694" s="90">
        <f t="shared" si="39"/>
        <v>5.66</v>
      </c>
    </row>
    <row r="695" spans="1:8" ht="52.5" customHeight="1">
      <c r="A695" s="88"/>
      <c r="B695" s="87" t="s">
        <v>316</v>
      </c>
      <c r="C695" s="88"/>
      <c r="D695" s="89">
        <v>2</v>
      </c>
      <c r="E695" s="89">
        <v>1.41</v>
      </c>
      <c r="F695" s="89">
        <v>1.75</v>
      </c>
      <c r="G695" s="89">
        <v>1</v>
      </c>
      <c r="H695" s="90">
        <f t="shared" si="39"/>
        <v>6.32</v>
      </c>
    </row>
    <row r="696" spans="1:8" ht="52.5" customHeight="1">
      <c r="A696" s="88"/>
      <c r="B696" s="87" t="s">
        <v>288</v>
      </c>
      <c r="C696" s="88"/>
      <c r="D696" s="89">
        <v>2</v>
      </c>
      <c r="E696" s="89">
        <v>2.33</v>
      </c>
      <c r="F696" s="89">
        <v>1.1599999999999999</v>
      </c>
      <c r="G696" s="89">
        <v>0.5</v>
      </c>
      <c r="H696" s="90">
        <f t="shared" si="39"/>
        <v>3.49</v>
      </c>
    </row>
    <row r="697" spans="1:8" ht="52.5" customHeight="1">
      <c r="A697" s="88"/>
      <c r="B697" s="87" t="s">
        <v>302</v>
      </c>
      <c r="C697" s="88"/>
      <c r="D697" s="89">
        <v>2</v>
      </c>
      <c r="E697" s="89">
        <v>1.83</v>
      </c>
      <c r="F697" s="89">
        <v>1</v>
      </c>
      <c r="G697" s="89">
        <v>1.5</v>
      </c>
      <c r="H697" s="90">
        <f t="shared" si="39"/>
        <v>8.49</v>
      </c>
    </row>
    <row r="698" spans="1:8" ht="52.5" customHeight="1">
      <c r="A698" s="88"/>
      <c r="B698" s="87" t="s">
        <v>317</v>
      </c>
      <c r="C698" s="88"/>
      <c r="D698" s="89">
        <v>2</v>
      </c>
      <c r="E698" s="89">
        <v>1.83</v>
      </c>
      <c r="F698" s="89">
        <v>0.66</v>
      </c>
      <c r="G698" s="89">
        <v>0.5</v>
      </c>
      <c r="H698" s="90">
        <f t="shared" si="39"/>
        <v>2.4900000000000002</v>
      </c>
    </row>
    <row r="699" spans="1:8" ht="52.5" customHeight="1">
      <c r="A699" s="88"/>
      <c r="B699" s="87" t="s">
        <v>318</v>
      </c>
      <c r="C699" s="88"/>
      <c r="D699" s="89">
        <v>2</v>
      </c>
      <c r="E699" s="89">
        <v>1.83</v>
      </c>
      <c r="F699" s="89">
        <v>0.66</v>
      </c>
      <c r="G699" s="89">
        <v>20.75</v>
      </c>
      <c r="H699" s="90">
        <f t="shared" si="39"/>
        <v>103.33500000000001</v>
      </c>
    </row>
    <row r="700" spans="1:8" ht="52.5" customHeight="1">
      <c r="A700" s="88"/>
      <c r="B700" s="87" t="s">
        <v>319</v>
      </c>
      <c r="C700" s="88"/>
      <c r="D700" s="89">
        <v>2</v>
      </c>
      <c r="E700" s="89">
        <v>1.25</v>
      </c>
      <c r="F700" s="89">
        <v>1.08</v>
      </c>
      <c r="G700" s="89">
        <v>2.5</v>
      </c>
      <c r="H700" s="90">
        <f t="shared" si="39"/>
        <v>11.65</v>
      </c>
    </row>
    <row r="701" spans="1:8" ht="52.5" customHeight="1">
      <c r="A701" s="88"/>
      <c r="B701" s="87" t="s">
        <v>320</v>
      </c>
      <c r="C701" s="88"/>
      <c r="D701" s="89">
        <v>2</v>
      </c>
      <c r="E701" s="89">
        <v>2.33</v>
      </c>
      <c r="F701" s="89">
        <v>1</v>
      </c>
      <c r="G701" s="89">
        <v>5.75</v>
      </c>
      <c r="H701" s="90">
        <f t="shared" si="39"/>
        <v>38.295000000000002</v>
      </c>
    </row>
    <row r="702" spans="1:8" ht="52.5" customHeight="1">
      <c r="A702" s="88"/>
      <c r="B702" s="87" t="s">
        <v>321</v>
      </c>
      <c r="C702" s="91"/>
      <c r="D702" s="89">
        <v>2</v>
      </c>
      <c r="E702" s="89">
        <v>2.33</v>
      </c>
      <c r="F702" s="89">
        <v>1</v>
      </c>
      <c r="G702" s="89">
        <v>2.91</v>
      </c>
      <c r="H702" s="90">
        <f t="shared" si="39"/>
        <v>19.380600000000001</v>
      </c>
    </row>
    <row r="703" spans="1:8" ht="52.5" customHeight="1">
      <c r="A703" s="88"/>
      <c r="B703" s="87" t="s">
        <v>320</v>
      </c>
      <c r="C703" s="88"/>
      <c r="D703" s="89">
        <v>2</v>
      </c>
      <c r="E703" s="89">
        <v>2.33</v>
      </c>
      <c r="F703" s="89">
        <v>1</v>
      </c>
      <c r="G703" s="89">
        <v>4.58</v>
      </c>
      <c r="H703" s="90">
        <f t="shared" si="39"/>
        <v>30.502800000000001</v>
      </c>
    </row>
    <row r="704" spans="1:8" ht="52.5" customHeight="1">
      <c r="A704" s="88"/>
      <c r="B704" s="87" t="s">
        <v>321</v>
      </c>
      <c r="C704" s="91"/>
      <c r="D704" s="89">
        <v>2</v>
      </c>
      <c r="E704" s="89">
        <v>2.33</v>
      </c>
      <c r="F704" s="89">
        <v>1</v>
      </c>
      <c r="G704" s="89">
        <v>2.91</v>
      </c>
      <c r="H704" s="90">
        <f t="shared" si="39"/>
        <v>19.380600000000001</v>
      </c>
    </row>
    <row r="705" spans="1:8" ht="52.5" customHeight="1">
      <c r="A705" s="88"/>
      <c r="B705" s="87" t="s">
        <v>320</v>
      </c>
      <c r="C705" s="88"/>
      <c r="D705" s="89">
        <v>2</v>
      </c>
      <c r="E705" s="89">
        <v>2.33</v>
      </c>
      <c r="F705" s="89">
        <v>1</v>
      </c>
      <c r="G705" s="89">
        <v>4.08</v>
      </c>
      <c r="H705" s="90">
        <f t="shared" si="39"/>
        <v>27.172800000000002</v>
      </c>
    </row>
    <row r="706" spans="1:8" ht="52.5" customHeight="1">
      <c r="A706" s="88"/>
      <c r="B706" s="87" t="s">
        <v>322</v>
      </c>
      <c r="C706" s="88"/>
      <c r="D706" s="89">
        <v>2</v>
      </c>
      <c r="E706" s="89">
        <v>1.66</v>
      </c>
      <c r="F706" s="89">
        <v>2.33</v>
      </c>
      <c r="G706" s="89">
        <v>1</v>
      </c>
      <c r="H706" s="90">
        <f t="shared" si="39"/>
        <v>7.98</v>
      </c>
    </row>
    <row r="707" spans="1:8" ht="52.5" customHeight="1">
      <c r="A707" s="88"/>
      <c r="B707" s="87" t="s">
        <v>323</v>
      </c>
      <c r="C707" s="88"/>
      <c r="D707" s="89">
        <v>2</v>
      </c>
      <c r="E707" s="89">
        <v>3.5</v>
      </c>
      <c r="F707" s="89">
        <v>1.1599999999999999</v>
      </c>
      <c r="G707" s="89">
        <v>0.5</v>
      </c>
      <c r="H707" s="90">
        <f t="shared" si="39"/>
        <v>4.66</v>
      </c>
    </row>
    <row r="708" spans="1:8" ht="52.5" customHeight="1">
      <c r="A708" s="88"/>
      <c r="B708" s="87" t="s">
        <v>320</v>
      </c>
      <c r="C708" s="88"/>
      <c r="D708" s="89">
        <v>2</v>
      </c>
      <c r="E708" s="89">
        <v>2.33</v>
      </c>
      <c r="F708" s="89">
        <v>1</v>
      </c>
      <c r="G708" s="89">
        <v>7.08</v>
      </c>
      <c r="H708" s="90">
        <f t="shared" si="39"/>
        <v>47.152799999999999</v>
      </c>
    </row>
    <row r="709" spans="1:8" ht="52.5" customHeight="1">
      <c r="A709" s="88"/>
      <c r="B709" s="87" t="s">
        <v>321</v>
      </c>
      <c r="C709" s="91"/>
      <c r="D709" s="89">
        <v>2</v>
      </c>
      <c r="E709" s="89">
        <v>2.33</v>
      </c>
      <c r="F709" s="89">
        <v>1</v>
      </c>
      <c r="G709" s="89">
        <v>2.91</v>
      </c>
      <c r="H709" s="90">
        <f t="shared" si="39"/>
        <v>19.380600000000001</v>
      </c>
    </row>
    <row r="710" spans="1:8" ht="52.5" customHeight="1">
      <c r="A710" s="88"/>
      <c r="B710" s="87" t="s">
        <v>320</v>
      </c>
      <c r="C710" s="88"/>
      <c r="D710" s="89">
        <v>2</v>
      </c>
      <c r="E710" s="89">
        <v>2.33</v>
      </c>
      <c r="F710" s="89">
        <v>1</v>
      </c>
      <c r="G710" s="89">
        <v>0.5</v>
      </c>
      <c r="H710" s="90">
        <f t="shared" si="39"/>
        <v>3.33</v>
      </c>
    </row>
    <row r="711" spans="1:8" ht="52.5" customHeight="1">
      <c r="A711" s="88"/>
      <c r="B711" s="87" t="s">
        <v>324</v>
      </c>
      <c r="C711" s="88"/>
      <c r="D711" s="89">
        <v>2</v>
      </c>
      <c r="E711" s="89">
        <v>1.66</v>
      </c>
      <c r="F711" s="89">
        <v>1.25</v>
      </c>
      <c r="G711" s="89">
        <v>1</v>
      </c>
      <c r="H711" s="90">
        <f t="shared" si="39"/>
        <v>5.82</v>
      </c>
    </row>
    <row r="712" spans="1:8" ht="52.5" customHeight="1">
      <c r="A712" s="88"/>
      <c r="B712" s="87" t="s">
        <v>325</v>
      </c>
      <c r="C712" s="88"/>
      <c r="D712" s="89">
        <v>2</v>
      </c>
      <c r="E712" s="89">
        <v>1.5</v>
      </c>
      <c r="F712" s="89">
        <v>1</v>
      </c>
      <c r="G712" s="89">
        <v>1</v>
      </c>
      <c r="H712" s="90">
        <f t="shared" si="39"/>
        <v>5</v>
      </c>
    </row>
    <row r="713" spans="1:8" ht="52.5" customHeight="1">
      <c r="A713" s="88"/>
      <c r="B713" s="87" t="s">
        <v>201</v>
      </c>
      <c r="C713" s="88"/>
      <c r="D713" s="89">
        <v>2</v>
      </c>
      <c r="E713" s="89">
        <v>1.5</v>
      </c>
      <c r="F713" s="89">
        <v>1</v>
      </c>
      <c r="G713" s="89">
        <v>2.83</v>
      </c>
      <c r="H713" s="90">
        <f t="shared" si="39"/>
        <v>14.15</v>
      </c>
    </row>
    <row r="714" spans="1:8" ht="52.5" customHeight="1">
      <c r="A714" s="88"/>
      <c r="B714" s="87" t="s">
        <v>325</v>
      </c>
      <c r="C714" s="88"/>
      <c r="D714" s="89">
        <v>2</v>
      </c>
      <c r="E714" s="89">
        <v>1.5</v>
      </c>
      <c r="F714" s="89">
        <v>1</v>
      </c>
      <c r="G714" s="89">
        <v>1</v>
      </c>
      <c r="H714" s="90">
        <f t="shared" si="39"/>
        <v>5</v>
      </c>
    </row>
    <row r="715" spans="1:8" ht="52.5" customHeight="1">
      <c r="A715" s="88"/>
      <c r="B715" s="87" t="s">
        <v>201</v>
      </c>
      <c r="C715" s="88"/>
      <c r="D715" s="89">
        <v>2</v>
      </c>
      <c r="E715" s="89">
        <v>1.5</v>
      </c>
      <c r="F715" s="89">
        <v>1</v>
      </c>
      <c r="G715" s="89">
        <v>8.5</v>
      </c>
      <c r="H715" s="90">
        <f t="shared" si="39"/>
        <v>42.5</v>
      </c>
    </row>
    <row r="716" spans="1:8" ht="52.5" customHeight="1">
      <c r="A716" s="88"/>
      <c r="B716" s="87" t="s">
        <v>326</v>
      </c>
      <c r="C716" s="88"/>
      <c r="D716" s="89">
        <v>2</v>
      </c>
      <c r="E716" s="89">
        <v>1.25</v>
      </c>
      <c r="F716" s="89">
        <v>1.08</v>
      </c>
      <c r="G716" s="89">
        <v>1</v>
      </c>
      <c r="H716" s="90">
        <f t="shared" si="39"/>
        <v>4.66</v>
      </c>
    </row>
    <row r="717" spans="1:8" ht="52.5" customHeight="1">
      <c r="A717" s="88"/>
      <c r="B717" s="87" t="s">
        <v>311</v>
      </c>
      <c r="C717" s="88"/>
      <c r="D717" s="89">
        <v>2</v>
      </c>
      <c r="E717" s="89">
        <v>1.5</v>
      </c>
      <c r="F717" s="89">
        <v>0.66</v>
      </c>
      <c r="G717" s="89">
        <v>1</v>
      </c>
      <c r="H717" s="90">
        <f t="shared" si="39"/>
        <v>4.32</v>
      </c>
    </row>
    <row r="718" spans="1:8" ht="52.5" customHeight="1">
      <c r="A718" s="88"/>
      <c r="B718" s="87" t="s">
        <v>327</v>
      </c>
      <c r="C718" s="88"/>
      <c r="D718" s="89">
        <v>2</v>
      </c>
      <c r="E718" s="89">
        <v>1.41</v>
      </c>
      <c r="F718" s="89">
        <v>1.08</v>
      </c>
      <c r="G718" s="89">
        <v>0.83</v>
      </c>
      <c r="H718" s="90">
        <f t="shared" si="39"/>
        <v>4.1334</v>
      </c>
    </row>
    <row r="719" spans="1:8" ht="52.5" customHeight="1">
      <c r="A719" s="88"/>
      <c r="B719" s="87" t="s">
        <v>328</v>
      </c>
      <c r="C719" s="88"/>
      <c r="D719" s="89">
        <v>2</v>
      </c>
      <c r="E719" s="89">
        <v>1.66</v>
      </c>
      <c r="F719" s="89">
        <v>0.83</v>
      </c>
      <c r="G719" s="89">
        <v>0.5</v>
      </c>
      <c r="H719" s="90">
        <f t="shared" si="39"/>
        <v>2.4899999999999998</v>
      </c>
    </row>
    <row r="720" spans="1:8" ht="52.5" customHeight="1">
      <c r="A720" s="88"/>
      <c r="B720" s="87" t="s">
        <v>329</v>
      </c>
      <c r="C720" s="88"/>
      <c r="D720" s="89">
        <v>2</v>
      </c>
      <c r="E720" s="89">
        <v>1.66</v>
      </c>
      <c r="F720" s="89">
        <v>0.83</v>
      </c>
      <c r="G720" s="89">
        <v>8.58</v>
      </c>
      <c r="H720" s="90">
        <f t="shared" si="39"/>
        <v>42.728399999999993</v>
      </c>
    </row>
    <row r="721" spans="1:8" ht="52.5" customHeight="1">
      <c r="A721" s="88"/>
      <c r="B721" s="87" t="s">
        <v>330</v>
      </c>
      <c r="C721" s="88"/>
      <c r="D721" s="89">
        <v>2</v>
      </c>
      <c r="E721" s="89">
        <v>1.25</v>
      </c>
      <c r="F721" s="89">
        <v>1</v>
      </c>
      <c r="G721" s="89">
        <v>1.5</v>
      </c>
      <c r="H721" s="90">
        <f t="shared" si="39"/>
        <v>6.75</v>
      </c>
    </row>
    <row r="722" spans="1:8" ht="52.5" customHeight="1">
      <c r="A722" s="88"/>
      <c r="B722" s="87" t="s">
        <v>168</v>
      </c>
      <c r="C722" s="88"/>
      <c r="D722" s="89">
        <v>2</v>
      </c>
      <c r="E722" s="89">
        <v>1.1599999999999999</v>
      </c>
      <c r="F722" s="89">
        <v>0.83</v>
      </c>
      <c r="G722" s="89">
        <v>4.75</v>
      </c>
      <c r="H722" s="90">
        <f t="shared" si="39"/>
        <v>18.904999999999998</v>
      </c>
    </row>
    <row r="723" spans="1:8" ht="52.5" customHeight="1">
      <c r="A723" s="88"/>
      <c r="B723" s="87" t="s">
        <v>331</v>
      </c>
      <c r="C723" s="88"/>
      <c r="D723" s="89">
        <v>2</v>
      </c>
      <c r="E723" s="89">
        <v>1</v>
      </c>
      <c r="F723" s="89">
        <v>0.91</v>
      </c>
      <c r="G723" s="89">
        <v>1.1599999999999999</v>
      </c>
      <c r="H723" s="90">
        <f t="shared" si="39"/>
        <v>4.4311999999999996</v>
      </c>
    </row>
    <row r="724" spans="1:8" ht="52.5" customHeight="1">
      <c r="A724" s="88"/>
      <c r="B724" s="87" t="s">
        <v>193</v>
      </c>
      <c r="C724" s="88"/>
      <c r="D724" s="89">
        <v>2</v>
      </c>
      <c r="E724" s="89">
        <v>1.1599999999999999</v>
      </c>
      <c r="F724" s="89">
        <v>0.66</v>
      </c>
      <c r="G724" s="89">
        <v>4.33</v>
      </c>
      <c r="H724" s="90">
        <f t="shared" si="39"/>
        <v>15.761199999999999</v>
      </c>
    </row>
    <row r="725" spans="1:8" ht="52.5" customHeight="1">
      <c r="A725" s="88"/>
      <c r="B725" s="87" t="s">
        <v>332</v>
      </c>
      <c r="C725" s="91"/>
      <c r="D725" s="89">
        <v>2</v>
      </c>
      <c r="E725" s="89">
        <v>1.1599999999999999</v>
      </c>
      <c r="F725" s="89">
        <v>0.66</v>
      </c>
      <c r="G725" s="89">
        <v>1.99</v>
      </c>
      <c r="H725" s="90">
        <f t="shared" si="39"/>
        <v>7.2435999999999989</v>
      </c>
    </row>
    <row r="726" spans="1:8" ht="52.5" customHeight="1">
      <c r="A726" s="88"/>
      <c r="B726" s="87" t="s">
        <v>193</v>
      </c>
      <c r="C726" s="88"/>
      <c r="D726" s="89">
        <v>2</v>
      </c>
      <c r="E726" s="89">
        <v>1.1599999999999999</v>
      </c>
      <c r="F726" s="89">
        <v>0.66</v>
      </c>
      <c r="G726" s="89">
        <v>11.25</v>
      </c>
      <c r="H726" s="90">
        <f t="shared" si="39"/>
        <v>40.949999999999996</v>
      </c>
    </row>
    <row r="727" spans="1:8" ht="52.5" customHeight="1">
      <c r="A727" s="88"/>
      <c r="B727" s="87" t="s">
        <v>333</v>
      </c>
      <c r="C727" s="88"/>
      <c r="D727" s="89">
        <v>1</v>
      </c>
      <c r="E727" s="89">
        <v>1.1599999999999999</v>
      </c>
      <c r="F727" s="89">
        <v>0.66</v>
      </c>
      <c r="G727" s="89">
        <v>0</v>
      </c>
      <c r="H727" s="90">
        <v>0.78</v>
      </c>
    </row>
    <row r="728" spans="1:8" ht="52.5" customHeight="1">
      <c r="A728" s="88"/>
      <c r="B728" s="87" t="s">
        <v>199</v>
      </c>
      <c r="C728" s="88"/>
      <c r="D728" s="89">
        <v>2</v>
      </c>
      <c r="E728" s="89">
        <v>0.83</v>
      </c>
      <c r="F728" s="89">
        <v>0.5</v>
      </c>
      <c r="G728" s="89">
        <v>0.5</v>
      </c>
      <c r="H728" s="90">
        <f t="shared" ref="H728:H729" si="40">(E728+F728)*D728*G728</f>
        <v>1.33</v>
      </c>
    </row>
    <row r="729" spans="1:8" ht="52.5" customHeight="1">
      <c r="A729" s="88"/>
      <c r="B729" s="87" t="s">
        <v>200</v>
      </c>
      <c r="C729" s="88"/>
      <c r="D729" s="89">
        <v>2</v>
      </c>
      <c r="E729" s="89">
        <v>0.83</v>
      </c>
      <c r="F729" s="89">
        <v>0.5</v>
      </c>
      <c r="G729" s="89">
        <v>8.5</v>
      </c>
      <c r="H729" s="90">
        <f t="shared" si="40"/>
        <v>22.61</v>
      </c>
    </row>
    <row r="730" spans="1:8" ht="52.5" customHeight="1">
      <c r="A730" s="88"/>
      <c r="B730" s="87" t="s">
        <v>334</v>
      </c>
      <c r="C730" s="88"/>
      <c r="D730" s="89">
        <v>1</v>
      </c>
      <c r="E730" s="89">
        <v>0.83</v>
      </c>
      <c r="F730" s="89">
        <v>0.5</v>
      </c>
      <c r="G730" s="89">
        <v>0</v>
      </c>
      <c r="H730" s="90">
        <v>0.41</v>
      </c>
    </row>
    <row r="731" spans="1:8" ht="52.5" customHeight="1">
      <c r="A731" s="88"/>
      <c r="B731" s="87" t="s">
        <v>199</v>
      </c>
      <c r="C731" s="88"/>
      <c r="D731" s="89">
        <v>2</v>
      </c>
      <c r="E731" s="89">
        <v>0.83</v>
      </c>
      <c r="F731" s="89">
        <v>0.5</v>
      </c>
      <c r="G731" s="89">
        <v>0.5</v>
      </c>
      <c r="H731" s="90">
        <f t="shared" ref="H731:H732" si="41">(E731+F731)*D731*G731</f>
        <v>1.33</v>
      </c>
    </row>
    <row r="732" spans="1:8" ht="52.5" customHeight="1">
      <c r="A732" s="88"/>
      <c r="B732" s="87" t="s">
        <v>200</v>
      </c>
      <c r="C732" s="88"/>
      <c r="D732" s="89">
        <v>2</v>
      </c>
      <c r="E732" s="89">
        <v>0.83</v>
      </c>
      <c r="F732" s="89">
        <v>0.5</v>
      </c>
      <c r="G732" s="89">
        <v>4.91</v>
      </c>
      <c r="H732" s="90">
        <f t="shared" si="41"/>
        <v>13.060600000000001</v>
      </c>
    </row>
    <row r="733" spans="1:8" ht="52.5" customHeight="1">
      <c r="A733" s="88"/>
      <c r="B733" s="87" t="s">
        <v>334</v>
      </c>
      <c r="C733" s="88"/>
      <c r="D733" s="89">
        <v>1</v>
      </c>
      <c r="E733" s="89">
        <v>0.83</v>
      </c>
      <c r="F733" s="89">
        <v>0.5</v>
      </c>
      <c r="G733" s="89">
        <v>0</v>
      </c>
      <c r="H733" s="90">
        <v>0.41</v>
      </c>
    </row>
    <row r="734" spans="1:8" ht="52.5" customHeight="1">
      <c r="A734" s="88"/>
      <c r="B734" s="87" t="s">
        <v>175</v>
      </c>
      <c r="C734" s="88"/>
      <c r="D734" s="89">
        <v>2</v>
      </c>
      <c r="E734" s="89">
        <v>1.5</v>
      </c>
      <c r="F734" s="89">
        <v>0.5</v>
      </c>
      <c r="G734" s="89">
        <v>0.5</v>
      </c>
      <c r="H734" s="90">
        <f t="shared" ref="H734:H735" si="42">(E734+F734)*D734*G734</f>
        <v>2</v>
      </c>
    </row>
    <row r="735" spans="1:8" ht="52.5" customHeight="1">
      <c r="A735" s="88"/>
      <c r="B735" s="87" t="s">
        <v>176</v>
      </c>
      <c r="C735" s="88"/>
      <c r="D735" s="89">
        <v>2</v>
      </c>
      <c r="E735" s="89">
        <v>1.5</v>
      </c>
      <c r="F735" s="89">
        <v>0.5</v>
      </c>
      <c r="G735" s="89">
        <v>3.91</v>
      </c>
      <c r="H735" s="90">
        <f t="shared" si="42"/>
        <v>15.64</v>
      </c>
    </row>
    <row r="736" spans="1:8" ht="52.5" customHeight="1">
      <c r="A736" s="88"/>
      <c r="B736" s="87" t="s">
        <v>335</v>
      </c>
      <c r="C736" s="88"/>
      <c r="D736" s="89">
        <v>1</v>
      </c>
      <c r="E736" s="89">
        <v>1.5</v>
      </c>
      <c r="F736" s="89">
        <v>0.5</v>
      </c>
      <c r="G736" s="89">
        <v>0</v>
      </c>
      <c r="H736" s="90">
        <v>0.75</v>
      </c>
    </row>
    <row r="737" spans="1:8" ht="52.5" customHeight="1">
      <c r="A737" s="88"/>
      <c r="B737" s="87" t="s">
        <v>336</v>
      </c>
      <c r="C737" s="88"/>
      <c r="D737" s="89">
        <v>2</v>
      </c>
      <c r="E737" s="89">
        <v>0.83</v>
      </c>
      <c r="F737" s="89">
        <v>0.66</v>
      </c>
      <c r="G737" s="89">
        <v>0.5</v>
      </c>
      <c r="H737" s="90">
        <f t="shared" ref="H737:H751" si="43">(E737+F737)*D737*G737</f>
        <v>1.49</v>
      </c>
    </row>
    <row r="738" spans="1:8" ht="52.5" customHeight="1">
      <c r="A738" s="88"/>
      <c r="B738" s="87" t="s">
        <v>337</v>
      </c>
      <c r="C738" s="88"/>
      <c r="D738" s="89">
        <v>2</v>
      </c>
      <c r="E738" s="89">
        <v>0.83</v>
      </c>
      <c r="F738" s="89">
        <v>0.66</v>
      </c>
      <c r="G738" s="89">
        <v>0.57999999999999996</v>
      </c>
      <c r="H738" s="90">
        <f t="shared" si="43"/>
        <v>1.7283999999999999</v>
      </c>
    </row>
    <row r="739" spans="1:8" ht="52.5" customHeight="1">
      <c r="A739" s="88"/>
      <c r="B739" s="87" t="s">
        <v>289</v>
      </c>
      <c r="C739" s="88"/>
      <c r="D739" s="89">
        <v>2</v>
      </c>
      <c r="E739" s="89">
        <v>2.16</v>
      </c>
      <c r="F739" s="89">
        <v>1</v>
      </c>
      <c r="G739" s="89">
        <v>1.1599999999999999</v>
      </c>
      <c r="H739" s="90">
        <f t="shared" si="43"/>
        <v>7.3311999999999999</v>
      </c>
    </row>
    <row r="740" spans="1:8" ht="52.5" customHeight="1">
      <c r="A740" s="88"/>
      <c r="B740" s="87" t="s">
        <v>290</v>
      </c>
      <c r="C740" s="91"/>
      <c r="D740" s="89">
        <v>2</v>
      </c>
      <c r="E740" s="89">
        <v>2.16</v>
      </c>
      <c r="F740" s="89">
        <v>1</v>
      </c>
      <c r="G740" s="89">
        <v>2.75</v>
      </c>
      <c r="H740" s="90">
        <f t="shared" si="43"/>
        <v>17.380000000000003</v>
      </c>
    </row>
    <row r="741" spans="1:8" ht="52.5" customHeight="1">
      <c r="A741" s="88"/>
      <c r="B741" s="87" t="s">
        <v>289</v>
      </c>
      <c r="C741" s="88"/>
      <c r="D741" s="89">
        <v>2</v>
      </c>
      <c r="E741" s="89">
        <v>2.16</v>
      </c>
      <c r="F741" s="89">
        <v>1</v>
      </c>
      <c r="G741" s="89">
        <v>7.75</v>
      </c>
      <c r="H741" s="90">
        <f t="shared" si="43"/>
        <v>48.980000000000004</v>
      </c>
    </row>
    <row r="742" spans="1:8" ht="52.5" customHeight="1">
      <c r="A742" s="88"/>
      <c r="B742" s="87" t="s">
        <v>290</v>
      </c>
      <c r="C742" s="91"/>
      <c r="D742" s="89">
        <v>2</v>
      </c>
      <c r="E742" s="89">
        <v>2.16</v>
      </c>
      <c r="F742" s="89">
        <v>1</v>
      </c>
      <c r="G742" s="89">
        <v>2.75</v>
      </c>
      <c r="H742" s="90">
        <f t="shared" si="43"/>
        <v>17.380000000000003</v>
      </c>
    </row>
    <row r="743" spans="1:8" ht="52.5" customHeight="1">
      <c r="A743" s="88"/>
      <c r="B743" s="87" t="s">
        <v>289</v>
      </c>
      <c r="C743" s="88"/>
      <c r="D743" s="89">
        <v>2</v>
      </c>
      <c r="E743" s="89">
        <v>2.16</v>
      </c>
      <c r="F743" s="89">
        <v>1</v>
      </c>
      <c r="G743" s="89">
        <v>1</v>
      </c>
      <c r="H743" s="90">
        <f t="shared" si="43"/>
        <v>6.32</v>
      </c>
    </row>
    <row r="744" spans="1:8" ht="52.5" customHeight="1">
      <c r="A744" s="88"/>
      <c r="B744" s="87" t="s">
        <v>291</v>
      </c>
      <c r="C744" s="88"/>
      <c r="D744" s="89">
        <v>2</v>
      </c>
      <c r="E744" s="89">
        <v>1.58</v>
      </c>
      <c r="F744" s="89">
        <v>2.16</v>
      </c>
      <c r="G744" s="89">
        <v>1</v>
      </c>
      <c r="H744" s="90">
        <f t="shared" si="43"/>
        <v>7.48</v>
      </c>
    </row>
    <row r="745" spans="1:8" ht="52.5" customHeight="1">
      <c r="A745" s="88"/>
      <c r="B745" s="87" t="s">
        <v>292</v>
      </c>
      <c r="C745" s="88"/>
      <c r="D745" s="89">
        <v>2</v>
      </c>
      <c r="E745" s="89">
        <v>3.16</v>
      </c>
      <c r="F745" s="89">
        <v>1.1599999999999999</v>
      </c>
      <c r="G745" s="89">
        <v>0.5</v>
      </c>
      <c r="H745" s="90">
        <f t="shared" si="43"/>
        <v>4.32</v>
      </c>
    </row>
    <row r="746" spans="1:8" ht="52.5" customHeight="1">
      <c r="A746" s="88"/>
      <c r="B746" s="87" t="s">
        <v>338</v>
      </c>
      <c r="C746" s="88"/>
      <c r="D746" s="89">
        <v>2</v>
      </c>
      <c r="E746" s="89">
        <v>1.5</v>
      </c>
      <c r="F746" s="89">
        <v>0.66</v>
      </c>
      <c r="G746" s="89">
        <v>1</v>
      </c>
      <c r="H746" s="90">
        <f t="shared" si="43"/>
        <v>4.32</v>
      </c>
    </row>
    <row r="747" spans="1:8" ht="52.5" customHeight="1">
      <c r="A747" s="88"/>
      <c r="B747" s="87" t="s">
        <v>311</v>
      </c>
      <c r="C747" s="88"/>
      <c r="D747" s="89">
        <v>2</v>
      </c>
      <c r="E747" s="89">
        <v>1.5</v>
      </c>
      <c r="F747" s="89">
        <v>0.66</v>
      </c>
      <c r="G747" s="89">
        <v>1</v>
      </c>
      <c r="H747" s="90">
        <f t="shared" si="43"/>
        <v>4.32</v>
      </c>
    </row>
    <row r="748" spans="1:8" ht="52.5" customHeight="1">
      <c r="A748" s="88"/>
      <c r="B748" s="87" t="s">
        <v>338</v>
      </c>
      <c r="C748" s="88"/>
      <c r="D748" s="89">
        <v>2</v>
      </c>
      <c r="E748" s="89">
        <v>1.5</v>
      </c>
      <c r="F748" s="89">
        <v>0.66</v>
      </c>
      <c r="G748" s="89">
        <v>1</v>
      </c>
      <c r="H748" s="90">
        <f t="shared" si="43"/>
        <v>4.32</v>
      </c>
    </row>
    <row r="749" spans="1:8" ht="52.5" customHeight="1">
      <c r="A749" s="88"/>
      <c r="B749" s="87" t="s">
        <v>311</v>
      </c>
      <c r="C749" s="88"/>
      <c r="D749" s="89">
        <v>2</v>
      </c>
      <c r="E749" s="89">
        <v>1.5</v>
      </c>
      <c r="F749" s="89">
        <v>0.66</v>
      </c>
      <c r="G749" s="89">
        <v>7.41</v>
      </c>
      <c r="H749" s="90">
        <f t="shared" si="43"/>
        <v>32.011200000000002</v>
      </c>
    </row>
    <row r="750" spans="1:8" ht="52.5" customHeight="1">
      <c r="A750" s="88"/>
      <c r="B750" s="87" t="s">
        <v>339</v>
      </c>
      <c r="C750" s="88"/>
      <c r="D750" s="89">
        <v>2</v>
      </c>
      <c r="E750" s="89">
        <v>1.08</v>
      </c>
      <c r="F750" s="89">
        <v>1</v>
      </c>
      <c r="G750" s="89">
        <v>1.33</v>
      </c>
      <c r="H750" s="90">
        <f t="shared" si="43"/>
        <v>5.5328000000000008</v>
      </c>
    </row>
    <row r="751" spans="1:8" ht="52.5" customHeight="1">
      <c r="A751" s="88"/>
      <c r="B751" s="87" t="s">
        <v>176</v>
      </c>
      <c r="C751" s="88"/>
      <c r="D751" s="89">
        <v>2</v>
      </c>
      <c r="E751" s="89">
        <v>1.5</v>
      </c>
      <c r="F751" s="89">
        <v>0.5</v>
      </c>
      <c r="G751" s="89">
        <v>8.16</v>
      </c>
      <c r="H751" s="90">
        <f t="shared" si="43"/>
        <v>32.64</v>
      </c>
    </row>
    <row r="752" spans="1:8" ht="52.5" customHeight="1">
      <c r="A752" s="88"/>
      <c r="B752" s="87" t="s">
        <v>335</v>
      </c>
      <c r="C752" s="88"/>
      <c r="D752" s="89">
        <v>1</v>
      </c>
      <c r="E752" s="89">
        <v>1.5</v>
      </c>
      <c r="F752" s="89">
        <v>0.5</v>
      </c>
      <c r="G752" s="89">
        <v>0</v>
      </c>
      <c r="H752" s="90">
        <v>0.75</v>
      </c>
    </row>
    <row r="753" spans="1:8" ht="52.5" customHeight="1">
      <c r="A753" s="88"/>
      <c r="B753" s="87" t="s">
        <v>340</v>
      </c>
      <c r="C753" s="88"/>
      <c r="D753" s="89">
        <v>2</v>
      </c>
      <c r="E753" s="89">
        <v>2</v>
      </c>
      <c r="F753" s="89">
        <v>0.83</v>
      </c>
      <c r="G753" s="89">
        <v>0.5</v>
      </c>
      <c r="H753" s="90">
        <f t="shared" ref="H753:H764" si="44">(E753+F753)*D753*G753</f>
        <v>2.83</v>
      </c>
    </row>
    <row r="754" spans="1:8" ht="52.5" customHeight="1">
      <c r="A754" s="88"/>
      <c r="B754" s="87" t="s">
        <v>341</v>
      </c>
      <c r="C754" s="88"/>
      <c r="D754" s="89">
        <v>2</v>
      </c>
      <c r="E754" s="89">
        <v>2</v>
      </c>
      <c r="F754" s="89">
        <v>0.83</v>
      </c>
      <c r="G754" s="89">
        <v>10.91</v>
      </c>
      <c r="H754" s="90">
        <f t="shared" si="44"/>
        <v>61.750600000000006</v>
      </c>
    </row>
    <row r="755" spans="1:8" ht="52.5" customHeight="1">
      <c r="A755" s="88"/>
      <c r="B755" s="87" t="s">
        <v>342</v>
      </c>
      <c r="C755" s="88"/>
      <c r="D755" s="89">
        <v>2</v>
      </c>
      <c r="E755" s="89">
        <v>2</v>
      </c>
      <c r="F755" s="89">
        <v>0.83</v>
      </c>
      <c r="G755" s="89">
        <v>1.5</v>
      </c>
      <c r="H755" s="90">
        <f t="shared" si="44"/>
        <v>8.49</v>
      </c>
    </row>
    <row r="756" spans="1:8" ht="52.5" customHeight="1">
      <c r="A756" s="88"/>
      <c r="B756" s="87" t="s">
        <v>343</v>
      </c>
      <c r="C756" s="88"/>
      <c r="D756" s="89">
        <v>2</v>
      </c>
      <c r="E756" s="89">
        <v>1.41</v>
      </c>
      <c r="F756" s="89">
        <v>1.1599999999999999</v>
      </c>
      <c r="G756" s="89">
        <v>1.5</v>
      </c>
      <c r="H756" s="90">
        <f t="shared" si="44"/>
        <v>7.7099999999999991</v>
      </c>
    </row>
    <row r="757" spans="1:8" ht="52.5" customHeight="1">
      <c r="A757" s="88"/>
      <c r="B757" s="87" t="s">
        <v>174</v>
      </c>
      <c r="C757" s="88"/>
      <c r="D757" s="89">
        <v>2</v>
      </c>
      <c r="E757" s="89">
        <v>1.5</v>
      </c>
      <c r="F757" s="89">
        <v>0.83</v>
      </c>
      <c r="G757" s="89">
        <v>4.41</v>
      </c>
      <c r="H757" s="90">
        <f t="shared" si="44"/>
        <v>20.550600000000003</v>
      </c>
    </row>
    <row r="758" spans="1:8" ht="52.5" customHeight="1">
      <c r="A758" s="88"/>
      <c r="B758" s="87" t="s">
        <v>344</v>
      </c>
      <c r="C758" s="91"/>
      <c r="D758" s="89">
        <v>2</v>
      </c>
      <c r="E758" s="89">
        <v>1.5</v>
      </c>
      <c r="F758" s="89">
        <v>0.83</v>
      </c>
      <c r="G758" s="89">
        <v>0.99</v>
      </c>
      <c r="H758" s="90">
        <f t="shared" si="44"/>
        <v>4.6134000000000004</v>
      </c>
    </row>
    <row r="759" spans="1:8" ht="52.5" customHeight="1">
      <c r="A759" s="88"/>
      <c r="B759" s="87" t="s">
        <v>174</v>
      </c>
      <c r="C759" s="88"/>
      <c r="D759" s="89">
        <v>2</v>
      </c>
      <c r="E759" s="89">
        <v>1.5</v>
      </c>
      <c r="F759" s="89">
        <v>0.83</v>
      </c>
      <c r="G759" s="89">
        <v>4.41</v>
      </c>
      <c r="H759" s="90">
        <f t="shared" si="44"/>
        <v>20.550600000000003</v>
      </c>
    </row>
    <row r="760" spans="1:8" ht="52.5" customHeight="1">
      <c r="A760" s="88"/>
      <c r="B760" s="87" t="s">
        <v>344</v>
      </c>
      <c r="C760" s="91"/>
      <c r="D760" s="89">
        <v>2</v>
      </c>
      <c r="E760" s="89">
        <v>1.5</v>
      </c>
      <c r="F760" s="89">
        <v>0.83</v>
      </c>
      <c r="G760" s="89">
        <v>0.99</v>
      </c>
      <c r="H760" s="90">
        <f t="shared" si="44"/>
        <v>4.6134000000000004</v>
      </c>
    </row>
    <row r="761" spans="1:8" ht="52.5" customHeight="1">
      <c r="A761" s="88"/>
      <c r="B761" s="87" t="s">
        <v>174</v>
      </c>
      <c r="C761" s="88"/>
      <c r="D761" s="89">
        <v>2</v>
      </c>
      <c r="E761" s="89">
        <v>1.5</v>
      </c>
      <c r="F761" s="89">
        <v>0.83</v>
      </c>
      <c r="G761" s="89">
        <v>1</v>
      </c>
      <c r="H761" s="90">
        <f t="shared" si="44"/>
        <v>4.66</v>
      </c>
    </row>
    <row r="762" spans="1:8" ht="52.5" customHeight="1">
      <c r="A762" s="88"/>
      <c r="B762" s="87" t="s">
        <v>311</v>
      </c>
      <c r="C762" s="88"/>
      <c r="D762" s="89">
        <v>2</v>
      </c>
      <c r="E762" s="89">
        <v>1.5</v>
      </c>
      <c r="F762" s="89">
        <v>0.66</v>
      </c>
      <c r="G762" s="89">
        <v>4</v>
      </c>
      <c r="H762" s="90">
        <f t="shared" si="44"/>
        <v>17.28</v>
      </c>
    </row>
    <row r="763" spans="1:8" ht="52.5" customHeight="1">
      <c r="A763" s="88"/>
      <c r="B763" s="87" t="s">
        <v>311</v>
      </c>
      <c r="C763" s="88"/>
      <c r="D763" s="89">
        <v>2</v>
      </c>
      <c r="E763" s="89">
        <v>1.5</v>
      </c>
      <c r="F763" s="89">
        <v>0.66</v>
      </c>
      <c r="G763" s="89">
        <v>4</v>
      </c>
      <c r="H763" s="90">
        <f t="shared" si="44"/>
        <v>17.28</v>
      </c>
    </row>
    <row r="764" spans="1:8" ht="52.5" customHeight="1">
      <c r="A764" s="88"/>
      <c r="B764" s="87" t="s">
        <v>339</v>
      </c>
      <c r="C764" s="88"/>
      <c r="D764" s="89">
        <v>2</v>
      </c>
      <c r="E764" s="89">
        <v>1.08</v>
      </c>
      <c r="F764" s="89">
        <v>1</v>
      </c>
      <c r="G764" s="89">
        <v>2.5</v>
      </c>
      <c r="H764" s="90">
        <f t="shared" si="44"/>
        <v>10.4</v>
      </c>
    </row>
    <row r="765" spans="1:8" ht="37.5" customHeight="1">
      <c r="A765" s="88"/>
      <c r="B765" s="92"/>
      <c r="C765" s="88"/>
      <c r="D765" s="89"/>
      <c r="E765" s="89"/>
      <c r="F765" s="89"/>
      <c r="G765" s="89"/>
      <c r="H765" s="90"/>
    </row>
    <row r="766" spans="1:8" ht="62.25" customHeight="1">
      <c r="A766" s="88"/>
      <c r="B766" s="161" t="s">
        <v>134</v>
      </c>
      <c r="C766" s="162" t="s">
        <v>179</v>
      </c>
      <c r="D766" s="161"/>
      <c r="E766" s="163"/>
      <c r="F766" s="163"/>
      <c r="G766" s="163"/>
      <c r="H766" s="93">
        <f>SUM(H663:H765)</f>
        <v>1596.8242</v>
      </c>
    </row>
    <row r="768" spans="1:8" ht="60">
      <c r="A768" s="544" t="s">
        <v>152</v>
      </c>
      <c r="B768" s="545"/>
      <c r="C768" s="545"/>
      <c r="D768" s="545"/>
      <c r="E768" s="545"/>
      <c r="F768" s="545"/>
      <c r="G768" s="545"/>
      <c r="H768" s="546"/>
    </row>
    <row r="769" spans="1:8" ht="45">
      <c r="A769" s="547" t="s">
        <v>151</v>
      </c>
      <c r="B769" s="548"/>
      <c r="C769" s="548"/>
      <c r="D769" s="548"/>
      <c r="E769" s="548"/>
      <c r="F769" s="548"/>
      <c r="G769" s="548"/>
      <c r="H769" s="549"/>
    </row>
    <row r="770" spans="1:8" ht="35.25">
      <c r="A770" s="550"/>
      <c r="B770" s="551"/>
      <c r="C770" s="551"/>
      <c r="D770" s="551"/>
      <c r="E770" s="551"/>
      <c r="F770" s="551"/>
      <c r="G770" s="551"/>
      <c r="H770" s="552"/>
    </row>
    <row r="771" spans="1:8" ht="33.75">
      <c r="A771" s="553"/>
      <c r="B771" s="553"/>
      <c r="C771" s="553"/>
      <c r="D771" s="553"/>
      <c r="E771" s="553"/>
      <c r="F771" s="553"/>
      <c r="G771" s="553"/>
      <c r="H771" s="553"/>
    </row>
    <row r="772" spans="1:8" ht="45" customHeight="1">
      <c r="A772" s="554" t="s">
        <v>150</v>
      </c>
      <c r="B772" s="554"/>
      <c r="C772" s="542" t="s">
        <v>149</v>
      </c>
      <c r="D772" s="542"/>
      <c r="E772" s="542"/>
      <c r="F772" s="554" t="s">
        <v>148</v>
      </c>
      <c r="G772" s="554"/>
      <c r="H772" s="115">
        <v>45170</v>
      </c>
    </row>
    <row r="773" spans="1:8" ht="45" customHeight="1">
      <c r="A773" s="554" t="s">
        <v>147</v>
      </c>
      <c r="B773" s="554"/>
      <c r="C773" s="542"/>
      <c r="D773" s="542"/>
      <c r="E773" s="542"/>
      <c r="F773" s="554" t="s">
        <v>146</v>
      </c>
      <c r="G773" s="554"/>
      <c r="H773" s="116"/>
    </row>
    <row r="774" spans="1:8" ht="45" customHeight="1">
      <c r="A774" s="554" t="s">
        <v>145</v>
      </c>
      <c r="B774" s="554"/>
      <c r="C774" s="542"/>
      <c r="D774" s="542"/>
      <c r="E774" s="542"/>
      <c r="F774" s="555" t="s">
        <v>144</v>
      </c>
      <c r="G774" s="555"/>
      <c r="H774" s="117"/>
    </row>
    <row r="775" spans="1:8" ht="37.5">
      <c r="A775" s="542" t="s">
        <v>143</v>
      </c>
      <c r="B775" s="543" t="s">
        <v>111</v>
      </c>
      <c r="C775" s="543" t="s">
        <v>112</v>
      </c>
      <c r="D775" s="543" t="s">
        <v>142</v>
      </c>
      <c r="E775" s="543"/>
      <c r="F775" s="543"/>
      <c r="G775" s="543"/>
      <c r="H775" s="542" t="s">
        <v>141</v>
      </c>
    </row>
    <row r="776" spans="1:8" ht="52.5" customHeight="1">
      <c r="A776" s="542"/>
      <c r="B776" s="543"/>
      <c r="C776" s="543"/>
      <c r="D776" s="118" t="s">
        <v>7</v>
      </c>
      <c r="E776" s="118" t="s">
        <v>156</v>
      </c>
      <c r="F776" s="118" t="s">
        <v>273</v>
      </c>
      <c r="G776" s="118" t="s">
        <v>140</v>
      </c>
      <c r="H776" s="542"/>
    </row>
    <row r="777" spans="1:8" ht="52.5" customHeight="1">
      <c r="A777" s="78"/>
      <c r="B777" s="94" t="s">
        <v>135</v>
      </c>
      <c r="C777" s="118"/>
      <c r="D777" s="118"/>
      <c r="E777" s="118"/>
      <c r="F777" s="118"/>
      <c r="G777" s="118"/>
      <c r="H777" s="119"/>
    </row>
    <row r="778" spans="1:8" ht="37.5">
      <c r="A778" s="123"/>
      <c r="B778" s="94"/>
      <c r="C778" s="122"/>
      <c r="D778" s="118"/>
      <c r="E778" s="118"/>
      <c r="F778" s="118"/>
      <c r="G778" s="118"/>
      <c r="H778" s="119"/>
    </row>
    <row r="779" spans="1:8" ht="195.75" customHeight="1">
      <c r="A779" s="78">
        <v>11</v>
      </c>
      <c r="B779" s="79" t="s">
        <v>51</v>
      </c>
      <c r="C779" s="88"/>
      <c r="D779" s="118"/>
      <c r="E779" s="118"/>
      <c r="F779" s="118"/>
      <c r="G779" s="118"/>
      <c r="H779" s="119"/>
    </row>
    <row r="780" spans="1:8" ht="61.5" customHeight="1">
      <c r="A780" s="88"/>
      <c r="B780" s="130" t="s">
        <v>163</v>
      </c>
      <c r="C780" s="88"/>
      <c r="D780" s="118"/>
      <c r="E780" s="118"/>
      <c r="F780" s="118"/>
      <c r="G780" s="118"/>
      <c r="H780" s="119"/>
    </row>
    <row r="781" spans="1:8" ht="52.5" customHeight="1">
      <c r="A781" s="88"/>
      <c r="B781" s="87" t="s">
        <v>168</v>
      </c>
      <c r="C781" s="88"/>
      <c r="D781" s="89">
        <v>2</v>
      </c>
      <c r="E781" s="89">
        <v>1.1599999999999999</v>
      </c>
      <c r="F781" s="89">
        <v>0.83</v>
      </c>
      <c r="G781" s="89">
        <v>20</v>
      </c>
      <c r="H781" s="90">
        <f t="shared" ref="H781" si="45">(E781+F781)*D781*G781</f>
        <v>79.599999999999994</v>
      </c>
    </row>
    <row r="782" spans="1:8" ht="52.5" customHeight="1">
      <c r="A782" s="88"/>
      <c r="B782" s="87" t="s">
        <v>178</v>
      </c>
      <c r="C782" s="88"/>
      <c r="D782" s="89">
        <v>2</v>
      </c>
      <c r="E782" s="89">
        <v>1.1599999999999999</v>
      </c>
      <c r="F782" s="89">
        <v>0.83</v>
      </c>
      <c r="G782" s="89">
        <v>0</v>
      </c>
      <c r="H782" s="90">
        <v>0.97</v>
      </c>
    </row>
    <row r="783" spans="1:8" ht="52.5" customHeight="1">
      <c r="A783" s="88"/>
      <c r="B783" s="87" t="s">
        <v>164</v>
      </c>
      <c r="C783" s="88"/>
      <c r="D783" s="89">
        <v>2</v>
      </c>
      <c r="E783" s="89">
        <v>1</v>
      </c>
      <c r="F783" s="89">
        <v>0.33</v>
      </c>
      <c r="G783" s="89">
        <v>0.5</v>
      </c>
      <c r="H783" s="90">
        <f t="shared" ref="H783:H788" si="46">(E783+F783)*D783*G783</f>
        <v>1.33</v>
      </c>
    </row>
    <row r="784" spans="1:8" ht="52.5" customHeight="1">
      <c r="A784" s="88"/>
      <c r="B784" s="87" t="s">
        <v>165</v>
      </c>
      <c r="C784" s="88"/>
      <c r="D784" s="89">
        <v>2</v>
      </c>
      <c r="E784" s="89">
        <v>1</v>
      </c>
      <c r="F784" s="89">
        <v>0.33</v>
      </c>
      <c r="G784" s="89">
        <v>0.33</v>
      </c>
      <c r="H784" s="90">
        <f t="shared" si="46"/>
        <v>0.87780000000000014</v>
      </c>
    </row>
    <row r="785" spans="1:8" ht="52.5" customHeight="1">
      <c r="A785" s="88"/>
      <c r="B785" s="87" t="s">
        <v>180</v>
      </c>
      <c r="C785" s="91"/>
      <c r="D785" s="89">
        <v>2</v>
      </c>
      <c r="E785" s="89">
        <v>1</v>
      </c>
      <c r="F785" s="89">
        <v>0.33</v>
      </c>
      <c r="G785" s="89">
        <v>1.54</v>
      </c>
      <c r="H785" s="90">
        <f t="shared" si="46"/>
        <v>4.0964</v>
      </c>
    </row>
    <row r="786" spans="1:8" ht="52.5" customHeight="1">
      <c r="A786" s="88"/>
      <c r="B786" s="87" t="s">
        <v>165</v>
      </c>
      <c r="C786" s="88"/>
      <c r="D786" s="89">
        <v>2</v>
      </c>
      <c r="E786" s="89">
        <v>1</v>
      </c>
      <c r="F786" s="89">
        <v>0.33</v>
      </c>
      <c r="G786" s="89">
        <v>3.83</v>
      </c>
      <c r="H786" s="90">
        <f t="shared" si="46"/>
        <v>10.187800000000001</v>
      </c>
    </row>
    <row r="787" spans="1:8" ht="52.5" customHeight="1">
      <c r="A787" s="88"/>
      <c r="B787" s="87" t="s">
        <v>180</v>
      </c>
      <c r="C787" s="91"/>
      <c r="D787" s="89">
        <v>2</v>
      </c>
      <c r="E787" s="89">
        <v>1</v>
      </c>
      <c r="F787" s="89">
        <v>0.33</v>
      </c>
      <c r="G787" s="89">
        <v>1.54</v>
      </c>
      <c r="H787" s="90">
        <f t="shared" si="46"/>
        <v>4.0964</v>
      </c>
    </row>
    <row r="788" spans="1:8" ht="52.5" customHeight="1">
      <c r="A788" s="88"/>
      <c r="B788" s="87" t="s">
        <v>165</v>
      </c>
      <c r="C788" s="88"/>
      <c r="D788" s="89">
        <v>2</v>
      </c>
      <c r="E788" s="89">
        <v>1</v>
      </c>
      <c r="F788" s="89">
        <v>0.33</v>
      </c>
      <c r="G788" s="89">
        <v>2.33</v>
      </c>
      <c r="H788" s="90">
        <f t="shared" si="46"/>
        <v>6.1978000000000009</v>
      </c>
    </row>
    <row r="789" spans="1:8" ht="52.5" customHeight="1">
      <c r="A789" s="88"/>
      <c r="B789" s="87" t="s">
        <v>166</v>
      </c>
      <c r="C789" s="88"/>
      <c r="D789" s="89">
        <v>2</v>
      </c>
      <c r="E789" s="89">
        <v>1</v>
      </c>
      <c r="F789" s="89">
        <v>0.33</v>
      </c>
      <c r="G789" s="89">
        <v>0</v>
      </c>
      <c r="H789" s="90">
        <v>0.33</v>
      </c>
    </row>
    <row r="790" spans="1:8" ht="52.5" customHeight="1">
      <c r="A790" s="88"/>
      <c r="B790" s="87" t="s">
        <v>181</v>
      </c>
      <c r="C790" s="88"/>
      <c r="D790" s="89">
        <v>2</v>
      </c>
      <c r="E790" s="89">
        <v>0.66</v>
      </c>
      <c r="F790" s="89">
        <v>0.5</v>
      </c>
      <c r="G790" s="89">
        <v>0.5</v>
      </c>
      <c r="H790" s="90">
        <f t="shared" ref="H790:H791" si="47">(E790+F790)*D790*G790</f>
        <v>1.1600000000000001</v>
      </c>
    </row>
    <row r="791" spans="1:8" ht="52.5" customHeight="1">
      <c r="A791" s="88"/>
      <c r="B791" s="87" t="s">
        <v>182</v>
      </c>
      <c r="C791" s="88"/>
      <c r="D791" s="89">
        <v>2</v>
      </c>
      <c r="E791" s="89">
        <v>0.66</v>
      </c>
      <c r="F791" s="89">
        <v>0.5</v>
      </c>
      <c r="G791" s="89">
        <v>5.91</v>
      </c>
      <c r="H791" s="90">
        <f t="shared" si="47"/>
        <v>13.711200000000002</v>
      </c>
    </row>
    <row r="792" spans="1:8" ht="52.5" customHeight="1">
      <c r="A792" s="88"/>
      <c r="B792" s="87" t="s">
        <v>183</v>
      </c>
      <c r="C792" s="88"/>
      <c r="D792" s="89">
        <v>2</v>
      </c>
      <c r="E792" s="89">
        <v>0.66</v>
      </c>
      <c r="F792" s="89">
        <v>0.5</v>
      </c>
      <c r="G792" s="89">
        <v>0</v>
      </c>
      <c r="H792" s="90">
        <v>0.33</v>
      </c>
    </row>
    <row r="793" spans="1:8" ht="52.5" customHeight="1">
      <c r="A793" s="88"/>
      <c r="B793" s="87" t="s">
        <v>169</v>
      </c>
      <c r="C793" s="88"/>
      <c r="D793" s="89">
        <v>2</v>
      </c>
      <c r="E793" s="89">
        <v>0.66</v>
      </c>
      <c r="F793" s="89">
        <v>0.33</v>
      </c>
      <c r="G793" s="89">
        <v>0.5</v>
      </c>
      <c r="H793" s="90">
        <f t="shared" ref="H793:H794" si="48">(E793+F793)*D793*G793</f>
        <v>0.99</v>
      </c>
    </row>
    <row r="794" spans="1:8" ht="52.5" customHeight="1">
      <c r="A794" s="88"/>
      <c r="B794" s="87" t="s">
        <v>170</v>
      </c>
      <c r="C794" s="88"/>
      <c r="D794" s="89">
        <v>2</v>
      </c>
      <c r="E794" s="89">
        <v>0.66</v>
      </c>
      <c r="F794" s="89">
        <v>0.33</v>
      </c>
      <c r="G794" s="89">
        <v>7.83</v>
      </c>
      <c r="H794" s="90">
        <f t="shared" si="48"/>
        <v>15.503399999999999</v>
      </c>
    </row>
    <row r="795" spans="1:8" ht="52.5" customHeight="1">
      <c r="A795" s="88"/>
      <c r="B795" s="87" t="s">
        <v>171</v>
      </c>
      <c r="C795" s="88"/>
      <c r="D795" s="89">
        <v>2</v>
      </c>
      <c r="E795" s="89">
        <v>0.66</v>
      </c>
      <c r="F795" s="89">
        <v>0.33</v>
      </c>
      <c r="G795" s="89">
        <v>0</v>
      </c>
      <c r="H795" s="90">
        <v>0.22</v>
      </c>
    </row>
    <row r="796" spans="1:8" ht="52.5" customHeight="1">
      <c r="A796" s="88"/>
      <c r="B796" s="87" t="s">
        <v>169</v>
      </c>
      <c r="C796" s="88"/>
      <c r="D796" s="89">
        <v>2</v>
      </c>
      <c r="E796" s="89">
        <v>0.66</v>
      </c>
      <c r="F796" s="89">
        <v>0.33</v>
      </c>
      <c r="G796" s="89">
        <v>0.5</v>
      </c>
      <c r="H796" s="90">
        <f t="shared" ref="H796:H797" si="49">(E796+F796)*D796*G796</f>
        <v>0.99</v>
      </c>
    </row>
    <row r="797" spans="1:8" ht="52.5" customHeight="1">
      <c r="A797" s="88"/>
      <c r="B797" s="87" t="s">
        <v>170</v>
      </c>
      <c r="C797" s="88"/>
      <c r="D797" s="89">
        <v>2</v>
      </c>
      <c r="E797" s="89">
        <v>0.66</v>
      </c>
      <c r="F797" s="89">
        <v>0.33</v>
      </c>
      <c r="G797" s="89">
        <v>4.58</v>
      </c>
      <c r="H797" s="90">
        <f t="shared" si="49"/>
        <v>9.0684000000000005</v>
      </c>
    </row>
    <row r="798" spans="1:8" ht="52.5" customHeight="1">
      <c r="A798" s="88"/>
      <c r="B798" s="87" t="s">
        <v>171</v>
      </c>
      <c r="C798" s="88"/>
      <c r="D798" s="89">
        <v>2</v>
      </c>
      <c r="E798" s="89">
        <v>0.66</v>
      </c>
      <c r="F798" s="89">
        <v>0.33</v>
      </c>
      <c r="G798" s="89">
        <v>0</v>
      </c>
      <c r="H798" s="90">
        <v>0.22</v>
      </c>
    </row>
    <row r="799" spans="1:8" ht="52.5" customHeight="1">
      <c r="A799" s="88"/>
      <c r="B799" s="87" t="s">
        <v>184</v>
      </c>
      <c r="C799" s="88"/>
      <c r="D799" s="89">
        <v>2</v>
      </c>
      <c r="E799" s="89">
        <v>1</v>
      </c>
      <c r="F799" s="89">
        <v>0.83</v>
      </c>
      <c r="G799" s="89">
        <v>0.5</v>
      </c>
      <c r="H799" s="90">
        <f t="shared" ref="H799:H810" si="50">(E799+F799)*D799*G799</f>
        <v>1.83</v>
      </c>
    </row>
    <row r="800" spans="1:8" ht="52.5" customHeight="1">
      <c r="A800" s="88"/>
      <c r="B800" s="87" t="s">
        <v>185</v>
      </c>
      <c r="C800" s="88"/>
      <c r="D800" s="89">
        <v>2</v>
      </c>
      <c r="E800" s="89">
        <v>1</v>
      </c>
      <c r="F800" s="89">
        <v>0.83</v>
      </c>
      <c r="G800" s="89">
        <v>8.58</v>
      </c>
      <c r="H800" s="90">
        <f t="shared" si="50"/>
        <v>31.402800000000003</v>
      </c>
    </row>
    <row r="801" spans="1:8" ht="52.5" customHeight="1">
      <c r="A801" s="88"/>
      <c r="B801" s="87" t="s">
        <v>186</v>
      </c>
      <c r="C801" s="88"/>
      <c r="D801" s="89">
        <v>2</v>
      </c>
      <c r="E801" s="89">
        <v>0.91</v>
      </c>
      <c r="F801" s="89">
        <v>0.83</v>
      </c>
      <c r="G801" s="89">
        <v>1</v>
      </c>
      <c r="H801" s="90">
        <f t="shared" si="50"/>
        <v>3.48</v>
      </c>
    </row>
    <row r="802" spans="1:8" ht="52.5" customHeight="1">
      <c r="A802" s="88"/>
      <c r="B802" s="87" t="s">
        <v>187</v>
      </c>
      <c r="C802" s="88"/>
      <c r="D802" s="89">
        <v>2</v>
      </c>
      <c r="E802" s="89">
        <v>0.83</v>
      </c>
      <c r="F802" s="89">
        <v>0.83</v>
      </c>
      <c r="G802" s="89">
        <v>9</v>
      </c>
      <c r="H802" s="90">
        <f t="shared" si="50"/>
        <v>29.88</v>
      </c>
    </row>
    <row r="803" spans="1:8" ht="52.5" customHeight="1">
      <c r="A803" s="88"/>
      <c r="B803" s="87" t="s">
        <v>188</v>
      </c>
      <c r="C803" s="91"/>
      <c r="D803" s="89">
        <v>2</v>
      </c>
      <c r="E803" s="89">
        <v>0.83</v>
      </c>
      <c r="F803" s="89">
        <v>0.83</v>
      </c>
      <c r="G803" s="89">
        <v>1.41</v>
      </c>
      <c r="H803" s="90">
        <f t="shared" si="50"/>
        <v>4.6811999999999996</v>
      </c>
    </row>
    <row r="804" spans="1:8" ht="52.5" customHeight="1">
      <c r="A804" s="88"/>
      <c r="B804" s="87" t="s">
        <v>187</v>
      </c>
      <c r="C804" s="88"/>
      <c r="D804" s="89">
        <v>2</v>
      </c>
      <c r="E804" s="89">
        <v>0.83</v>
      </c>
      <c r="F804" s="89">
        <v>0.83</v>
      </c>
      <c r="G804" s="89">
        <v>34.909999999999997</v>
      </c>
      <c r="H804" s="90">
        <f t="shared" si="50"/>
        <v>115.90119999999999</v>
      </c>
    </row>
    <row r="805" spans="1:8" ht="52.5" customHeight="1">
      <c r="A805" s="88"/>
      <c r="B805" s="87" t="s">
        <v>188</v>
      </c>
      <c r="C805" s="91"/>
      <c r="D805" s="89">
        <v>2</v>
      </c>
      <c r="E805" s="89">
        <v>0.83</v>
      </c>
      <c r="F805" s="89">
        <v>0.83</v>
      </c>
      <c r="G805" s="89">
        <v>1.41</v>
      </c>
      <c r="H805" s="90">
        <f t="shared" si="50"/>
        <v>4.6811999999999996</v>
      </c>
    </row>
    <row r="806" spans="1:8" ht="52.5" customHeight="1">
      <c r="A806" s="88"/>
      <c r="B806" s="87" t="s">
        <v>187</v>
      </c>
      <c r="C806" s="88"/>
      <c r="D806" s="89">
        <v>2</v>
      </c>
      <c r="E806" s="89">
        <v>0.83</v>
      </c>
      <c r="F806" s="89">
        <v>0.83</v>
      </c>
      <c r="G806" s="89">
        <v>7.58</v>
      </c>
      <c r="H806" s="90">
        <f t="shared" si="50"/>
        <v>25.165599999999998</v>
      </c>
    </row>
    <row r="807" spans="1:8" ht="52.5" customHeight="1">
      <c r="A807" s="88"/>
      <c r="B807" s="87" t="s">
        <v>189</v>
      </c>
      <c r="C807" s="88"/>
      <c r="D807" s="89">
        <v>2</v>
      </c>
      <c r="E807" s="89">
        <v>0.83</v>
      </c>
      <c r="F807" s="89">
        <v>0.66</v>
      </c>
      <c r="G807" s="89">
        <v>1</v>
      </c>
      <c r="H807" s="90">
        <f t="shared" si="50"/>
        <v>2.98</v>
      </c>
    </row>
    <row r="808" spans="1:8" ht="52.5" customHeight="1">
      <c r="A808" s="88"/>
      <c r="B808" s="87" t="s">
        <v>190</v>
      </c>
      <c r="C808" s="88"/>
      <c r="D808" s="89">
        <v>2</v>
      </c>
      <c r="E808" s="89">
        <v>0.66</v>
      </c>
      <c r="F808" s="89">
        <v>0.66</v>
      </c>
      <c r="G808" s="89">
        <v>8.16</v>
      </c>
      <c r="H808" s="90">
        <f t="shared" si="50"/>
        <v>21.542400000000001</v>
      </c>
    </row>
    <row r="809" spans="1:8" ht="52.5" customHeight="1">
      <c r="A809" s="88"/>
      <c r="B809" s="87" t="s">
        <v>191</v>
      </c>
      <c r="C809" s="88"/>
      <c r="D809" s="89">
        <v>2</v>
      </c>
      <c r="E809" s="89">
        <v>0.66</v>
      </c>
      <c r="F809" s="89">
        <v>0.5</v>
      </c>
      <c r="G809" s="89">
        <v>1</v>
      </c>
      <c r="H809" s="90">
        <f t="shared" si="50"/>
        <v>2.3200000000000003</v>
      </c>
    </row>
    <row r="810" spans="1:8" ht="52.5" customHeight="1">
      <c r="A810" s="88"/>
      <c r="B810" s="87" t="s">
        <v>170</v>
      </c>
      <c r="C810" s="88"/>
      <c r="D810" s="89">
        <v>2</v>
      </c>
      <c r="E810" s="89">
        <v>0.66</v>
      </c>
      <c r="F810" s="89">
        <v>0.33</v>
      </c>
      <c r="G810" s="89">
        <v>5.5</v>
      </c>
      <c r="H810" s="90">
        <f t="shared" si="50"/>
        <v>10.89</v>
      </c>
    </row>
    <row r="811" spans="1:8" ht="52.5" customHeight="1">
      <c r="A811" s="88"/>
      <c r="B811" s="87" t="s">
        <v>171</v>
      </c>
      <c r="C811" s="88"/>
      <c r="D811" s="89">
        <v>2</v>
      </c>
      <c r="E811" s="89">
        <v>0.66</v>
      </c>
      <c r="F811" s="89">
        <v>0.33</v>
      </c>
      <c r="G811" s="89">
        <v>0</v>
      </c>
      <c r="H811" s="90">
        <v>0.22</v>
      </c>
    </row>
    <row r="812" spans="1:8" ht="52.5" customHeight="1">
      <c r="A812" s="88"/>
      <c r="B812" s="87" t="s">
        <v>181</v>
      </c>
      <c r="C812" s="88"/>
      <c r="D812" s="89">
        <v>2</v>
      </c>
      <c r="E812" s="89">
        <v>0.66</v>
      </c>
      <c r="F812" s="89">
        <v>0.5</v>
      </c>
      <c r="G812" s="89">
        <v>0.5</v>
      </c>
      <c r="H812" s="90">
        <f t="shared" ref="H812:H815" si="51">(E812+F812)*D812*G812</f>
        <v>1.1600000000000001</v>
      </c>
    </row>
    <row r="813" spans="1:8" ht="52.5" customHeight="1">
      <c r="A813" s="88"/>
      <c r="B813" s="87" t="s">
        <v>182</v>
      </c>
      <c r="C813" s="88"/>
      <c r="D813" s="89">
        <v>2</v>
      </c>
      <c r="E813" s="89">
        <v>0.66</v>
      </c>
      <c r="F813" s="89">
        <v>0.5</v>
      </c>
      <c r="G813" s="89">
        <v>4.66</v>
      </c>
      <c r="H813" s="90">
        <f t="shared" si="51"/>
        <v>10.811200000000001</v>
      </c>
    </row>
    <row r="814" spans="1:8" ht="52.5" customHeight="1">
      <c r="A814" s="88"/>
      <c r="B814" s="87" t="s">
        <v>192</v>
      </c>
      <c r="C814" s="88"/>
      <c r="D814" s="89">
        <v>2</v>
      </c>
      <c r="E814" s="89">
        <v>0.57999999999999996</v>
      </c>
      <c r="F814" s="89">
        <v>0.5</v>
      </c>
      <c r="G814" s="89">
        <v>1</v>
      </c>
      <c r="H814" s="90">
        <f t="shared" si="51"/>
        <v>2.16</v>
      </c>
    </row>
    <row r="815" spans="1:8" ht="52.5" customHeight="1">
      <c r="A815" s="88"/>
      <c r="B815" s="87" t="s">
        <v>170</v>
      </c>
      <c r="C815" s="88"/>
      <c r="D815" s="89">
        <v>2</v>
      </c>
      <c r="E815" s="89">
        <v>0.66</v>
      </c>
      <c r="F815" s="89">
        <v>0.33</v>
      </c>
      <c r="G815" s="89">
        <v>8.91</v>
      </c>
      <c r="H815" s="90">
        <f t="shared" si="51"/>
        <v>17.6418</v>
      </c>
    </row>
    <row r="816" spans="1:8" ht="52.5" customHeight="1">
      <c r="A816" s="88"/>
      <c r="B816" s="87" t="s">
        <v>171</v>
      </c>
      <c r="C816" s="88"/>
      <c r="D816" s="89">
        <v>2</v>
      </c>
      <c r="E816" s="89">
        <v>0.66</v>
      </c>
      <c r="F816" s="89">
        <v>0.33</v>
      </c>
      <c r="G816" s="89">
        <v>0</v>
      </c>
      <c r="H816" s="90">
        <v>0.22</v>
      </c>
    </row>
    <row r="817" spans="1:8" ht="52.5" customHeight="1">
      <c r="A817" s="88"/>
      <c r="B817" s="87" t="s">
        <v>181</v>
      </c>
      <c r="C817" s="88"/>
      <c r="D817" s="89">
        <v>2</v>
      </c>
      <c r="E817" s="89">
        <v>0.66</v>
      </c>
      <c r="F817" s="89">
        <v>0.5</v>
      </c>
      <c r="G817" s="89">
        <v>0.5</v>
      </c>
      <c r="H817" s="90">
        <f t="shared" ref="H817:H820" si="52">(E817+F817)*D817*G817</f>
        <v>1.1600000000000001</v>
      </c>
    </row>
    <row r="818" spans="1:8" ht="52.5" customHeight="1">
      <c r="A818" s="88"/>
      <c r="B818" s="87" t="s">
        <v>182</v>
      </c>
      <c r="C818" s="88"/>
      <c r="D818" s="89">
        <v>2</v>
      </c>
      <c r="E818" s="89">
        <v>0.66</v>
      </c>
      <c r="F818" s="89">
        <v>0.5</v>
      </c>
      <c r="G818" s="89">
        <v>6.33</v>
      </c>
      <c r="H818" s="90">
        <f t="shared" si="52"/>
        <v>14.685600000000003</v>
      </c>
    </row>
    <row r="819" spans="1:8" ht="52.5" customHeight="1">
      <c r="A819" s="88"/>
      <c r="B819" s="87" t="s">
        <v>192</v>
      </c>
      <c r="C819" s="88"/>
      <c r="D819" s="89">
        <v>2</v>
      </c>
      <c r="E819" s="89">
        <v>0.57999999999999996</v>
      </c>
      <c r="F819" s="89">
        <v>0.5</v>
      </c>
      <c r="G819" s="89">
        <v>1</v>
      </c>
      <c r="H819" s="90">
        <f t="shared" si="52"/>
        <v>2.16</v>
      </c>
    </row>
    <row r="820" spans="1:8" ht="52.5" customHeight="1">
      <c r="A820" s="88"/>
      <c r="B820" s="87" t="s">
        <v>170</v>
      </c>
      <c r="C820" s="88"/>
      <c r="D820" s="89">
        <v>2</v>
      </c>
      <c r="E820" s="89">
        <v>0.66</v>
      </c>
      <c r="F820" s="89">
        <v>0.33</v>
      </c>
      <c r="G820" s="89">
        <v>6.66</v>
      </c>
      <c r="H820" s="90">
        <f t="shared" si="52"/>
        <v>13.1868</v>
      </c>
    </row>
    <row r="821" spans="1:8" ht="52.5" customHeight="1">
      <c r="A821" s="88"/>
      <c r="B821" s="87" t="s">
        <v>171</v>
      </c>
      <c r="C821" s="88"/>
      <c r="D821" s="89">
        <v>2</v>
      </c>
      <c r="E821" s="89">
        <v>0.66</v>
      </c>
      <c r="F821" s="89">
        <v>0.33</v>
      </c>
      <c r="G821" s="89">
        <v>0</v>
      </c>
      <c r="H821" s="90">
        <v>0.22</v>
      </c>
    </row>
    <row r="822" spans="1:8" ht="52.5" customHeight="1">
      <c r="A822" s="88"/>
      <c r="B822" s="87" t="s">
        <v>181</v>
      </c>
      <c r="C822" s="88"/>
      <c r="D822" s="89">
        <v>2</v>
      </c>
      <c r="E822" s="89">
        <v>0.66</v>
      </c>
      <c r="F822" s="89">
        <v>0.5</v>
      </c>
      <c r="G822" s="89">
        <v>0.5</v>
      </c>
      <c r="H822" s="90">
        <f t="shared" ref="H822:H823" si="53">(E822+F822)*D822*G822</f>
        <v>1.1600000000000001</v>
      </c>
    </row>
    <row r="823" spans="1:8" ht="52.5" customHeight="1">
      <c r="A823" s="88"/>
      <c r="B823" s="87" t="s">
        <v>182</v>
      </c>
      <c r="C823" s="88"/>
      <c r="D823" s="89">
        <v>2</v>
      </c>
      <c r="E823" s="89">
        <v>0.66</v>
      </c>
      <c r="F823" s="89">
        <v>0.5</v>
      </c>
      <c r="G823" s="89">
        <v>0.83</v>
      </c>
      <c r="H823" s="90">
        <f t="shared" si="53"/>
        <v>1.9256000000000002</v>
      </c>
    </row>
    <row r="824" spans="1:8" ht="52.5" customHeight="1">
      <c r="A824" s="88"/>
      <c r="B824" s="87" t="s">
        <v>183</v>
      </c>
      <c r="C824" s="88"/>
      <c r="D824" s="89">
        <v>2</v>
      </c>
      <c r="E824" s="89">
        <v>0.66</v>
      </c>
      <c r="F824" s="89">
        <v>0.5</v>
      </c>
      <c r="G824" s="89">
        <v>0</v>
      </c>
      <c r="H824" s="90">
        <v>0.33</v>
      </c>
    </row>
    <row r="825" spans="1:8" ht="52.5" customHeight="1">
      <c r="A825" s="88"/>
      <c r="B825" s="87" t="s">
        <v>193</v>
      </c>
      <c r="C825" s="88"/>
      <c r="D825" s="89">
        <v>2</v>
      </c>
      <c r="E825" s="89">
        <v>1.1599999999999999</v>
      </c>
      <c r="F825" s="89">
        <v>0.66</v>
      </c>
      <c r="G825" s="89">
        <v>19.329999999999998</v>
      </c>
      <c r="H825" s="90">
        <f t="shared" ref="H825:H835" si="54">(E825+F825)*D825*G825</f>
        <v>70.361199999999982</v>
      </c>
    </row>
    <row r="826" spans="1:8" ht="52.5" customHeight="1">
      <c r="A826" s="88"/>
      <c r="B826" s="87" t="s">
        <v>194</v>
      </c>
      <c r="C826" s="91"/>
      <c r="D826" s="89">
        <v>2</v>
      </c>
      <c r="E826" s="89">
        <v>1.1599999999999999</v>
      </c>
      <c r="F826" s="89">
        <v>0.66</v>
      </c>
      <c r="G826" s="89">
        <v>0.95</v>
      </c>
      <c r="H826" s="90">
        <f t="shared" si="54"/>
        <v>3.4579999999999997</v>
      </c>
    </row>
    <row r="827" spans="1:8" ht="52.5" customHeight="1">
      <c r="A827" s="88"/>
      <c r="B827" s="87" t="s">
        <v>193</v>
      </c>
      <c r="C827" s="88"/>
      <c r="D827" s="89">
        <v>2</v>
      </c>
      <c r="E827" s="89">
        <v>1.1599999999999999</v>
      </c>
      <c r="F827" s="89">
        <v>0.66</v>
      </c>
      <c r="G827" s="89">
        <v>1</v>
      </c>
      <c r="H827" s="90">
        <f t="shared" si="54"/>
        <v>3.6399999999999997</v>
      </c>
    </row>
    <row r="828" spans="1:8" ht="52.5" customHeight="1">
      <c r="A828" s="88"/>
      <c r="B828" s="87" t="s">
        <v>194</v>
      </c>
      <c r="C828" s="91"/>
      <c r="D828" s="89">
        <v>2</v>
      </c>
      <c r="E828" s="89">
        <v>1.1599999999999999</v>
      </c>
      <c r="F828" s="89">
        <v>0.66</v>
      </c>
      <c r="G828" s="89">
        <v>0.95</v>
      </c>
      <c r="H828" s="90">
        <f t="shared" si="54"/>
        <v>3.4579999999999997</v>
      </c>
    </row>
    <row r="829" spans="1:8" ht="52.5" customHeight="1">
      <c r="A829" s="88"/>
      <c r="B829" s="87" t="s">
        <v>193</v>
      </c>
      <c r="C829" s="88"/>
      <c r="D829" s="89">
        <v>2</v>
      </c>
      <c r="E829" s="89">
        <v>1.1599999999999999</v>
      </c>
      <c r="F829" s="89">
        <v>0.66</v>
      </c>
      <c r="G829" s="89">
        <v>3.08</v>
      </c>
      <c r="H829" s="90">
        <f t="shared" si="54"/>
        <v>11.2112</v>
      </c>
    </row>
    <row r="830" spans="1:8" ht="52.5" customHeight="1">
      <c r="A830" s="88"/>
      <c r="B830" s="87" t="s">
        <v>194</v>
      </c>
      <c r="C830" s="91"/>
      <c r="D830" s="89">
        <v>2</v>
      </c>
      <c r="E830" s="89">
        <v>1.1599999999999999</v>
      </c>
      <c r="F830" s="89">
        <v>0.66</v>
      </c>
      <c r="G830" s="89">
        <v>0.95</v>
      </c>
      <c r="H830" s="90">
        <f t="shared" si="54"/>
        <v>3.4579999999999997</v>
      </c>
    </row>
    <row r="831" spans="1:8" ht="52.5" customHeight="1">
      <c r="A831" s="88"/>
      <c r="B831" s="87" t="s">
        <v>193</v>
      </c>
      <c r="C831" s="88"/>
      <c r="D831" s="89">
        <v>2</v>
      </c>
      <c r="E831" s="89">
        <v>1.1599999999999999</v>
      </c>
      <c r="F831" s="89">
        <v>0.66</v>
      </c>
      <c r="G831" s="89">
        <v>1</v>
      </c>
      <c r="H831" s="90">
        <f t="shared" si="54"/>
        <v>3.6399999999999997</v>
      </c>
    </row>
    <row r="832" spans="1:8" ht="52.5" customHeight="1">
      <c r="A832" s="88"/>
      <c r="B832" s="87" t="s">
        <v>194</v>
      </c>
      <c r="C832" s="91"/>
      <c r="D832" s="89">
        <v>2</v>
      </c>
      <c r="E832" s="89">
        <v>1.1599999999999999</v>
      </c>
      <c r="F832" s="89">
        <v>0.66</v>
      </c>
      <c r="G832" s="89">
        <v>0.95</v>
      </c>
      <c r="H832" s="90">
        <f t="shared" si="54"/>
        <v>3.4579999999999997</v>
      </c>
    </row>
    <row r="833" spans="1:8" ht="52.5" customHeight="1">
      <c r="A833" s="88"/>
      <c r="B833" s="87" t="s">
        <v>193</v>
      </c>
      <c r="C833" s="88"/>
      <c r="D833" s="89">
        <v>2</v>
      </c>
      <c r="E833" s="89">
        <v>1.1599999999999999</v>
      </c>
      <c r="F833" s="89">
        <v>0.66</v>
      </c>
      <c r="G833" s="89">
        <v>6.5</v>
      </c>
      <c r="H833" s="90">
        <f t="shared" si="54"/>
        <v>23.659999999999997</v>
      </c>
    </row>
    <row r="834" spans="1:8" ht="52.5" customHeight="1">
      <c r="A834" s="88"/>
      <c r="B834" s="87" t="s">
        <v>172</v>
      </c>
      <c r="C834" s="88"/>
      <c r="D834" s="89">
        <v>2</v>
      </c>
      <c r="E834" s="89">
        <v>0.91</v>
      </c>
      <c r="F834" s="89">
        <v>0.75</v>
      </c>
      <c r="G834" s="89">
        <v>1</v>
      </c>
      <c r="H834" s="90">
        <f t="shared" si="54"/>
        <v>3.3200000000000003</v>
      </c>
    </row>
    <row r="835" spans="1:8" ht="52.5" customHeight="1">
      <c r="A835" s="88"/>
      <c r="B835" s="87" t="s">
        <v>195</v>
      </c>
      <c r="C835" s="88"/>
      <c r="D835" s="89">
        <v>2</v>
      </c>
      <c r="E835" s="89">
        <v>1.1599999999999999</v>
      </c>
      <c r="F835" s="89">
        <v>0.33</v>
      </c>
      <c r="G835" s="89">
        <v>9.33</v>
      </c>
      <c r="H835" s="90">
        <f t="shared" si="54"/>
        <v>27.8034</v>
      </c>
    </row>
    <row r="836" spans="1:8" ht="52.5" customHeight="1">
      <c r="A836" s="88"/>
      <c r="B836" s="87" t="s">
        <v>196</v>
      </c>
      <c r="C836" s="88"/>
      <c r="D836" s="89">
        <v>2</v>
      </c>
      <c r="E836" s="89">
        <v>1.1599999999999999</v>
      </c>
      <c r="F836" s="89">
        <v>0.33</v>
      </c>
      <c r="G836" s="89">
        <v>0</v>
      </c>
      <c r="H836" s="90">
        <v>0.89</v>
      </c>
    </row>
    <row r="837" spans="1:8" ht="35.25" customHeight="1">
      <c r="A837" s="88"/>
      <c r="B837" s="92"/>
      <c r="C837" s="88"/>
      <c r="D837" s="89"/>
      <c r="E837" s="89"/>
      <c r="F837" s="89"/>
      <c r="G837" s="89"/>
      <c r="H837" s="90"/>
    </row>
    <row r="838" spans="1:8" ht="57.75" customHeight="1">
      <c r="A838" s="88"/>
      <c r="B838" s="161" t="s">
        <v>134</v>
      </c>
      <c r="C838" s="162" t="s">
        <v>179</v>
      </c>
      <c r="D838" s="161"/>
      <c r="E838" s="163"/>
      <c r="F838" s="163"/>
      <c r="G838" s="163"/>
      <c r="H838" s="93">
        <f>SUM(H781:H837)</f>
        <v>630.03239999999994</v>
      </c>
    </row>
    <row r="840" spans="1:8" ht="60">
      <c r="A840" s="544" t="s">
        <v>152</v>
      </c>
      <c r="B840" s="545"/>
      <c r="C840" s="545"/>
      <c r="D840" s="545"/>
      <c r="E840" s="545"/>
      <c r="F840" s="545"/>
      <c r="G840" s="545"/>
      <c r="H840" s="546"/>
    </row>
    <row r="841" spans="1:8" ht="41.25">
      <c r="A841" s="561" t="s">
        <v>151</v>
      </c>
      <c r="B841" s="562"/>
      <c r="C841" s="562"/>
      <c r="D841" s="562"/>
      <c r="E841" s="562"/>
      <c r="F841" s="562"/>
      <c r="G841" s="562"/>
      <c r="H841" s="563"/>
    </row>
    <row r="842" spans="1:8" ht="35.25">
      <c r="A842" s="550"/>
      <c r="B842" s="551"/>
      <c r="C842" s="551"/>
      <c r="D842" s="551"/>
      <c r="E842" s="551"/>
      <c r="F842" s="551"/>
      <c r="G842" s="551"/>
      <c r="H842" s="552"/>
    </row>
    <row r="843" spans="1:8" ht="33.75">
      <c r="A843" s="553"/>
      <c r="B843" s="553"/>
      <c r="C843" s="553"/>
      <c r="D843" s="553"/>
      <c r="E843" s="553"/>
      <c r="F843" s="553"/>
      <c r="G843" s="553"/>
      <c r="H843" s="553"/>
    </row>
    <row r="844" spans="1:8" ht="57.75" customHeight="1">
      <c r="A844" s="554" t="s">
        <v>150</v>
      </c>
      <c r="B844" s="554"/>
      <c r="C844" s="542" t="s">
        <v>149</v>
      </c>
      <c r="D844" s="542"/>
      <c r="E844" s="542"/>
      <c r="F844" s="554" t="s">
        <v>148</v>
      </c>
      <c r="G844" s="554"/>
      <c r="H844" s="115">
        <v>45149</v>
      </c>
    </row>
    <row r="845" spans="1:8" ht="57.75" customHeight="1">
      <c r="A845" s="554" t="s">
        <v>147</v>
      </c>
      <c r="B845" s="554"/>
      <c r="C845" s="542"/>
      <c r="D845" s="542"/>
      <c r="E845" s="542"/>
      <c r="F845" s="554" t="s">
        <v>146</v>
      </c>
      <c r="G845" s="554"/>
      <c r="H845" s="116"/>
    </row>
    <row r="846" spans="1:8" ht="57.75" customHeight="1">
      <c r="A846" s="554" t="s">
        <v>145</v>
      </c>
      <c r="B846" s="554"/>
      <c r="C846" s="542"/>
      <c r="D846" s="542"/>
      <c r="E846" s="542"/>
      <c r="F846" s="555" t="s">
        <v>144</v>
      </c>
      <c r="G846" s="555"/>
      <c r="H846" s="117"/>
    </row>
    <row r="847" spans="1:8" ht="37.5">
      <c r="A847" s="542" t="s">
        <v>143</v>
      </c>
      <c r="B847" s="543" t="s">
        <v>111</v>
      </c>
      <c r="C847" s="543" t="s">
        <v>112</v>
      </c>
      <c r="D847" s="543" t="s">
        <v>142</v>
      </c>
      <c r="E847" s="543"/>
      <c r="F847" s="543"/>
      <c r="G847" s="543"/>
      <c r="H847" s="542" t="s">
        <v>141</v>
      </c>
    </row>
    <row r="848" spans="1:8" ht="60" customHeight="1">
      <c r="A848" s="542"/>
      <c r="B848" s="543"/>
      <c r="C848" s="543"/>
      <c r="D848" s="118" t="s">
        <v>7</v>
      </c>
      <c r="E848" s="118" t="s">
        <v>156</v>
      </c>
      <c r="F848" s="118" t="s">
        <v>273</v>
      </c>
      <c r="G848" s="118" t="s">
        <v>140</v>
      </c>
      <c r="H848" s="542"/>
    </row>
    <row r="849" spans="1:8" ht="37.5">
      <c r="A849" s="78"/>
      <c r="B849" s="94" t="s">
        <v>138</v>
      </c>
      <c r="C849" s="118"/>
      <c r="D849" s="118"/>
      <c r="E849" s="118"/>
      <c r="F849" s="118"/>
      <c r="G849" s="118"/>
      <c r="H849" s="119"/>
    </row>
    <row r="850" spans="1:8" ht="37.5">
      <c r="A850" s="123"/>
      <c r="B850" s="94"/>
      <c r="C850" s="122"/>
      <c r="D850" s="118"/>
      <c r="E850" s="118"/>
      <c r="F850" s="118"/>
      <c r="G850" s="118"/>
      <c r="H850" s="119"/>
    </row>
    <row r="851" spans="1:8" ht="279" customHeight="1">
      <c r="A851" s="78">
        <v>11</v>
      </c>
      <c r="B851" s="79" t="s">
        <v>51</v>
      </c>
      <c r="C851" s="88"/>
      <c r="D851" s="118"/>
      <c r="E851" s="118"/>
      <c r="F851" s="118"/>
      <c r="G851" s="118"/>
      <c r="H851" s="119"/>
    </row>
    <row r="852" spans="1:8" ht="63" customHeight="1">
      <c r="A852" s="88"/>
      <c r="B852" s="130" t="s">
        <v>411</v>
      </c>
      <c r="C852" s="88"/>
      <c r="D852" s="118"/>
      <c r="E852" s="118"/>
      <c r="F852" s="118"/>
      <c r="G852" s="118"/>
      <c r="H852" s="119"/>
    </row>
    <row r="853" spans="1:8" ht="57.75" customHeight="1">
      <c r="A853" s="88"/>
      <c r="B853" s="87" t="s">
        <v>412</v>
      </c>
      <c r="C853" s="88"/>
      <c r="D853" s="89">
        <v>2</v>
      </c>
      <c r="E853" s="89">
        <v>1.33</v>
      </c>
      <c r="F853" s="89">
        <v>1.1599999999999999</v>
      </c>
      <c r="G853" s="89">
        <v>0</v>
      </c>
      <c r="H853" s="90">
        <v>1.56</v>
      </c>
    </row>
    <row r="854" spans="1:8" ht="57.75" customHeight="1">
      <c r="A854" s="88"/>
      <c r="B854" s="87" t="s">
        <v>413</v>
      </c>
      <c r="C854" s="88"/>
      <c r="D854" s="89">
        <v>2</v>
      </c>
      <c r="E854" s="89">
        <v>1.33</v>
      </c>
      <c r="F854" s="89">
        <v>1.1599999999999999</v>
      </c>
      <c r="G854" s="89">
        <v>8</v>
      </c>
      <c r="H854" s="90">
        <f t="shared" ref="H854:H866" si="55">(E854+F854)*D854*G854</f>
        <v>39.840000000000003</v>
      </c>
    </row>
    <row r="855" spans="1:8" ht="57.75" customHeight="1">
      <c r="A855" s="88"/>
      <c r="B855" s="87" t="s">
        <v>414</v>
      </c>
      <c r="C855" s="91"/>
      <c r="D855" s="89">
        <v>2</v>
      </c>
      <c r="E855" s="89">
        <v>1.33</v>
      </c>
      <c r="F855" s="89">
        <v>1.1599999999999999</v>
      </c>
      <c r="G855" s="89">
        <v>2.12</v>
      </c>
      <c r="H855" s="90">
        <f t="shared" si="55"/>
        <v>10.557600000000001</v>
      </c>
    </row>
    <row r="856" spans="1:8" ht="57.75" customHeight="1">
      <c r="A856" s="88"/>
      <c r="B856" s="87" t="s">
        <v>413</v>
      </c>
      <c r="C856" s="88"/>
      <c r="D856" s="89">
        <v>2</v>
      </c>
      <c r="E856" s="89">
        <v>1.33</v>
      </c>
      <c r="F856" s="89">
        <v>1.1599999999999999</v>
      </c>
      <c r="G856" s="89">
        <v>1.91</v>
      </c>
      <c r="H856" s="90">
        <f t="shared" si="55"/>
        <v>9.5118000000000009</v>
      </c>
    </row>
    <row r="857" spans="1:8" ht="57.75" customHeight="1">
      <c r="A857" s="88"/>
      <c r="B857" s="87" t="s">
        <v>415</v>
      </c>
      <c r="C857" s="91"/>
      <c r="D857" s="89">
        <v>2</v>
      </c>
      <c r="E857" s="89">
        <v>1.33</v>
      </c>
      <c r="F857" s="89">
        <v>1.1599999999999999</v>
      </c>
      <c r="G857" s="89">
        <v>0.91</v>
      </c>
      <c r="H857" s="90">
        <f t="shared" si="55"/>
        <v>4.5318000000000005</v>
      </c>
    </row>
    <row r="858" spans="1:8" ht="57.75" customHeight="1">
      <c r="A858" s="88"/>
      <c r="B858" s="87" t="s">
        <v>416</v>
      </c>
      <c r="C858" s="88"/>
      <c r="D858" s="89">
        <v>2</v>
      </c>
      <c r="E858" s="89">
        <v>1.33</v>
      </c>
      <c r="F858" s="89">
        <v>1.1599999999999999</v>
      </c>
      <c r="G858" s="89">
        <v>1.33</v>
      </c>
      <c r="H858" s="90">
        <f t="shared" si="55"/>
        <v>6.6234000000000011</v>
      </c>
    </row>
    <row r="859" spans="1:8" ht="57.75" customHeight="1">
      <c r="A859" s="88"/>
      <c r="B859" s="87" t="s">
        <v>415</v>
      </c>
      <c r="C859" s="91"/>
      <c r="D859" s="89">
        <v>2</v>
      </c>
      <c r="E859" s="89">
        <v>1.33</v>
      </c>
      <c r="F859" s="89">
        <v>1.1599999999999999</v>
      </c>
      <c r="G859" s="89">
        <v>0.91</v>
      </c>
      <c r="H859" s="90">
        <f t="shared" si="55"/>
        <v>4.5318000000000005</v>
      </c>
    </row>
    <row r="860" spans="1:8" ht="57.75" customHeight="1">
      <c r="A860" s="88"/>
      <c r="B860" s="87" t="s">
        <v>413</v>
      </c>
      <c r="C860" s="88"/>
      <c r="D860" s="89">
        <v>2</v>
      </c>
      <c r="E860" s="89">
        <v>1.33</v>
      </c>
      <c r="F860" s="89">
        <v>1.1599999999999999</v>
      </c>
      <c r="G860" s="89">
        <v>2.75</v>
      </c>
      <c r="H860" s="90">
        <f t="shared" si="55"/>
        <v>13.695</v>
      </c>
    </row>
    <row r="861" spans="1:8" ht="57.75" customHeight="1">
      <c r="A861" s="88"/>
      <c r="B861" s="87" t="s">
        <v>417</v>
      </c>
      <c r="C861" s="91"/>
      <c r="D861" s="89">
        <v>2</v>
      </c>
      <c r="E861" s="89">
        <v>2.16</v>
      </c>
      <c r="F861" s="89">
        <v>0.66</v>
      </c>
      <c r="G861" s="89">
        <v>2.78</v>
      </c>
      <c r="H861" s="90">
        <f t="shared" si="55"/>
        <v>15.6792</v>
      </c>
    </row>
    <row r="862" spans="1:8" ht="57.75" customHeight="1">
      <c r="A862" s="88"/>
      <c r="B862" s="87" t="s">
        <v>416</v>
      </c>
      <c r="C862" s="88"/>
      <c r="D862" s="89">
        <v>2</v>
      </c>
      <c r="E862" s="89">
        <v>1.33</v>
      </c>
      <c r="F862" s="89">
        <v>1.1599999999999999</v>
      </c>
      <c r="G862" s="89">
        <v>1</v>
      </c>
      <c r="H862" s="90">
        <f t="shared" si="55"/>
        <v>4.9800000000000004</v>
      </c>
    </row>
    <row r="863" spans="1:8" ht="57.75" customHeight="1">
      <c r="A863" s="88"/>
      <c r="B863" s="87" t="s">
        <v>418</v>
      </c>
      <c r="C863" s="88"/>
      <c r="D863" s="89">
        <v>2</v>
      </c>
      <c r="E863" s="89">
        <v>2.16</v>
      </c>
      <c r="F863" s="89">
        <v>0.66</v>
      </c>
      <c r="G863" s="89">
        <v>2.5</v>
      </c>
      <c r="H863" s="90">
        <f t="shared" si="55"/>
        <v>14.100000000000001</v>
      </c>
    </row>
    <row r="864" spans="1:8" ht="57.75" customHeight="1">
      <c r="A864" s="88"/>
      <c r="B864" s="87" t="s">
        <v>201</v>
      </c>
      <c r="C864" s="88"/>
      <c r="D864" s="89">
        <v>2</v>
      </c>
      <c r="E864" s="89">
        <v>1.5</v>
      </c>
      <c r="F864" s="89">
        <v>1</v>
      </c>
      <c r="G864" s="89">
        <v>19.329999999999998</v>
      </c>
      <c r="H864" s="90">
        <f t="shared" si="55"/>
        <v>96.649999999999991</v>
      </c>
    </row>
    <row r="865" spans="1:8" ht="57.75" customHeight="1">
      <c r="A865" s="88"/>
      <c r="B865" s="87" t="s">
        <v>419</v>
      </c>
      <c r="C865" s="91"/>
      <c r="D865" s="89">
        <v>2</v>
      </c>
      <c r="E865" s="89">
        <v>1.5</v>
      </c>
      <c r="F865" s="89">
        <v>1</v>
      </c>
      <c r="G865" s="89">
        <v>2.2400000000000002</v>
      </c>
      <c r="H865" s="90">
        <f t="shared" si="55"/>
        <v>11.200000000000001</v>
      </c>
    </row>
    <row r="866" spans="1:8" ht="57.75" customHeight="1">
      <c r="A866" s="88"/>
      <c r="B866" s="87" t="s">
        <v>201</v>
      </c>
      <c r="C866" s="88"/>
      <c r="D866" s="89">
        <v>2</v>
      </c>
      <c r="E866" s="89">
        <v>1.5</v>
      </c>
      <c r="F866" s="89">
        <v>1</v>
      </c>
      <c r="G866" s="89">
        <v>10.91</v>
      </c>
      <c r="H866" s="90">
        <f t="shared" si="55"/>
        <v>54.55</v>
      </c>
    </row>
    <row r="867" spans="1:8" ht="57.75" customHeight="1">
      <c r="A867" s="88"/>
      <c r="B867" s="87" t="s">
        <v>420</v>
      </c>
      <c r="C867" s="88"/>
      <c r="D867" s="89">
        <v>2</v>
      </c>
      <c r="E867" s="89">
        <v>1.5</v>
      </c>
      <c r="F867" s="89">
        <v>1</v>
      </c>
      <c r="G867" s="89">
        <v>0</v>
      </c>
      <c r="H867" s="90">
        <v>1.5</v>
      </c>
    </row>
    <row r="868" spans="1:8" ht="57.75" customHeight="1">
      <c r="A868" s="88"/>
      <c r="B868" s="285"/>
      <c r="C868" s="88"/>
      <c r="D868" s="118"/>
      <c r="E868" s="118"/>
      <c r="F868" s="118"/>
      <c r="G868" s="118"/>
      <c r="H868" s="119"/>
    </row>
    <row r="869" spans="1:8" ht="57.75" customHeight="1">
      <c r="A869" s="88"/>
      <c r="B869" s="92"/>
      <c r="C869" s="88"/>
      <c r="D869" s="89"/>
      <c r="E869" s="89"/>
      <c r="F869" s="89"/>
      <c r="G869" s="89"/>
      <c r="H869" s="90"/>
    </row>
    <row r="870" spans="1:8" ht="57.75" customHeight="1">
      <c r="A870" s="88"/>
      <c r="B870" s="161" t="s">
        <v>134</v>
      </c>
      <c r="C870" s="162" t="s">
        <v>179</v>
      </c>
      <c r="D870" s="161"/>
      <c r="E870" s="163"/>
      <c r="F870" s="163"/>
      <c r="G870" s="163"/>
      <c r="H870" s="93">
        <f>SUM(H853:H869)</f>
        <v>289.51060000000001</v>
      </c>
    </row>
  </sheetData>
  <mergeCells count="282">
    <mergeCell ref="A1:H1"/>
    <mergeCell ref="A2:H2"/>
    <mergeCell ref="A3:A4"/>
    <mergeCell ref="B3:B4"/>
    <mergeCell ref="C3:C4"/>
    <mergeCell ref="D3:D4"/>
    <mergeCell ref="E3:E4"/>
    <mergeCell ref="F3:F4"/>
    <mergeCell ref="G3:G4"/>
    <mergeCell ref="H3:H4"/>
    <mergeCell ref="F31:G31"/>
    <mergeCell ref="A32:A33"/>
    <mergeCell ref="B32:B33"/>
    <mergeCell ref="C32:C33"/>
    <mergeCell ref="D32:G32"/>
    <mergeCell ref="H32:H33"/>
    <mergeCell ref="A25:H25"/>
    <mergeCell ref="A26:H26"/>
    <mergeCell ref="A27:H27"/>
    <mergeCell ref="A28:H28"/>
    <mergeCell ref="A29:B29"/>
    <mergeCell ref="C29:E31"/>
    <mergeCell ref="F29:G29"/>
    <mergeCell ref="A30:B30"/>
    <mergeCell ref="F30:G30"/>
    <mergeCell ref="A31:B31"/>
    <mergeCell ref="A294:H294"/>
    <mergeCell ref="A143:H143"/>
    <mergeCell ref="A50:H50"/>
    <mergeCell ref="A51:H51"/>
    <mergeCell ref="A52:H52"/>
    <mergeCell ref="A54:B54"/>
    <mergeCell ref="F54:G54"/>
    <mergeCell ref="A55:B55"/>
    <mergeCell ref="F55:G55"/>
    <mergeCell ref="A85:H85"/>
    <mergeCell ref="A86:H86"/>
    <mergeCell ref="A88:H88"/>
    <mergeCell ref="A89:B89"/>
    <mergeCell ref="C89:E91"/>
    <mergeCell ref="F89:G89"/>
    <mergeCell ref="A90:B90"/>
    <mergeCell ref="F90:G90"/>
    <mergeCell ref="A91:B91"/>
    <mergeCell ref="A124:B124"/>
    <mergeCell ref="F124:G124"/>
    <mergeCell ref="A125:A126"/>
    <mergeCell ref="B125:B126"/>
    <mergeCell ref="C125:C126"/>
    <mergeCell ref="D125:G125"/>
    <mergeCell ref="A49:H49"/>
    <mergeCell ref="A53:B53"/>
    <mergeCell ref="C53:E55"/>
    <mergeCell ref="F53:G53"/>
    <mergeCell ref="A56:A57"/>
    <mergeCell ref="B56:B57"/>
    <mergeCell ref="C56:C57"/>
    <mergeCell ref="D56:G56"/>
    <mergeCell ref="H56:H57"/>
    <mergeCell ref="A87:H87"/>
    <mergeCell ref="A118:H118"/>
    <mergeCell ref="A119:H119"/>
    <mergeCell ref="A120:H120"/>
    <mergeCell ref="A121:H121"/>
    <mergeCell ref="A122:B122"/>
    <mergeCell ref="C122:E124"/>
    <mergeCell ref="F122:G122"/>
    <mergeCell ref="A123:B123"/>
    <mergeCell ref="F123:G123"/>
    <mergeCell ref="F91:G91"/>
    <mergeCell ref="A92:A93"/>
    <mergeCell ref="B92:B93"/>
    <mergeCell ref="C92:C93"/>
    <mergeCell ref="D92:G92"/>
    <mergeCell ref="H92:H93"/>
    <mergeCell ref="F146:G146"/>
    <mergeCell ref="A147:A148"/>
    <mergeCell ref="B147:B148"/>
    <mergeCell ref="C147:C148"/>
    <mergeCell ref="D147:G147"/>
    <mergeCell ref="H147:H148"/>
    <mergeCell ref="H125:H126"/>
    <mergeCell ref="A140:H140"/>
    <mergeCell ref="A141:H141"/>
    <mergeCell ref="A142:H142"/>
    <mergeCell ref="A144:B144"/>
    <mergeCell ref="C144:E146"/>
    <mergeCell ref="F144:G144"/>
    <mergeCell ref="A145:B145"/>
    <mergeCell ref="F145:G145"/>
    <mergeCell ref="A146:B146"/>
    <mergeCell ref="F169:G169"/>
    <mergeCell ref="A170:A171"/>
    <mergeCell ref="B170:B171"/>
    <mergeCell ref="C170:C171"/>
    <mergeCell ref="D170:G170"/>
    <mergeCell ref="H170:H171"/>
    <mergeCell ref="A163:H163"/>
    <mergeCell ref="A164:H164"/>
    <mergeCell ref="A165:H165"/>
    <mergeCell ref="A166:H166"/>
    <mergeCell ref="A167:B167"/>
    <mergeCell ref="C167:E169"/>
    <mergeCell ref="F167:G167"/>
    <mergeCell ref="A168:B168"/>
    <mergeCell ref="F168:G168"/>
    <mergeCell ref="A169:B169"/>
    <mergeCell ref="F192:G192"/>
    <mergeCell ref="A193:A194"/>
    <mergeCell ref="B193:B194"/>
    <mergeCell ref="C193:C194"/>
    <mergeCell ref="D193:G193"/>
    <mergeCell ref="H193:H194"/>
    <mergeCell ref="A186:H186"/>
    <mergeCell ref="A187:H187"/>
    <mergeCell ref="A188:H188"/>
    <mergeCell ref="A189:H189"/>
    <mergeCell ref="A190:B190"/>
    <mergeCell ref="C190:E192"/>
    <mergeCell ref="F190:G190"/>
    <mergeCell ref="A191:B191"/>
    <mergeCell ref="F191:G191"/>
    <mergeCell ref="A192:B192"/>
    <mergeCell ref="F248:G248"/>
    <mergeCell ref="A249:A250"/>
    <mergeCell ref="B249:B250"/>
    <mergeCell ref="C249:C250"/>
    <mergeCell ref="D249:G249"/>
    <mergeCell ref="H249:H250"/>
    <mergeCell ref="A242:H242"/>
    <mergeCell ref="A243:H243"/>
    <mergeCell ref="A244:H244"/>
    <mergeCell ref="A245:H245"/>
    <mergeCell ref="A246:B246"/>
    <mergeCell ref="C246:E248"/>
    <mergeCell ref="F246:G246"/>
    <mergeCell ref="A247:B247"/>
    <mergeCell ref="F247:G247"/>
    <mergeCell ref="A248:B248"/>
    <mergeCell ref="A295:H295"/>
    <mergeCell ref="A296:H296"/>
    <mergeCell ref="A297:H297"/>
    <mergeCell ref="A298:B298"/>
    <mergeCell ref="C298:E300"/>
    <mergeCell ref="F298:G298"/>
    <mergeCell ref="A299:B299"/>
    <mergeCell ref="F299:G299"/>
    <mergeCell ref="A300:B300"/>
    <mergeCell ref="F300:G300"/>
    <mergeCell ref="A333:H333"/>
    <mergeCell ref="A334:B334"/>
    <mergeCell ref="C334:E336"/>
    <mergeCell ref="F334:G334"/>
    <mergeCell ref="A335:B335"/>
    <mergeCell ref="F335:G335"/>
    <mergeCell ref="A336:B336"/>
    <mergeCell ref="F336:G336"/>
    <mergeCell ref="A301:A302"/>
    <mergeCell ref="B301:B302"/>
    <mergeCell ref="C301:C302"/>
    <mergeCell ref="D301:G301"/>
    <mergeCell ref="H301:H302"/>
    <mergeCell ref="A330:H330"/>
    <mergeCell ref="A331:H331"/>
    <mergeCell ref="A332:H332"/>
    <mergeCell ref="A400:H400"/>
    <mergeCell ref="C401:E403"/>
    <mergeCell ref="A402:B402"/>
    <mergeCell ref="F402:G402"/>
    <mergeCell ref="A403:B403"/>
    <mergeCell ref="F403:G403"/>
    <mergeCell ref="A337:A338"/>
    <mergeCell ref="B337:B338"/>
    <mergeCell ref="C337:C338"/>
    <mergeCell ref="D337:G337"/>
    <mergeCell ref="H337:H338"/>
    <mergeCell ref="A399:H399"/>
    <mergeCell ref="A397:H397"/>
    <mergeCell ref="A398:H398"/>
    <mergeCell ref="A401:B401"/>
    <mergeCell ref="F401:G401"/>
    <mergeCell ref="A553:B553"/>
    <mergeCell ref="F553:G553"/>
    <mergeCell ref="A554:A555"/>
    <mergeCell ref="B554:B555"/>
    <mergeCell ref="C554:C555"/>
    <mergeCell ref="D554:G554"/>
    <mergeCell ref="H404:H405"/>
    <mergeCell ref="A547:H547"/>
    <mergeCell ref="A548:H548"/>
    <mergeCell ref="A549:H549"/>
    <mergeCell ref="A550:H550"/>
    <mergeCell ref="A551:B551"/>
    <mergeCell ref="C551:E553"/>
    <mergeCell ref="F551:G551"/>
    <mergeCell ref="A552:B552"/>
    <mergeCell ref="F552:G552"/>
    <mergeCell ref="A404:A405"/>
    <mergeCell ref="B404:B405"/>
    <mergeCell ref="C404:C405"/>
    <mergeCell ref="D404:G404"/>
    <mergeCell ref="H554:H555"/>
    <mergeCell ref="A515:H515"/>
    <mergeCell ref="A516:H516"/>
    <mergeCell ref="A517:H517"/>
    <mergeCell ref="A583:H583"/>
    <mergeCell ref="A584:H584"/>
    <mergeCell ref="A585:H585"/>
    <mergeCell ref="A586:H586"/>
    <mergeCell ref="A587:B587"/>
    <mergeCell ref="C587:E589"/>
    <mergeCell ref="F587:G587"/>
    <mergeCell ref="A588:B588"/>
    <mergeCell ref="F588:G588"/>
    <mergeCell ref="A589:B589"/>
    <mergeCell ref="F589:G589"/>
    <mergeCell ref="A655:B655"/>
    <mergeCell ref="F655:G655"/>
    <mergeCell ref="A656:B656"/>
    <mergeCell ref="F656:G656"/>
    <mergeCell ref="A657:A658"/>
    <mergeCell ref="B657:B658"/>
    <mergeCell ref="C657:C658"/>
    <mergeCell ref="D657:G657"/>
    <mergeCell ref="C590:C591"/>
    <mergeCell ref="D590:G590"/>
    <mergeCell ref="A653:H653"/>
    <mergeCell ref="A654:B654"/>
    <mergeCell ref="C654:E656"/>
    <mergeCell ref="F654:G654"/>
    <mergeCell ref="H590:H591"/>
    <mergeCell ref="A650:H650"/>
    <mergeCell ref="A651:H651"/>
    <mergeCell ref="A652:H652"/>
    <mergeCell ref="A590:A591"/>
    <mergeCell ref="B590:B591"/>
    <mergeCell ref="C775:C776"/>
    <mergeCell ref="D775:G775"/>
    <mergeCell ref="H775:H776"/>
    <mergeCell ref="H657:H658"/>
    <mergeCell ref="A768:H768"/>
    <mergeCell ref="A769:H769"/>
    <mergeCell ref="A770:H770"/>
    <mergeCell ref="A771:H771"/>
    <mergeCell ref="A772:B772"/>
    <mergeCell ref="C772:E774"/>
    <mergeCell ref="F772:G772"/>
    <mergeCell ref="A773:B773"/>
    <mergeCell ref="F773:G773"/>
    <mergeCell ref="A774:B774"/>
    <mergeCell ref="F774:G774"/>
    <mergeCell ref="A775:A776"/>
    <mergeCell ref="B775:B776"/>
    <mergeCell ref="A518:H518"/>
    <mergeCell ref="A519:B519"/>
    <mergeCell ref="C519:E521"/>
    <mergeCell ref="F519:G519"/>
    <mergeCell ref="A520:B520"/>
    <mergeCell ref="F520:G520"/>
    <mergeCell ref="A521:B521"/>
    <mergeCell ref="F521:G521"/>
    <mergeCell ref="A522:A523"/>
    <mergeCell ref="B522:B523"/>
    <mergeCell ref="C522:C523"/>
    <mergeCell ref="D522:G522"/>
    <mergeCell ref="H522:H523"/>
    <mergeCell ref="A847:A848"/>
    <mergeCell ref="B847:B848"/>
    <mergeCell ref="C847:C848"/>
    <mergeCell ref="D847:G847"/>
    <mergeCell ref="H847:H848"/>
    <mergeCell ref="A840:H840"/>
    <mergeCell ref="A841:H841"/>
    <mergeCell ref="A842:H842"/>
    <mergeCell ref="A843:H843"/>
    <mergeCell ref="A844:B844"/>
    <mergeCell ref="C844:E846"/>
    <mergeCell ref="F844:G844"/>
    <mergeCell ref="A845:B845"/>
    <mergeCell ref="F845:G845"/>
    <mergeCell ref="A846:B846"/>
    <mergeCell ref="F846:G846"/>
  </mergeCells>
  <printOptions horizontalCentered="1"/>
  <pageMargins left="0.19685039370078741" right="0" top="0" bottom="0" header="0" footer="0"/>
  <pageSetup paperSize="9" scale="33" fitToHeight="0" orientation="landscape" r:id="rId1"/>
  <rowBreaks count="2" manualBreakCount="2">
    <brk id="19" max="7" man="1"/>
    <brk id="23"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Summary</vt:lpstr>
      <vt:lpstr>HVAC</vt:lpstr>
      <vt:lpstr>Fire</vt:lpstr>
      <vt:lpstr>VARIATION</vt:lpstr>
      <vt:lpstr>MS-VO.</vt:lpstr>
      <vt:lpstr>Measurements Sheet (New)</vt:lpstr>
      <vt:lpstr>Fire!Print_Area</vt:lpstr>
      <vt:lpstr>'Measurements Sheet (New)'!Print_Area</vt:lpstr>
      <vt:lpstr>'MS-VO.'!Print_Area</vt:lpstr>
      <vt:lpstr>Fire!Print_Titles</vt:lpstr>
    </vt:vector>
  </TitlesOfParts>
  <Company>TrueGrafix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2023-10-02T09:53:25Z</cp:lastPrinted>
  <dcterms:created xsi:type="dcterms:W3CDTF">2001-08-24T09:20:00Z</dcterms:created>
  <dcterms:modified xsi:type="dcterms:W3CDTF">2023-10-02T09:53:27Z</dcterms:modified>
</cp:coreProperties>
</file>