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H:\Pioneer\Projects 2022\Visa KHI Fit Out Project DMC Karachi\BOQ\"/>
    </mc:Choice>
  </mc:AlternateContent>
  <xr:revisionPtr revIDLastSave="0" documentId="13_ncr:1_{7FA8ED96-5E01-4CE4-B0EC-4A9A80DD284B}" xr6:coauthVersionLast="47" xr6:coauthVersionMax="47" xr10:uidLastSave="{00000000-0000-0000-0000-000000000000}"/>
  <bookViews>
    <workbookView xWindow="-120" yWindow="-120" windowWidth="29040" windowHeight="15840" tabRatio="602" xr2:uid="{00000000-000D-0000-FFFF-FFFF00000000}"/>
  </bookViews>
  <sheets>
    <sheet name="HVAC" sheetId="60" r:id="rId1"/>
    <sheet name="Summary" sheetId="61" r:id="rId2"/>
    <sheet name="Fire" sheetId="62" r:id="rId3"/>
  </sheets>
  <externalReferences>
    <externalReference r:id="rId4"/>
  </externalReferences>
  <definedNames>
    <definedName name="dlist" localSheetId="0">#REF!</definedName>
    <definedName name="dlist">#REF!</definedName>
    <definedName name="list" localSheetId="0">#REF!</definedName>
    <definedName name="list">#REF!</definedName>
    <definedName name="_xlnm.Print_Area" localSheetId="0">HVAC!$A$1:$G$205</definedName>
    <definedName name="_xlnm.Print_Titles" localSheetId="0">HVAC!$7:$7</definedName>
    <definedName name="TO" localSheetId="0">#REF!</definedName>
    <definedName name="TO">#REF!</definedName>
  </definedNames>
  <calcPr calcId="181029"/>
</workbook>
</file>

<file path=xl/calcChain.xml><?xml version="1.0" encoding="utf-8"?>
<calcChain xmlns="http://schemas.openxmlformats.org/spreadsheetml/2006/main">
  <c r="E103" i="60" l="1"/>
  <c r="E102" i="60"/>
  <c r="E99" i="60"/>
  <c r="E98" i="60"/>
  <c r="E11" i="61"/>
  <c r="J103" i="60" l="1"/>
  <c r="J102" i="60"/>
  <c r="J101" i="60"/>
  <c r="J100" i="60"/>
  <c r="J99" i="60"/>
  <c r="J98" i="60"/>
  <c r="I103" i="60"/>
  <c r="I102" i="60"/>
  <c r="I101" i="60"/>
  <c r="I100" i="60"/>
  <c r="I99" i="60"/>
  <c r="I98" i="60"/>
  <c r="F203" i="60" l="1"/>
  <c r="F126" i="60"/>
  <c r="F111" i="60"/>
  <c r="F201" i="60"/>
  <c r="F196" i="60"/>
  <c r="F198" i="60" s="1"/>
  <c r="F191" i="60"/>
  <c r="F193" i="60" s="1"/>
  <c r="F186" i="60"/>
  <c r="F188" i="60" s="1"/>
  <c r="F181" i="60"/>
  <c r="F183" i="60" s="1"/>
  <c r="F175" i="60"/>
  <c r="F177" i="60" s="1"/>
  <c r="F174" i="60"/>
  <c r="F173" i="60"/>
  <c r="F167" i="60"/>
  <c r="F169" i="60" s="1"/>
  <c r="F161" i="60"/>
  <c r="F163" i="60" s="1"/>
  <c r="F155" i="60"/>
  <c r="F157" i="60" s="1"/>
  <c r="F149" i="60"/>
  <c r="F148" i="60"/>
  <c r="F145" i="60"/>
  <c r="F144" i="60"/>
  <c r="F141" i="60"/>
  <c r="F138" i="60"/>
  <c r="F137" i="60"/>
  <c r="F136" i="60"/>
  <c r="F133" i="60"/>
  <c r="F132" i="60"/>
  <c r="F124" i="60"/>
  <c r="F119" i="60"/>
  <c r="F121" i="60" s="1"/>
  <c r="F114" i="60"/>
  <c r="F116" i="60" s="1"/>
  <c r="F109" i="60"/>
  <c r="F104" i="60"/>
  <c r="F103" i="60"/>
  <c r="F102" i="60"/>
  <c r="F101" i="60"/>
  <c r="F100" i="60"/>
  <c r="F99" i="60"/>
  <c r="F98" i="60"/>
  <c r="F92" i="60"/>
  <c r="F91" i="60"/>
  <c r="F90" i="60"/>
  <c r="F89" i="60"/>
  <c r="F88" i="60"/>
  <c r="F87" i="60"/>
  <c r="F86" i="60"/>
  <c r="F85" i="60"/>
  <c r="F84" i="60"/>
  <c r="F94" i="60" s="1"/>
  <c r="F83" i="60"/>
  <c r="F82" i="60"/>
  <c r="F81" i="60"/>
  <c r="F75" i="60"/>
  <c r="F77" i="60" s="1"/>
  <c r="F69" i="60"/>
  <c r="F71" i="60" s="1"/>
  <c r="F65" i="60"/>
  <c r="F63" i="60"/>
  <c r="F55" i="60"/>
  <c r="F57" i="60"/>
  <c r="F53" i="60"/>
  <c r="F51" i="60"/>
  <c r="F48" i="60"/>
  <c r="F45" i="60"/>
  <c r="F42" i="60"/>
  <c r="F39" i="60"/>
  <c r="F35" i="60"/>
  <c r="F33" i="60"/>
  <c r="F31" i="60"/>
  <c r="F28" i="60"/>
  <c r="F25" i="60"/>
  <c r="F22" i="60"/>
  <c r="F59" i="60" s="1"/>
  <c r="F15" i="60"/>
  <c r="F13" i="60"/>
  <c r="F12" i="60"/>
  <c r="A81" i="60"/>
  <c r="A82" i="60" s="1"/>
  <c r="A83" i="60" s="1"/>
  <c r="A84" i="60" s="1"/>
  <c r="A85" i="60" s="1"/>
  <c r="A86" i="60" s="1"/>
  <c r="A87" i="60" s="1"/>
  <c r="A88" i="60" s="1"/>
  <c r="A89" i="60" s="1"/>
  <c r="A90" i="60" s="1"/>
  <c r="A91" i="60" s="1"/>
  <c r="A92" i="60" s="1"/>
  <c r="A75" i="60"/>
  <c r="A73" i="60"/>
  <c r="A79" i="60" s="1"/>
  <c r="A96" i="60" s="1"/>
  <c r="A69" i="60"/>
  <c r="A63" i="60"/>
  <c r="A61" i="60"/>
  <c r="A41" i="60"/>
  <c r="A44" i="60" s="1"/>
  <c r="A47" i="60" s="1"/>
  <c r="A50" i="60" s="1"/>
  <c r="A53" i="60" s="1"/>
  <c r="A55" i="60" s="1"/>
  <c r="A57" i="60" s="1"/>
  <c r="A24" i="60"/>
  <c r="A27" i="60" s="1"/>
  <c r="A30" i="60" s="1"/>
  <c r="A33" i="60" s="1"/>
  <c r="A35" i="60" s="1"/>
  <c r="I108" i="60" l="1"/>
  <c r="F151" i="60"/>
  <c r="F106" i="60"/>
  <c r="A108" i="60"/>
  <c r="A97" i="60"/>
  <c r="A98" i="60" s="1"/>
  <c r="A99" i="60" s="1"/>
  <c r="A100" i="60" s="1"/>
  <c r="A101" i="60" s="1"/>
  <c r="A102" i="60" s="1"/>
  <c r="A103" i="60" s="1"/>
  <c r="A104" i="60" s="1"/>
  <c r="F205" i="60" l="1"/>
  <c r="E9" i="61" s="1"/>
  <c r="E13" i="61" s="1"/>
  <c r="E14" i="61" s="1"/>
  <c r="E15" i="61" s="1"/>
  <c r="A109" i="60"/>
  <c r="A113" i="60"/>
  <c r="A118" i="60" l="1"/>
  <c r="A114" i="60"/>
  <c r="A119" i="60" l="1"/>
  <c r="A123" i="60"/>
  <c r="A124" i="60" l="1"/>
  <c r="A131" i="60" s="1"/>
  <c r="A128" i="60"/>
  <c r="A153" i="60" l="1"/>
  <c r="A129" i="60"/>
  <c r="A135" i="60" s="1"/>
  <c r="A140" i="60" s="1"/>
  <c r="A143" i="60" s="1"/>
  <c r="A147" i="60" s="1"/>
  <c r="A159" i="60" l="1"/>
  <c r="A154" i="60"/>
  <c r="A155" i="60" s="1"/>
  <c r="A165" i="60" l="1"/>
  <c r="A160" i="60"/>
  <c r="A161" i="60" s="1"/>
  <c r="A171" i="60" l="1"/>
  <c r="A166" i="60"/>
  <c r="A167" i="60" s="1"/>
  <c r="A179" i="60" l="1"/>
  <c r="A172" i="60"/>
  <c r="A173" i="60" s="1"/>
  <c r="A174" i="60" s="1"/>
  <c r="A175" i="60" s="1"/>
  <c r="A180" i="60" l="1"/>
  <c r="A181" i="60" s="1"/>
  <c r="A185" i="60"/>
  <c r="A186" i="60" l="1"/>
  <c r="A190" i="60"/>
  <c r="A195" i="60" l="1"/>
  <c r="A191" i="60"/>
  <c r="A200" i="60" l="1"/>
  <c r="A201" i="60" s="1"/>
  <c r="A196" i="60"/>
</calcChain>
</file>

<file path=xl/sharedStrings.xml><?xml version="1.0" encoding="utf-8"?>
<sst xmlns="http://schemas.openxmlformats.org/spreadsheetml/2006/main" count="249" uniqueCount="150">
  <si>
    <t>Job.</t>
  </si>
  <si>
    <t>Nos.</t>
  </si>
  <si>
    <t>Balancing Valve (with self sealing measuring nipples)</t>
  </si>
  <si>
    <t>Strainers</t>
  </si>
  <si>
    <t>Ball  Valve</t>
  </si>
  <si>
    <t>2-Way Motorized Valve with Actuator (0-100% modulating)</t>
  </si>
  <si>
    <t xml:space="preserve">Digital Decorative Thermostat Controller (BMS Interfacable) with Duct Mounted Sensor </t>
  </si>
  <si>
    <t>Making of Shop drawings on Auto CAD 2016 with section details, equipment foundation details and Making of As Built drawings, Documentation Technical / Operational Manual &amp; LOG Book for each equipment as per instruction of Consultant.</t>
  </si>
  <si>
    <t xml:space="preserve">Flow Switch </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</si>
  <si>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</si>
  <si>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WCPU-01</t>
  </si>
  <si>
    <t>Sqm</t>
  </si>
  <si>
    <t>Rm</t>
  </si>
  <si>
    <t xml:space="preserve">25mm dia </t>
  </si>
  <si>
    <t>25mm dia</t>
  </si>
  <si>
    <t>450mm x 250mm</t>
  </si>
  <si>
    <t>DFCU-01</t>
  </si>
  <si>
    <t>Supply &amp; installation of valves &amp; accessories for DFCU &amp; WCPU with supports, hangers, flanges, gas kits, nut &amp; bolts where it required, etc. complete in all respects as per specifications, drawings and as per instructions of consultant.</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</si>
  <si>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</si>
  <si>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Flexible Pipe Connector</t>
  </si>
  <si>
    <t>Control wiring from controller to sensors, motorized valve and Power wiring up to 5 meter radius</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</si>
  <si>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</si>
  <si>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Supply &amp; installation of adhesive 20mm thick rubber foam (XLPE) insulation with aluminum foil over supply &amp; return duct, complete in all respects ready to operate as per specification, drawings and as per instruction of consultant.</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</si>
  <si>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</si>
  <si>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</si>
  <si>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</si>
  <si>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</si>
  <si>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</si>
  <si>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Supply and installation of Back Draft Damper framing in 16 SWG G.I sheet &amp; auto gravity shutter in 26 SWG sheet, with gas kits, nut botls etc,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</si>
  <si>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&amp; as per instruction of Consultant.</t>
  </si>
  <si>
    <t>150mm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</si>
  <si>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</si>
  <si>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</si>
  <si>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VAV-01</t>
  </si>
  <si>
    <t>VAV-02</t>
  </si>
  <si>
    <t>VAV-03</t>
  </si>
  <si>
    <t>VAV-04</t>
  </si>
  <si>
    <t>VAV-05</t>
  </si>
  <si>
    <t>VAV-06</t>
  </si>
  <si>
    <t>CAV-01</t>
  </si>
  <si>
    <t>CAV-02</t>
  </si>
  <si>
    <t>CAV-03</t>
  </si>
  <si>
    <t>CAV-04</t>
  </si>
  <si>
    <t>CAV-05</t>
  </si>
  <si>
    <t>CAV-06</t>
  </si>
  <si>
    <t>TAF-01</t>
  </si>
  <si>
    <t>RAF-01</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</si>
  <si>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</si>
  <si>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Supply &amp; Return Air Linear Slots 6,000 Series</t>
  </si>
  <si>
    <t>2 Slots of 20mm</t>
  </si>
  <si>
    <t>Supply &amp; Return Air Linear Bar Grill 4,000 Series</t>
  </si>
  <si>
    <t>65mm width</t>
  </si>
  <si>
    <t>Exhasut Air Disc Valve</t>
  </si>
  <si>
    <t>650mm x 250mm</t>
  </si>
  <si>
    <t>No.</t>
  </si>
  <si>
    <t>550mm x 150mm</t>
  </si>
  <si>
    <t>300mm x 150mm</t>
  </si>
  <si>
    <t>200mm dia</t>
  </si>
  <si>
    <t>550mm x 100mm</t>
  </si>
  <si>
    <t>Supply, fabrication &amp; installation of 26 SWG gauge SS-304 cladding (non false ceiling area only), complete in all respects ready to operate as per specification, drawings and as per instruction, approval of consultant.</t>
  </si>
  <si>
    <t>Supply, installation, testing and commissioning of Variable Frequency Drive (VFD) with controls complete in all respects as per specifications, drawings and as per instructions of consultant.</t>
  </si>
  <si>
    <t>VFD-01 (2.5 kw approx)</t>
  </si>
  <si>
    <t xml:space="preserve"> </t>
  </si>
  <si>
    <t>VISA FIT OUT PROJECT</t>
  </si>
  <si>
    <t>10th FLOOR UNIT # 4, DOLMEN SKY TOWER - A, CLIFTON KARACHI.</t>
  </si>
  <si>
    <t>Sr. No.</t>
  </si>
  <si>
    <t xml:space="preserve">Description </t>
  </si>
  <si>
    <t xml:space="preserve">Unit </t>
  </si>
  <si>
    <t xml:space="preserve"> Qty</t>
  </si>
  <si>
    <t>Rate</t>
  </si>
  <si>
    <t>Amount 
Rs.</t>
  </si>
  <si>
    <t>Remarks</t>
  </si>
  <si>
    <t>A</t>
  </si>
  <si>
    <t>B</t>
  </si>
  <si>
    <t>A x B = C</t>
  </si>
  <si>
    <t>a</t>
  </si>
  <si>
    <t>b</t>
  </si>
  <si>
    <t>Total - 01</t>
  </si>
  <si>
    <t>c</t>
  </si>
  <si>
    <t>Total -02</t>
  </si>
  <si>
    <t>Total - 07</t>
  </si>
  <si>
    <t>Total - 08</t>
  </si>
  <si>
    <t xml:space="preserve">Grand Total Amount Rs. </t>
  </si>
  <si>
    <t>ACMV WORKS</t>
  </si>
  <si>
    <t>VALVES &amp; ACCESSORIES</t>
  </si>
  <si>
    <t>For DFCU:</t>
  </si>
  <si>
    <t>For WCPU:</t>
  </si>
  <si>
    <t>Total - 03</t>
  </si>
  <si>
    <t>Total - 04</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</si>
  <si>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</si>
  <si>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Total - 05</t>
  </si>
  <si>
    <t>VENTILATION FANS:</t>
  </si>
  <si>
    <t>Total - 06</t>
  </si>
  <si>
    <t>Total - 09</t>
  </si>
  <si>
    <t>Total - 10</t>
  </si>
  <si>
    <t>SOUND LINER:</t>
  </si>
  <si>
    <t>Total - 11</t>
  </si>
  <si>
    <t>AIR DEVICES</t>
  </si>
  <si>
    <t>Total -12</t>
  </si>
  <si>
    <t>FLEXIBLE DUCT:</t>
  </si>
  <si>
    <t>BUTTERFLY DAMPER:</t>
  </si>
  <si>
    <t>BACK DRAFT DAMPER:</t>
  </si>
  <si>
    <t>Total - 13</t>
  </si>
  <si>
    <t>Total - 14</t>
  </si>
  <si>
    <t>Total - 15</t>
  </si>
  <si>
    <t>Total - 16</t>
  </si>
  <si>
    <t>DRAIN PIPE:</t>
  </si>
  <si>
    <t>Total - 17</t>
  </si>
  <si>
    <t>PAINTING &amp; IDENTIFICATION:</t>
  </si>
  <si>
    <t>Total - 18</t>
  </si>
  <si>
    <t>TESTING &amp; BALANCING:</t>
  </si>
  <si>
    <t>Total - 19</t>
  </si>
  <si>
    <t>SHOP &amp; AS BUILT DRAWING:</t>
  </si>
  <si>
    <t>Total - 20</t>
  </si>
  <si>
    <t>AC UNITS:</t>
  </si>
  <si>
    <t>VFD FOR EXISTING AHUs</t>
  </si>
  <si>
    <t>PIPE INSULATION:</t>
  </si>
  <si>
    <t>VAV / CAV BOXES:</t>
  </si>
  <si>
    <t>G.I DUCT:</t>
  </si>
  <si>
    <t>DUCT INSULATION:</t>
  </si>
  <si>
    <t>M.S PIPE:</t>
  </si>
  <si>
    <t>S.S CLADDING:</t>
  </si>
  <si>
    <t>VOLUME CONTROL DAMPER:</t>
  </si>
  <si>
    <t>Total - 21</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</si>
  <si>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</si>
  <si>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SAFETY ITEMS:</t>
  </si>
  <si>
    <t>TAF-02</t>
  </si>
  <si>
    <t>TAF-03</t>
  </si>
  <si>
    <t>TAF-04</t>
  </si>
  <si>
    <t>TAF-05</t>
  </si>
  <si>
    <t>TAF-06</t>
  </si>
  <si>
    <t>Supply &amp; Return Air Diffuser with Damper</t>
  </si>
  <si>
    <t>300mm dia</t>
  </si>
  <si>
    <t>100mm width</t>
  </si>
  <si>
    <t>Supply &amp; Return Air Register / Grill</t>
  </si>
  <si>
    <t>1150mm x 500mm</t>
  </si>
  <si>
    <t>550mm x 500mm</t>
  </si>
  <si>
    <t>ARCHITECTURE &amp; INTERIOR WORKS - BILL OF QUANTITIES</t>
  </si>
  <si>
    <t>Rev-01</t>
  </si>
  <si>
    <t>Date: 18-01-2023</t>
  </si>
  <si>
    <t>ARCHITECTURE &amp; INTERIOR WORKS</t>
  </si>
  <si>
    <t xml:space="preserve">GRAND SUMMARY OF COST </t>
  </si>
  <si>
    <t>SR.NO.</t>
  </si>
  <si>
    <t>DESCRIPTION</t>
  </si>
  <si>
    <t>AMOUNT
 PAK Rs.</t>
  </si>
  <si>
    <t>Rs.</t>
  </si>
  <si>
    <t>FSS WORKS</t>
  </si>
  <si>
    <t>Total Work:  Rs.</t>
  </si>
  <si>
    <t>Discount 7%</t>
  </si>
  <si>
    <t>due to addition of speed regulator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</si>
</sst>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0.0"/>
    <numFmt numFmtId="165" formatCode="_(* #,##0_);_(* \(#,##0\);_(* &quot;-&quot;??_);_(@_)"/>
  </numFmts>
  <fonts count="24" x14ac:knownFonts="1">
    <font>
      <sz val="11"/>
      <name val="Arial"/>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b/>
      <sz val="12"/>
      <name val="Arial"/>
      <family val="2"/>
    </font>
    <font>
      <b/>
      <sz val="10"/>
      <name val="Arial"/>
      <family val="2"/>
    </font>
    <font>
      <sz val="10"/>
      <color theme="1"/>
      <name val="Arial"/>
      <family val="2"/>
    </font>
    <font>
      <sz val="12"/>
      <color theme="1"/>
      <name val="Arial"/>
      <family val="2"/>
    </font>
    <font>
      <sz val="12"/>
      <name val="Times New Roman"/>
      <family val="1"/>
    </font>
    <font>
      <b/>
      <sz val="10"/>
      <color theme="1"/>
      <name val="Arial"/>
      <family val="2"/>
    </font>
    <font>
      <sz val="10"/>
      <name val="Courier"/>
      <family val="3"/>
    </font>
    <font>
      <sz val="12"/>
      <name val="Century Gothic"/>
      <family val="2"/>
    </font>
    <font>
      <sz val="12"/>
      <name val="Garamond"/>
      <family val="1"/>
    </font>
    <font>
      <sz val="12"/>
      <color theme="1"/>
      <name val="Calibri"/>
      <family val="2"/>
      <scheme val="minor"/>
    </font>
    <font>
      <b/>
      <sz val="12"/>
      <color theme="1"/>
      <name val="Calibri"/>
      <family val="2"/>
      <scheme val="minor"/>
    </font>
    <font>
      <sz val="12"/>
      <color theme="1"/>
      <name val="Century Gothic"/>
      <family val="2"/>
    </font>
    <font>
      <b/>
      <sz val="12"/>
      <name val="Century Gothic"/>
      <family val="2"/>
    </font>
    <font>
      <sz val="11"/>
      <name val="Arial"/>
    </font>
    <font>
      <sz val="11"/>
      <color theme="1"/>
      <name val="Arial"/>
      <family val="2"/>
    </font>
    <font>
      <b/>
      <u/>
      <sz val="14"/>
      <name val="Arial"/>
      <family val="2"/>
    </font>
    <font>
      <b/>
      <u/>
      <sz val="12"/>
      <name val="Arial"/>
      <family val="2"/>
    </font>
    <font>
      <b/>
      <sz val="11"/>
      <name val="Arial"/>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indexed="64"/>
      </bottom>
      <diagonal/>
    </border>
    <border>
      <left/>
      <right/>
      <top style="thin">
        <color auto="1"/>
      </top>
      <bottom style="thin">
        <color auto="1"/>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2">
    <xf numFmtId="0" fontId="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0" fontId="5" fillId="0" borderId="0"/>
    <xf numFmtId="0" fontId="3" fillId="0" borderId="0"/>
    <xf numFmtId="0" fontId="3" fillId="0" borderId="0"/>
    <xf numFmtId="0" fontId="4" fillId="0" borderId="0">
      <alignment vertical="center"/>
    </xf>
    <xf numFmtId="43" fontId="10"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3" fillId="0" borderId="0"/>
    <xf numFmtId="0" fontId="12" fillId="0" borderId="0"/>
    <xf numFmtId="0" fontId="3" fillId="0" borderId="0">
      <alignment horizontal="justify"/>
    </xf>
    <xf numFmtId="43" fontId="3" fillId="0" borderId="0" applyFont="0" applyFill="0" applyBorder="0" applyAlignment="0" applyProtection="0"/>
    <xf numFmtId="0" fontId="14" fillId="0" borderId="0"/>
    <xf numFmtId="0" fontId="3" fillId="0" borderId="0"/>
    <xf numFmtId="41" fontId="2" fillId="0" borderId="0" applyFont="0" applyFill="0" applyBorder="0" applyAlignment="0" applyProtection="0"/>
    <xf numFmtId="43" fontId="19" fillId="0" borderId="0" applyFont="0" applyFill="0" applyBorder="0" applyAlignment="0" applyProtection="0"/>
  </cellStyleXfs>
  <cellXfs count="103">
    <xf numFmtId="0" fontId="0" fillId="0" borderId="0" xfId="0"/>
    <xf numFmtId="0" fontId="6" fillId="0" borderId="0" xfId="11" applyFont="1" applyAlignment="1">
      <alignment vertical="top"/>
    </xf>
    <xf numFmtId="0" fontId="6" fillId="0" borderId="0" xfId="11" applyFont="1" applyAlignment="1">
      <alignment vertical="top" wrapText="1"/>
    </xf>
    <xf numFmtId="0" fontId="9" fillId="0" borderId="0" xfId="12" applyFont="1"/>
    <xf numFmtId="0" fontId="2" fillId="0" borderId="0" xfId="12"/>
    <xf numFmtId="0" fontId="6" fillId="0" borderId="0" xfId="8" applyFont="1" applyAlignment="1">
      <alignment vertical="center"/>
    </xf>
    <xf numFmtId="0" fontId="8" fillId="0" borderId="0" xfId="12" applyFont="1" applyAlignment="1">
      <alignment horizontal="center" vertical="center"/>
    </xf>
    <xf numFmtId="1" fontId="7" fillId="3" borderId="1" xfId="8" applyNumberFormat="1" applyFont="1" applyFill="1" applyBorder="1" applyAlignment="1">
      <alignment horizontal="center" vertical="center" wrapText="1"/>
    </xf>
    <xf numFmtId="0" fontId="7" fillId="3" borderId="1" xfId="8" applyFont="1" applyFill="1" applyBorder="1" applyAlignment="1">
      <alignment horizontal="left" vertical="center"/>
    </xf>
    <xf numFmtId="0" fontId="7" fillId="3" borderId="1" xfId="8" applyFont="1" applyFill="1" applyBorder="1" applyAlignment="1">
      <alignment horizontal="center" vertical="center"/>
    </xf>
    <xf numFmtId="3" fontId="7" fillId="3" borderId="1" xfId="8" applyNumberFormat="1" applyFont="1" applyFill="1" applyBorder="1" applyAlignment="1">
      <alignment horizontal="center" vertical="center"/>
    </xf>
    <xf numFmtId="0" fontId="7" fillId="3" borderId="1" xfId="8" applyFont="1" applyFill="1" applyBorder="1" applyAlignment="1">
      <alignment horizontal="center" vertical="center" wrapText="1"/>
    </xf>
    <xf numFmtId="164" fontId="3" fillId="4" borderId="1" xfId="8" applyNumberFormat="1" applyFill="1" applyBorder="1" applyAlignment="1">
      <alignment horizontal="center" vertical="top"/>
    </xf>
    <xf numFmtId="0" fontId="3" fillId="4" borderId="1" xfId="12" applyFont="1" applyFill="1" applyBorder="1" applyAlignment="1">
      <alignment horizontal="justify" vertical="top" wrapText="1"/>
    </xf>
    <xf numFmtId="0" fontId="3" fillId="4" borderId="1" xfId="12" applyFont="1" applyFill="1" applyBorder="1" applyAlignment="1">
      <alignment horizontal="center" wrapText="1"/>
    </xf>
    <xf numFmtId="0" fontId="7" fillId="4" borderId="1" xfId="12" applyFont="1" applyFill="1" applyBorder="1" applyAlignment="1">
      <alignment horizontal="center" vertical="center"/>
    </xf>
    <xf numFmtId="3" fontId="7" fillId="4" borderId="1" xfId="13" applyNumberFormat="1" applyFont="1" applyFill="1" applyBorder="1" applyAlignment="1" applyProtection="1">
      <alignment horizontal="center" vertical="center"/>
    </xf>
    <xf numFmtId="165" fontId="11" fillId="4" borderId="1" xfId="13" applyNumberFormat="1" applyFont="1" applyFill="1" applyBorder="1" applyAlignment="1">
      <alignment horizontal="center" vertical="center"/>
    </xf>
    <xf numFmtId="0" fontId="8" fillId="4" borderId="1" xfId="12" applyFont="1" applyFill="1" applyBorder="1"/>
    <xf numFmtId="0" fontId="11" fillId="0" borderId="2" xfId="12" applyFont="1" applyBorder="1" applyAlignment="1">
      <alignment horizontal="center" vertical="center"/>
    </xf>
    <xf numFmtId="0" fontId="7" fillId="2" borderId="2" xfId="8" applyFont="1" applyFill="1" applyBorder="1" applyAlignment="1">
      <alignment horizontal="left" vertical="center"/>
    </xf>
    <xf numFmtId="0" fontId="7" fillId="0" borderId="2" xfId="8" applyFont="1" applyBorder="1" applyAlignment="1">
      <alignment horizontal="center" vertical="center"/>
    </xf>
    <xf numFmtId="0" fontId="7" fillId="2" borderId="2" xfId="8" applyFont="1" applyFill="1" applyBorder="1" applyAlignment="1">
      <alignment horizontal="center" vertical="center"/>
    </xf>
    <xf numFmtId="0" fontId="8" fillId="0" borderId="2" xfId="12" applyFont="1" applyBorder="1" applyAlignment="1">
      <alignment horizontal="right"/>
    </xf>
    <xf numFmtId="0" fontId="8" fillId="0" borderId="3" xfId="12" applyFont="1" applyBorder="1"/>
    <xf numFmtId="0" fontId="8" fillId="0" borderId="4" xfId="12" applyFont="1" applyBorder="1"/>
    <xf numFmtId="1" fontId="7" fillId="2" borderId="5" xfId="8" applyNumberFormat="1" applyFont="1" applyFill="1" applyBorder="1" applyAlignment="1">
      <alignment horizontal="center" vertical="center"/>
    </xf>
    <xf numFmtId="0" fontId="11" fillId="3" borderId="6" xfId="12" applyFont="1" applyFill="1" applyBorder="1" applyAlignment="1">
      <alignment vertical="center" wrapText="1"/>
    </xf>
    <xf numFmtId="0" fontId="8" fillId="2" borderId="5" xfId="12" applyFont="1" applyFill="1" applyBorder="1" applyAlignment="1">
      <alignment horizontal="center" vertical="center" wrapText="1"/>
    </xf>
    <xf numFmtId="3" fontId="3" fillId="0" borderId="5" xfId="8" applyNumberFormat="1" applyBorder="1" applyAlignment="1">
      <alignment horizontal="center" vertical="center"/>
    </xf>
    <xf numFmtId="165" fontId="8" fillId="0" borderId="7" xfId="13" applyNumberFormat="1" applyFont="1" applyFill="1" applyBorder="1" applyAlignment="1">
      <alignment horizontal="center" vertical="center"/>
    </xf>
    <xf numFmtId="0" fontId="8" fillId="0" borderId="5" xfId="12" applyFont="1" applyBorder="1" applyAlignment="1">
      <alignment horizontal="center" vertical="center" wrapText="1"/>
    </xf>
    <xf numFmtId="0" fontId="8" fillId="2" borderId="6" xfId="12" applyFont="1" applyFill="1" applyBorder="1" applyAlignment="1">
      <alignment vertical="top" wrapText="1"/>
    </xf>
    <xf numFmtId="164" fontId="3" fillId="2" borderId="5" xfId="8" applyNumberFormat="1" applyFill="1" applyBorder="1" applyAlignment="1">
      <alignment horizontal="center" vertical="center"/>
    </xf>
    <xf numFmtId="164" fontId="3" fillId="0" borderId="5" xfId="8" applyNumberFormat="1" applyBorder="1" applyAlignment="1">
      <alignment horizontal="center" vertical="center"/>
    </xf>
    <xf numFmtId="39" fontId="7" fillId="2" borderId="5" xfId="14" applyNumberFormat="1" applyFont="1" applyFill="1" applyBorder="1" applyAlignment="1">
      <alignment horizontal="justify" vertical="center" wrapText="1"/>
    </xf>
    <xf numFmtId="3" fontId="7" fillId="3" borderId="5" xfId="8" applyNumberFormat="1" applyFont="1" applyFill="1" applyBorder="1" applyAlignment="1">
      <alignment horizontal="center" vertical="center"/>
    </xf>
    <xf numFmtId="165" fontId="11" fillId="3" borderId="7" xfId="13" applyNumberFormat="1" applyFont="1" applyFill="1" applyBorder="1" applyAlignment="1">
      <alignment horizontal="center" vertical="center"/>
    </xf>
    <xf numFmtId="3" fontId="3" fillId="2" borderId="5" xfId="8" applyNumberFormat="1" applyFill="1" applyBorder="1" applyAlignment="1">
      <alignment horizontal="center" vertical="center"/>
    </xf>
    <xf numFmtId="1" fontId="7" fillId="0" borderId="5" xfId="8" applyNumberFormat="1" applyFont="1" applyBorder="1" applyAlignment="1">
      <alignment horizontal="center" vertical="center"/>
    </xf>
    <xf numFmtId="0" fontId="7" fillId="3" borderId="5" xfId="8" applyFont="1" applyFill="1" applyBorder="1" applyAlignment="1">
      <alignment vertical="center"/>
    </xf>
    <xf numFmtId="0" fontId="3" fillId="2" borderId="5" xfId="12" applyFont="1" applyFill="1" applyBorder="1" applyAlignment="1">
      <alignment horizontal="left" vertical="top" wrapText="1"/>
    </xf>
    <xf numFmtId="0" fontId="8" fillId="2" borderId="5" xfId="12" applyFont="1" applyFill="1" applyBorder="1" applyAlignment="1">
      <alignment horizontal="left" vertical="top" wrapText="1"/>
    </xf>
    <xf numFmtId="39" fontId="10" fillId="0" borderId="5" xfId="14" applyNumberFormat="1" applyFont="1" applyBorder="1" applyAlignment="1">
      <alignment horizontal="justify" vertical="center" wrapText="1"/>
    </xf>
    <xf numFmtId="0" fontId="3" fillId="0" borderId="5" xfId="12" applyFont="1" applyBorder="1" applyAlignment="1">
      <alignment horizontal="justify" vertical="top" wrapText="1"/>
    </xf>
    <xf numFmtId="3" fontId="7" fillId="2" borderId="5" xfId="8" applyNumberFormat="1" applyFont="1" applyFill="1" applyBorder="1" applyAlignment="1">
      <alignment horizontal="center" vertical="center"/>
    </xf>
    <xf numFmtId="165" fontId="11" fillId="2" borderId="7" xfId="13" applyNumberFormat="1" applyFont="1" applyFill="1" applyBorder="1" applyAlignment="1">
      <alignment horizontal="center" vertical="center"/>
    </xf>
    <xf numFmtId="164" fontId="3" fillId="5" borderId="5" xfId="14" applyNumberFormat="1" applyFill="1" applyBorder="1" applyAlignment="1">
      <alignment horizontal="center" vertical="center"/>
    </xf>
    <xf numFmtId="165" fontId="7" fillId="5" borderId="7" xfId="12" applyNumberFormat="1" applyFont="1" applyFill="1" applyBorder="1" applyAlignment="1">
      <alignment horizontal="center" vertical="center"/>
    </xf>
    <xf numFmtId="0" fontId="8" fillId="5" borderId="5" xfId="12" applyFont="1" applyFill="1" applyBorder="1" applyAlignment="1">
      <alignment vertical="center"/>
    </xf>
    <xf numFmtId="0" fontId="15" fillId="0" borderId="0" xfId="12" applyFont="1"/>
    <xf numFmtId="0" fontId="16" fillId="0" borderId="0" xfId="12" applyFont="1" applyAlignment="1">
      <alignment horizontal="right"/>
    </xf>
    <xf numFmtId="0" fontId="17" fillId="0" borderId="0" xfId="12" applyFont="1"/>
    <xf numFmtId="0" fontId="13" fillId="0" borderId="0" xfId="12" applyFont="1"/>
    <xf numFmtId="43" fontId="18" fillId="0" borderId="0" xfId="12" applyNumberFormat="1" applyFont="1"/>
    <xf numFmtId="43" fontId="2" fillId="0" borderId="0" xfId="12" applyNumberFormat="1"/>
    <xf numFmtId="43" fontId="2" fillId="0" borderId="0" xfId="13" applyFont="1" applyBorder="1"/>
    <xf numFmtId="43" fontId="2" fillId="0" borderId="0" xfId="13" applyFont="1"/>
    <xf numFmtId="0" fontId="8" fillId="2" borderId="6" xfId="12" applyFont="1" applyFill="1" applyBorder="1" applyAlignment="1">
      <alignment vertical="center" wrapText="1"/>
    </xf>
    <xf numFmtId="1" fontId="3" fillId="0" borderId="5" xfId="8" applyNumberFormat="1" applyBorder="1" applyAlignment="1">
      <alignment horizontal="center" vertical="top"/>
    </xf>
    <xf numFmtId="1" fontId="3" fillId="2" borderId="5" xfId="8" applyNumberFormat="1" applyFill="1" applyBorder="1" applyAlignment="1">
      <alignment horizontal="center" vertical="top"/>
    </xf>
    <xf numFmtId="0" fontId="11" fillId="2" borderId="5" xfId="12" applyFont="1" applyFill="1" applyBorder="1" applyAlignment="1">
      <alignment horizontal="left" vertical="top" wrapText="1"/>
    </xf>
    <xf numFmtId="2" fontId="3" fillId="2" borderId="5" xfId="8" applyNumberFormat="1" applyFill="1" applyBorder="1" applyAlignment="1">
      <alignment horizontal="center" vertical="center"/>
    </xf>
    <xf numFmtId="0" fontId="8" fillId="2" borderId="5" xfId="12" applyFont="1" applyFill="1" applyBorder="1" applyAlignment="1">
      <alignment horizontal="center" wrapText="1"/>
    </xf>
    <xf numFmtId="3" fontId="3" fillId="0" borderId="5" xfId="8" applyNumberFormat="1" applyBorder="1" applyAlignment="1">
      <alignment horizontal="center"/>
    </xf>
    <xf numFmtId="165" fontId="8" fillId="0" borderId="7" xfId="13" applyNumberFormat="1" applyFont="1" applyFill="1" applyBorder="1" applyAlignment="1">
      <alignment horizontal="center"/>
    </xf>
    <xf numFmtId="0" fontId="8" fillId="0" borderId="5" xfId="12" applyFont="1" applyBorder="1" applyAlignment="1">
      <alignment horizontal="center" wrapText="1"/>
    </xf>
    <xf numFmtId="0" fontId="8" fillId="6" borderId="5" xfId="12" applyFont="1" applyFill="1" applyBorder="1" applyAlignment="1">
      <alignment horizontal="center" wrapText="1"/>
    </xf>
    <xf numFmtId="0" fontId="8" fillId="6" borderId="5" xfId="12" applyFont="1" applyFill="1" applyBorder="1" applyAlignment="1">
      <alignment horizontal="center" vertical="center" wrapText="1"/>
    </xf>
    <xf numFmtId="165" fontId="8" fillId="6" borderId="7" xfId="13" applyNumberFormat="1" applyFont="1" applyFill="1" applyBorder="1" applyAlignment="1">
      <alignment horizontal="center" vertical="center"/>
    </xf>
    <xf numFmtId="165" fontId="2" fillId="0" borderId="0" xfId="12" applyNumberFormat="1"/>
    <xf numFmtId="0" fontId="6" fillId="0" borderId="0" xfId="11" applyFont="1" applyAlignment="1">
      <alignment vertical="center"/>
    </xf>
    <xf numFmtId="0" fontId="7" fillId="0" borderId="0" xfId="8" applyFont="1" applyAlignment="1">
      <alignment vertical="center"/>
    </xf>
    <xf numFmtId="0" fontId="23" fillId="0" borderId="0" xfId="8" applyFont="1" applyAlignment="1">
      <alignment vertical="center"/>
    </xf>
    <xf numFmtId="0" fontId="20" fillId="0" borderId="0" xfId="0" applyFont="1"/>
    <xf numFmtId="1" fontId="6" fillId="3" borderId="1" xfId="8" applyNumberFormat="1" applyFont="1" applyFill="1" applyBorder="1" applyAlignment="1">
      <alignment horizontal="center" vertical="center" wrapText="1"/>
    </xf>
    <xf numFmtId="0" fontId="6" fillId="3" borderId="1" xfId="8" applyFont="1" applyFill="1" applyBorder="1" applyAlignment="1">
      <alignment horizontal="center" vertical="center"/>
    </xf>
    <xf numFmtId="0" fontId="6" fillId="3" borderId="1" xfId="8" applyFont="1" applyFill="1" applyBorder="1" applyAlignment="1">
      <alignment horizontal="center" vertical="top" wrapText="1"/>
    </xf>
    <xf numFmtId="0" fontId="6" fillId="0" borderId="10" xfId="11" applyFont="1" applyBorder="1" applyAlignment="1">
      <alignment horizontal="center" vertical="center"/>
    </xf>
    <xf numFmtId="165" fontId="6" fillId="0" borderId="10" xfId="11" applyNumberFormat="1" applyFont="1" applyBorder="1" applyAlignment="1">
      <alignment horizontal="left" vertical="center"/>
    </xf>
    <xf numFmtId="165" fontId="6" fillId="0" borderId="10" xfId="21" applyNumberFormat="1" applyFont="1" applyBorder="1" applyAlignment="1">
      <alignment horizontal="right" vertical="center"/>
    </xf>
    <xf numFmtId="0" fontId="4" fillId="3" borderId="1" xfId="11" applyFont="1" applyFill="1" applyBorder="1" applyAlignment="1">
      <alignment horizontal="center" vertical="center"/>
    </xf>
    <xf numFmtId="0" fontId="6" fillId="3" borderId="1" xfId="11" applyFont="1" applyFill="1" applyBorder="1" applyAlignment="1">
      <alignment vertical="center"/>
    </xf>
    <xf numFmtId="165" fontId="6" fillId="3" borderId="1" xfId="11" applyNumberFormat="1" applyFont="1" applyFill="1" applyBorder="1" applyAlignment="1">
      <alignment vertical="center"/>
    </xf>
    <xf numFmtId="165" fontId="0" fillId="0" borderId="0" xfId="21" applyNumberFormat="1" applyFont="1"/>
    <xf numFmtId="165" fontId="8" fillId="0" borderId="5" xfId="12" applyNumberFormat="1" applyFont="1" applyBorder="1" applyAlignment="1">
      <alignment horizontal="center" vertical="center" wrapText="1"/>
    </xf>
    <xf numFmtId="0" fontId="6" fillId="0" borderId="0" xfId="11" applyFont="1" applyAlignment="1">
      <alignment horizontal="center" vertical="center"/>
    </xf>
    <xf numFmtId="0" fontId="6" fillId="0" borderId="0" xfId="11" applyFont="1" applyAlignment="1">
      <alignment horizontal="center" vertical="center" wrapText="1"/>
    </xf>
    <xf numFmtId="0" fontId="11" fillId="5" borderId="7" xfId="12" applyFont="1" applyFill="1" applyBorder="1" applyAlignment="1">
      <alignment horizontal="right" vertical="center"/>
    </xf>
    <xf numFmtId="0" fontId="11" fillId="5" borderId="9" xfId="12" applyFont="1" applyFill="1" applyBorder="1" applyAlignment="1">
      <alignment horizontal="right" vertical="center"/>
    </xf>
    <xf numFmtId="0" fontId="11" fillId="5" borderId="8" xfId="12" applyFont="1" applyFill="1" applyBorder="1" applyAlignment="1">
      <alignment horizontal="right" vertical="center"/>
    </xf>
    <xf numFmtId="0" fontId="6" fillId="3" borderId="13" xfId="11" applyFont="1" applyFill="1" applyBorder="1" applyAlignment="1">
      <alignment horizontal="right" vertical="center"/>
    </xf>
    <xf numFmtId="0" fontId="6" fillId="3" borderId="14" xfId="11" applyFont="1" applyFill="1" applyBorder="1" applyAlignment="1">
      <alignment horizontal="right" vertical="center"/>
    </xf>
    <xf numFmtId="0" fontId="6" fillId="0" borderId="11" xfId="11" applyFont="1" applyBorder="1" applyAlignment="1">
      <alignment horizontal="left" vertical="center"/>
    </xf>
    <xf numFmtId="0" fontId="6" fillId="0" borderId="12" xfId="11" applyFont="1" applyBorder="1" applyAlignment="1">
      <alignment horizontal="left" vertical="center"/>
    </xf>
    <xf numFmtId="0" fontId="6" fillId="0" borderId="11" xfId="11" applyFont="1" applyBorder="1" applyAlignment="1">
      <alignment horizontal="center" vertical="center"/>
    </xf>
    <xf numFmtId="0" fontId="6" fillId="0" borderId="12" xfId="11" applyFont="1" applyBorder="1" applyAlignment="1">
      <alignment horizontal="center" vertical="center"/>
    </xf>
    <xf numFmtId="0" fontId="6" fillId="0" borderId="10" xfId="11" applyFont="1" applyBorder="1" applyAlignment="1">
      <alignment horizontal="left" vertical="center"/>
    </xf>
    <xf numFmtId="0" fontId="21" fillId="0" borderId="0" xfId="11" applyFont="1" applyAlignment="1">
      <alignment horizontal="center" vertical="center"/>
    </xf>
    <xf numFmtId="0" fontId="7" fillId="0" borderId="0" xfId="11" applyFont="1" applyAlignment="1">
      <alignment horizontal="center" vertical="center"/>
    </xf>
    <xf numFmtId="0" fontId="22" fillId="0" borderId="0" xfId="8" applyFont="1" applyAlignment="1">
      <alignment horizontal="center" vertical="center"/>
    </xf>
    <xf numFmtId="0" fontId="6" fillId="3" borderId="1" xfId="8" applyFont="1" applyFill="1" applyBorder="1" applyAlignment="1">
      <alignment horizontal="center" vertical="center"/>
    </xf>
    <xf numFmtId="0" fontId="1" fillId="0" borderId="0" xfId="12" applyFont="1"/>
  </cellXfs>
  <cellStyles count="22">
    <cellStyle name="Comma" xfId="21" builtinId="3"/>
    <cellStyle name="Comma [0] 2" xfId="20" xr:uid="{00000000-0005-0000-0000-000000000000}"/>
    <cellStyle name="Comma 2" xfId="1" xr:uid="{00000000-0005-0000-0000-000001000000}"/>
    <cellStyle name="Comma 3" xfId="2" xr:uid="{00000000-0005-0000-0000-000002000000}"/>
    <cellStyle name="Comma 3 2" xfId="17" xr:uid="{00000000-0005-0000-0000-000003000000}"/>
    <cellStyle name="Comma 4" xfId="10" xr:uid="{00000000-0005-0000-0000-000004000000}"/>
    <cellStyle name="Comma 5" xfId="13" xr:uid="{00000000-0005-0000-0000-000005000000}"/>
    <cellStyle name="Normal" xfId="0" builtinId="0"/>
    <cellStyle name="Normal 10" xfId="16" xr:uid="{00000000-0005-0000-0000-000007000000}"/>
    <cellStyle name="Normal 10 2" xfId="15" xr:uid="{00000000-0005-0000-0000-000008000000}"/>
    <cellStyle name="Normal 13 2" xfId="14"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3 2" xfId="19" xr:uid="{00000000-0005-0000-0000-00000E000000}"/>
    <cellStyle name="Normal 4" xfId="7" xr:uid="{00000000-0005-0000-0000-00000F000000}"/>
    <cellStyle name="Normal 5" xfId="9" xr:uid="{00000000-0005-0000-0000-000010000000}"/>
    <cellStyle name="Normal 5 2" xfId="18" xr:uid="{00000000-0005-0000-0000-000011000000}"/>
    <cellStyle name="Normal 6" xfId="12" xr:uid="{00000000-0005-0000-0000-000012000000}"/>
    <cellStyle name="Normal_front page" xfId="11" xr:uid="{00000000-0005-0000-0000-000013000000}"/>
    <cellStyle name="Percent 2" xfId="5"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Q%20Visa%20KHI%20Off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nd Summary"/>
      <sheetName val="ACMV-BOQ"/>
      <sheetName val="FSS BOQ"/>
    </sheetNames>
    <sheetDataSet>
      <sheetData sheetId="0"/>
      <sheetData sheetId="1">
        <row r="207">
          <cell r="F207">
            <v>12780900</v>
          </cell>
        </row>
      </sheetData>
      <sheetData sheetId="2">
        <row r="116">
          <cell r="F116">
            <v>1329584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2"/>
  <sheetViews>
    <sheetView tabSelected="1" view="pageBreakPreview" topLeftCell="A91" zoomScale="98" zoomScaleNormal="100" zoomScaleSheetLayoutView="98" workbookViewId="0">
      <selection activeCell="L107" sqref="L107"/>
    </sheetView>
  </sheetViews>
  <sheetFormatPr defaultColWidth="7.75" defaultRowHeight="15" x14ac:dyDescent="0.25"/>
  <cols>
    <col min="1" max="1" width="6.5" style="4" customWidth="1"/>
    <col min="2" max="2" width="45.375" style="4" customWidth="1"/>
    <col min="3" max="4" width="7" style="4" customWidth="1"/>
    <col min="5" max="5" width="11.75" style="4" customWidth="1"/>
    <col min="6" max="6" width="15.25" style="4" customWidth="1"/>
    <col min="7" max="7" width="17" style="4" customWidth="1"/>
    <col min="8" max="16384" width="7.75" style="4"/>
  </cols>
  <sheetData>
    <row r="1" spans="1:7" ht="15.75" x14ac:dyDescent="0.25">
      <c r="A1" s="1"/>
      <c r="B1" s="2"/>
      <c r="C1" s="3"/>
      <c r="D1" s="3" t="s">
        <v>62</v>
      </c>
      <c r="E1" s="3"/>
      <c r="F1" s="3"/>
      <c r="G1" s="3"/>
    </row>
    <row r="2" spans="1:7" ht="18.75" customHeight="1" x14ac:dyDescent="0.25">
      <c r="A2" s="86" t="s">
        <v>63</v>
      </c>
      <c r="B2" s="86"/>
      <c r="C2" s="86"/>
      <c r="D2" s="86"/>
      <c r="E2" s="86"/>
      <c r="F2" s="86"/>
      <c r="G2" s="86"/>
    </row>
    <row r="3" spans="1:7" ht="18.75" customHeight="1" x14ac:dyDescent="0.25">
      <c r="A3" s="86" t="s">
        <v>64</v>
      </c>
      <c r="B3" s="86"/>
      <c r="C3" s="86"/>
      <c r="D3" s="86"/>
      <c r="E3" s="86"/>
      <c r="F3" s="86"/>
      <c r="G3" s="86"/>
    </row>
    <row r="4" spans="1:7" ht="18.75" customHeight="1" x14ac:dyDescent="0.25">
      <c r="A4" s="87" t="s">
        <v>137</v>
      </c>
      <c r="B4" s="87"/>
      <c r="C4" s="87"/>
      <c r="D4" s="87"/>
      <c r="E4" s="87"/>
      <c r="F4" s="87"/>
      <c r="G4" s="87"/>
    </row>
    <row r="5" spans="1:7" ht="20.25" customHeight="1" x14ac:dyDescent="0.25">
      <c r="A5" s="5"/>
      <c r="B5" s="5"/>
      <c r="C5" s="5"/>
      <c r="D5" s="5"/>
      <c r="E5" s="3"/>
      <c r="F5" s="3"/>
      <c r="G5" s="6" t="s">
        <v>139</v>
      </c>
    </row>
    <row r="6" spans="1:7" ht="20.25" customHeight="1" thickBot="1" x14ac:dyDescent="0.3">
      <c r="A6" s="5"/>
      <c r="B6" s="5"/>
      <c r="C6" s="5"/>
      <c r="D6" s="5"/>
      <c r="E6" s="3"/>
      <c r="F6" s="3"/>
      <c r="G6" s="6" t="s">
        <v>138</v>
      </c>
    </row>
    <row r="7" spans="1:7" ht="30.75" customHeight="1" thickBot="1" x14ac:dyDescent="0.3">
      <c r="A7" s="7" t="s">
        <v>65</v>
      </c>
      <c r="B7" s="8" t="s">
        <v>66</v>
      </c>
      <c r="C7" s="9" t="s">
        <v>67</v>
      </c>
      <c r="D7" s="10" t="s">
        <v>68</v>
      </c>
      <c r="E7" s="11" t="s">
        <v>69</v>
      </c>
      <c r="F7" s="11" t="s">
        <v>70</v>
      </c>
      <c r="G7" s="11" t="s">
        <v>71</v>
      </c>
    </row>
    <row r="8" spans="1:7" ht="33" customHeight="1" thickBot="1" x14ac:dyDescent="0.3">
      <c r="A8" s="12"/>
      <c r="B8" s="13"/>
      <c r="C8" s="14"/>
      <c r="D8" s="15" t="s">
        <v>72</v>
      </c>
      <c r="E8" s="16" t="s">
        <v>73</v>
      </c>
      <c r="F8" s="17" t="s">
        <v>74</v>
      </c>
      <c r="G8" s="18"/>
    </row>
    <row r="9" spans="1:7" ht="23.25" customHeight="1" x14ac:dyDescent="0.25">
      <c r="A9" s="19"/>
      <c r="B9" s="20" t="s">
        <v>83</v>
      </c>
      <c r="C9" s="21"/>
      <c r="D9" s="22"/>
      <c r="E9" s="23"/>
      <c r="F9" s="24"/>
      <c r="G9" s="25"/>
    </row>
    <row r="10" spans="1:7" ht="17.25" customHeight="1" x14ac:dyDescent="0.25">
      <c r="A10" s="26">
        <v>1</v>
      </c>
      <c r="B10" s="27" t="s">
        <v>114</v>
      </c>
      <c r="C10" s="28"/>
      <c r="D10" s="28"/>
      <c r="E10" s="29"/>
      <c r="F10" s="30"/>
      <c r="G10" s="31"/>
    </row>
    <row r="11" spans="1:7" ht="127.5" x14ac:dyDescent="0.25">
      <c r="A11" s="60">
        <v>1.1000000000000001</v>
      </c>
      <c r="B11" s="32" t="s">
        <v>18</v>
      </c>
      <c r="C11" s="28"/>
      <c r="D11" s="28"/>
      <c r="E11" s="29"/>
      <c r="F11" s="30"/>
      <c r="G11" s="31"/>
    </row>
    <row r="12" spans="1:7" ht="20.100000000000001" customHeight="1" x14ac:dyDescent="0.25">
      <c r="A12" s="33">
        <v>1.1000000000000001</v>
      </c>
      <c r="B12" s="58" t="s">
        <v>16</v>
      </c>
      <c r="C12" s="28" t="s">
        <v>54</v>
      </c>
      <c r="D12" s="28">
        <v>1</v>
      </c>
      <c r="E12" s="30"/>
      <c r="F12" s="30">
        <f>E12*D12</f>
        <v>0</v>
      </c>
      <c r="G12" s="31"/>
    </row>
    <row r="13" spans="1:7" ht="20.100000000000001" customHeight="1" x14ac:dyDescent="0.25">
      <c r="A13" s="33">
        <v>1.2</v>
      </c>
      <c r="B13" s="58" t="s">
        <v>10</v>
      </c>
      <c r="C13" s="28" t="s">
        <v>54</v>
      </c>
      <c r="D13" s="28">
        <v>1</v>
      </c>
      <c r="E13" s="30"/>
      <c r="F13" s="30">
        <f>E13*D13</f>
        <v>0</v>
      </c>
      <c r="G13" s="31"/>
    </row>
    <row r="14" spans="1:7" ht="17.25" customHeight="1" x14ac:dyDescent="0.25">
      <c r="A14" s="33"/>
      <c r="B14" s="32"/>
      <c r="C14" s="28"/>
      <c r="D14" s="28"/>
      <c r="E14" s="29"/>
      <c r="F14" s="30"/>
      <c r="G14" s="31"/>
    </row>
    <row r="15" spans="1:7" ht="17.25" customHeight="1" x14ac:dyDescent="0.25">
      <c r="A15" s="34"/>
      <c r="B15" s="35"/>
      <c r="C15" s="28"/>
      <c r="D15" s="28"/>
      <c r="E15" s="36" t="s">
        <v>77</v>
      </c>
      <c r="F15" s="37">
        <f>SUM(F12:F14)</f>
        <v>0</v>
      </c>
      <c r="G15" s="31"/>
    </row>
    <row r="16" spans="1:7" ht="17.25" customHeight="1" x14ac:dyDescent="0.25">
      <c r="A16" s="34"/>
      <c r="B16" s="35"/>
      <c r="C16" s="28"/>
      <c r="D16" s="28"/>
      <c r="E16" s="38"/>
      <c r="F16" s="30"/>
      <c r="G16" s="31"/>
    </row>
    <row r="17" spans="1:7" ht="17.25" customHeight="1" x14ac:dyDescent="0.25">
      <c r="A17" s="39">
        <v>2</v>
      </c>
      <c r="B17" s="40" t="s">
        <v>84</v>
      </c>
      <c r="C17" s="31"/>
      <c r="D17" s="28"/>
      <c r="E17" s="29"/>
      <c r="F17" s="30"/>
      <c r="G17" s="31"/>
    </row>
    <row r="18" spans="1:7" ht="63.75" x14ac:dyDescent="0.25">
      <c r="A18" s="59">
        <v>2</v>
      </c>
      <c r="B18" s="41" t="s">
        <v>17</v>
      </c>
      <c r="C18" s="28"/>
      <c r="D18" s="28"/>
      <c r="E18" s="29"/>
      <c r="F18" s="30"/>
      <c r="G18" s="31"/>
    </row>
    <row r="19" spans="1:7" ht="17.25" customHeight="1" x14ac:dyDescent="0.25">
      <c r="A19" s="34"/>
      <c r="B19" s="42"/>
      <c r="C19" s="28"/>
      <c r="D19" s="28"/>
      <c r="E19" s="29"/>
      <c r="F19" s="30"/>
      <c r="G19" s="31"/>
    </row>
    <row r="20" spans="1:7" ht="18" customHeight="1" x14ac:dyDescent="0.25">
      <c r="A20" s="34"/>
      <c r="B20" s="61" t="s">
        <v>85</v>
      </c>
      <c r="C20" s="28"/>
      <c r="D20" s="28"/>
      <c r="E20" s="29"/>
      <c r="F20" s="30"/>
      <c r="G20" s="31"/>
    </row>
    <row r="21" spans="1:7" ht="18" customHeight="1" x14ac:dyDescent="0.25">
      <c r="A21" s="34">
        <v>2.1</v>
      </c>
      <c r="B21" s="44" t="s">
        <v>4</v>
      </c>
      <c r="C21" s="28"/>
      <c r="D21" s="28"/>
      <c r="E21" s="29"/>
      <c r="F21" s="30"/>
      <c r="G21" s="31"/>
    </row>
    <row r="22" spans="1:7" ht="18" customHeight="1" x14ac:dyDescent="0.25">
      <c r="A22" s="34" t="s">
        <v>75</v>
      </c>
      <c r="B22" s="44" t="s">
        <v>13</v>
      </c>
      <c r="C22" s="28" t="s">
        <v>1</v>
      </c>
      <c r="D22" s="28">
        <v>4</v>
      </c>
      <c r="E22" s="30">
        <v>6500</v>
      </c>
      <c r="F22" s="30">
        <f>E22*D22</f>
        <v>26000</v>
      </c>
      <c r="G22" s="31"/>
    </row>
    <row r="23" spans="1:7" ht="18" customHeight="1" x14ac:dyDescent="0.25">
      <c r="A23" s="34"/>
      <c r="B23" s="42"/>
      <c r="C23" s="28"/>
      <c r="D23" s="28"/>
      <c r="E23" s="29"/>
      <c r="F23" s="30"/>
      <c r="G23" s="31"/>
    </row>
    <row r="24" spans="1:7" ht="18" customHeight="1" x14ac:dyDescent="0.25">
      <c r="A24" s="34">
        <f>A21+0.1</f>
        <v>2.2000000000000002</v>
      </c>
      <c r="B24" s="44" t="s">
        <v>3</v>
      </c>
      <c r="C24" s="28"/>
      <c r="D24" s="28"/>
      <c r="E24" s="29"/>
      <c r="F24" s="30"/>
      <c r="G24" s="31"/>
    </row>
    <row r="25" spans="1:7" ht="18" customHeight="1" x14ac:dyDescent="0.25">
      <c r="A25" s="34" t="s">
        <v>75</v>
      </c>
      <c r="B25" s="44" t="s">
        <v>13</v>
      </c>
      <c r="C25" s="28" t="s">
        <v>54</v>
      </c>
      <c r="D25" s="28">
        <v>1</v>
      </c>
      <c r="E25" s="30">
        <v>5900</v>
      </c>
      <c r="F25" s="30">
        <f>E25*D25</f>
        <v>5900</v>
      </c>
      <c r="G25" s="31"/>
    </row>
    <row r="26" spans="1:7" ht="18" customHeight="1" x14ac:dyDescent="0.25">
      <c r="A26" s="34"/>
      <c r="B26" s="42"/>
      <c r="C26" s="28"/>
      <c r="D26" s="28"/>
      <c r="E26" s="29"/>
      <c r="F26" s="30"/>
      <c r="G26" s="31"/>
    </row>
    <row r="27" spans="1:7" ht="18" customHeight="1" x14ac:dyDescent="0.25">
      <c r="A27" s="34">
        <f>A24+0.1</f>
        <v>2.3000000000000003</v>
      </c>
      <c r="B27" s="44" t="s">
        <v>2</v>
      </c>
      <c r="C27" s="28"/>
      <c r="D27" s="28"/>
      <c r="E27" s="29"/>
      <c r="F27" s="30"/>
      <c r="G27" s="31"/>
    </row>
    <row r="28" spans="1:7" ht="18" customHeight="1" x14ac:dyDescent="0.25">
      <c r="A28" s="34" t="s">
        <v>75</v>
      </c>
      <c r="B28" s="44" t="s">
        <v>13</v>
      </c>
      <c r="C28" s="28" t="s">
        <v>54</v>
      </c>
      <c r="D28" s="28">
        <v>1</v>
      </c>
      <c r="E28" s="30">
        <v>14500</v>
      </c>
      <c r="F28" s="30">
        <f>E28*D28</f>
        <v>14500</v>
      </c>
      <c r="G28" s="31"/>
    </row>
    <row r="29" spans="1:7" ht="18" customHeight="1" x14ac:dyDescent="0.25">
      <c r="A29" s="34"/>
      <c r="B29" s="42"/>
      <c r="C29" s="28"/>
      <c r="D29" s="28"/>
      <c r="E29" s="29"/>
      <c r="F29" s="30"/>
      <c r="G29" s="31"/>
    </row>
    <row r="30" spans="1:7" ht="18" customHeight="1" x14ac:dyDescent="0.25">
      <c r="A30" s="34">
        <f>A27+0.1</f>
        <v>2.4000000000000004</v>
      </c>
      <c r="B30" s="44" t="s">
        <v>5</v>
      </c>
      <c r="C30" s="28"/>
      <c r="D30" s="28"/>
      <c r="E30" s="29"/>
      <c r="F30" s="30"/>
      <c r="G30" s="31"/>
    </row>
    <row r="31" spans="1:7" ht="18" customHeight="1" x14ac:dyDescent="0.25">
      <c r="A31" s="34" t="s">
        <v>75</v>
      </c>
      <c r="B31" s="44" t="s">
        <v>13</v>
      </c>
      <c r="C31" s="28" t="s">
        <v>54</v>
      </c>
      <c r="D31" s="28">
        <v>1</v>
      </c>
      <c r="E31" s="30">
        <v>69000</v>
      </c>
      <c r="F31" s="30">
        <f>E31*D31</f>
        <v>69000</v>
      </c>
      <c r="G31" s="31"/>
    </row>
    <row r="32" spans="1:7" ht="18" customHeight="1" x14ac:dyDescent="0.25">
      <c r="A32" s="34"/>
      <c r="B32" s="42"/>
      <c r="C32" s="28"/>
      <c r="D32" s="28"/>
      <c r="E32" s="29"/>
      <c r="F32" s="30"/>
      <c r="G32" s="31"/>
    </row>
    <row r="33" spans="1:7" ht="30" customHeight="1" x14ac:dyDescent="0.25">
      <c r="A33" s="34">
        <f>A30+0.1</f>
        <v>2.5000000000000004</v>
      </c>
      <c r="B33" s="44" t="s">
        <v>6</v>
      </c>
      <c r="C33" s="28" t="s">
        <v>54</v>
      </c>
      <c r="D33" s="28">
        <v>1</v>
      </c>
      <c r="E33" s="30">
        <v>69500</v>
      </c>
      <c r="F33" s="30">
        <f>E33*D33</f>
        <v>69500</v>
      </c>
      <c r="G33" s="31"/>
    </row>
    <row r="34" spans="1:7" ht="18" customHeight="1" x14ac:dyDescent="0.25">
      <c r="A34" s="34"/>
      <c r="B34" s="42"/>
      <c r="C34" s="28"/>
      <c r="D34" s="28"/>
      <c r="E34" s="29"/>
      <c r="F34" s="30"/>
      <c r="G34" s="31"/>
    </row>
    <row r="35" spans="1:7" ht="30" customHeight="1" x14ac:dyDescent="0.25">
      <c r="A35" s="34">
        <f>A33+0.1</f>
        <v>2.6000000000000005</v>
      </c>
      <c r="B35" s="44" t="s">
        <v>20</v>
      </c>
      <c r="C35" s="28" t="s">
        <v>0</v>
      </c>
      <c r="D35" s="28">
        <v>1</v>
      </c>
      <c r="E35" s="30">
        <v>65000</v>
      </c>
      <c r="F35" s="30">
        <f>E35*D35</f>
        <v>65000</v>
      </c>
      <c r="G35" s="31"/>
    </row>
    <row r="36" spans="1:7" ht="18" customHeight="1" x14ac:dyDescent="0.25">
      <c r="A36" s="34"/>
      <c r="B36" s="42"/>
      <c r="C36" s="28"/>
      <c r="D36" s="28"/>
      <c r="E36" s="29"/>
      <c r="F36" s="30"/>
      <c r="G36" s="31"/>
    </row>
    <row r="37" spans="1:7" ht="18" customHeight="1" x14ac:dyDescent="0.25">
      <c r="A37" s="34"/>
      <c r="B37" s="61" t="s">
        <v>86</v>
      </c>
      <c r="C37" s="28"/>
      <c r="D37" s="28"/>
      <c r="E37" s="29"/>
      <c r="F37" s="30"/>
      <c r="G37" s="31"/>
    </row>
    <row r="38" spans="1:7" ht="18" customHeight="1" x14ac:dyDescent="0.25">
      <c r="A38" s="34">
        <v>2.1</v>
      </c>
      <c r="B38" s="44" t="s">
        <v>4</v>
      </c>
      <c r="C38" s="28"/>
      <c r="D38" s="28"/>
      <c r="E38" s="29"/>
      <c r="F38" s="30"/>
      <c r="G38" s="31"/>
    </row>
    <row r="39" spans="1:7" ht="18" customHeight="1" x14ac:dyDescent="0.25">
      <c r="A39" s="34" t="s">
        <v>75</v>
      </c>
      <c r="B39" s="44" t="s">
        <v>13</v>
      </c>
      <c r="C39" s="28" t="s">
        <v>1</v>
      </c>
      <c r="D39" s="28">
        <v>4</v>
      </c>
      <c r="E39" s="30">
        <v>5800</v>
      </c>
      <c r="F39" s="30">
        <f>E39*D39</f>
        <v>23200</v>
      </c>
      <c r="G39" s="31"/>
    </row>
    <row r="40" spans="1:7" ht="18" customHeight="1" x14ac:dyDescent="0.25">
      <c r="A40" s="34"/>
      <c r="B40" s="42"/>
      <c r="C40" s="28"/>
      <c r="D40" s="28"/>
      <c r="E40" s="29"/>
      <c r="F40" s="30"/>
      <c r="G40" s="31"/>
    </row>
    <row r="41" spans="1:7" ht="18" customHeight="1" x14ac:dyDescent="0.25">
      <c r="A41" s="34">
        <f>A38+0.1</f>
        <v>2.2000000000000002</v>
      </c>
      <c r="B41" s="44" t="s">
        <v>3</v>
      </c>
      <c r="C41" s="28"/>
      <c r="D41" s="28"/>
      <c r="E41" s="29"/>
      <c r="F41" s="30"/>
      <c r="G41" s="31"/>
    </row>
    <row r="42" spans="1:7" ht="18" customHeight="1" x14ac:dyDescent="0.25">
      <c r="A42" s="34" t="s">
        <v>75</v>
      </c>
      <c r="B42" s="44" t="s">
        <v>13</v>
      </c>
      <c r="C42" s="28" t="s">
        <v>54</v>
      </c>
      <c r="D42" s="28">
        <v>1</v>
      </c>
      <c r="E42" s="30">
        <v>6900</v>
      </c>
      <c r="F42" s="30">
        <f>E42*D42</f>
        <v>6900</v>
      </c>
      <c r="G42" s="31"/>
    </row>
    <row r="43" spans="1:7" ht="18" customHeight="1" x14ac:dyDescent="0.25">
      <c r="A43" s="34"/>
      <c r="B43" s="42"/>
      <c r="C43" s="28"/>
      <c r="D43" s="28"/>
      <c r="E43" s="29"/>
      <c r="F43" s="30"/>
      <c r="G43" s="31"/>
    </row>
    <row r="44" spans="1:7" ht="18" customHeight="1" x14ac:dyDescent="0.25">
      <c r="A44" s="34">
        <f>A41+0.1</f>
        <v>2.3000000000000003</v>
      </c>
      <c r="B44" s="44" t="s">
        <v>2</v>
      </c>
      <c r="C44" s="28"/>
      <c r="D44" s="28"/>
      <c r="E44" s="29"/>
      <c r="F44" s="30"/>
      <c r="G44" s="31"/>
    </row>
    <row r="45" spans="1:7" ht="18" customHeight="1" x14ac:dyDescent="0.25">
      <c r="A45" s="34" t="s">
        <v>75</v>
      </c>
      <c r="B45" s="44" t="s">
        <v>13</v>
      </c>
      <c r="C45" s="28" t="s">
        <v>54</v>
      </c>
      <c r="D45" s="28">
        <v>1</v>
      </c>
      <c r="E45" s="30">
        <v>15000</v>
      </c>
      <c r="F45" s="30">
        <f>E45*D45</f>
        <v>15000</v>
      </c>
      <c r="G45" s="31"/>
    </row>
    <row r="46" spans="1:7" ht="18" customHeight="1" x14ac:dyDescent="0.25">
      <c r="A46" s="34"/>
      <c r="B46" s="42"/>
      <c r="C46" s="28"/>
      <c r="D46" s="28"/>
      <c r="E46" s="29"/>
      <c r="F46" s="30"/>
      <c r="G46" s="31"/>
    </row>
    <row r="47" spans="1:7" ht="18" customHeight="1" x14ac:dyDescent="0.25">
      <c r="A47" s="34">
        <f>A44+0.1</f>
        <v>2.4000000000000004</v>
      </c>
      <c r="B47" s="44" t="s">
        <v>19</v>
      </c>
      <c r="C47" s="28"/>
      <c r="D47" s="28"/>
      <c r="E47" s="29"/>
      <c r="F47" s="30"/>
      <c r="G47" s="31"/>
    </row>
    <row r="48" spans="1:7" ht="18" customHeight="1" x14ac:dyDescent="0.25">
      <c r="A48" s="34" t="s">
        <v>75</v>
      </c>
      <c r="B48" s="44" t="s">
        <v>13</v>
      </c>
      <c r="C48" s="28" t="s">
        <v>1</v>
      </c>
      <c r="D48" s="28">
        <v>2</v>
      </c>
      <c r="E48" s="30">
        <v>7000</v>
      </c>
      <c r="F48" s="30">
        <f>E48*D48</f>
        <v>14000</v>
      </c>
      <c r="G48" s="31"/>
    </row>
    <row r="49" spans="1:7" ht="18" customHeight="1" x14ac:dyDescent="0.25">
      <c r="A49" s="34"/>
      <c r="B49" s="42"/>
      <c r="C49" s="28"/>
      <c r="D49" s="28"/>
      <c r="E49" s="29"/>
      <c r="F49" s="30"/>
      <c r="G49" s="31"/>
    </row>
    <row r="50" spans="1:7" ht="18" customHeight="1" x14ac:dyDescent="0.25">
      <c r="A50" s="34">
        <f>A47+0.1</f>
        <v>2.5000000000000004</v>
      </c>
      <c r="B50" s="44" t="s">
        <v>5</v>
      </c>
      <c r="C50" s="28"/>
      <c r="D50" s="28"/>
      <c r="E50" s="29"/>
      <c r="F50" s="30"/>
      <c r="G50" s="31"/>
    </row>
    <row r="51" spans="1:7" ht="18" customHeight="1" x14ac:dyDescent="0.25">
      <c r="A51" s="34" t="s">
        <v>75</v>
      </c>
      <c r="B51" s="44" t="s">
        <v>13</v>
      </c>
      <c r="C51" s="28" t="s">
        <v>54</v>
      </c>
      <c r="D51" s="28">
        <v>1</v>
      </c>
      <c r="E51" s="30">
        <v>165000</v>
      </c>
      <c r="F51" s="30">
        <f>E51*D51</f>
        <v>165000</v>
      </c>
      <c r="G51" s="31"/>
    </row>
    <row r="52" spans="1:7" ht="18" customHeight="1" x14ac:dyDescent="0.25">
      <c r="A52" s="34"/>
      <c r="B52" s="42"/>
      <c r="C52" s="28"/>
      <c r="D52" s="28"/>
      <c r="E52" s="29"/>
      <c r="F52" s="30"/>
      <c r="G52" s="31"/>
    </row>
    <row r="53" spans="1:7" ht="18" customHeight="1" x14ac:dyDescent="0.25">
      <c r="A53" s="34">
        <f>A50+0.1</f>
        <v>2.6000000000000005</v>
      </c>
      <c r="B53" s="44" t="s">
        <v>8</v>
      </c>
      <c r="C53" s="28" t="s">
        <v>54</v>
      </c>
      <c r="D53" s="28">
        <v>1</v>
      </c>
      <c r="E53" s="30">
        <v>15000</v>
      </c>
      <c r="F53" s="30">
        <f>E53*D53</f>
        <v>15000</v>
      </c>
      <c r="G53" s="31"/>
    </row>
    <row r="54" spans="1:7" ht="18" customHeight="1" x14ac:dyDescent="0.25">
      <c r="A54" s="34"/>
      <c r="B54" s="42"/>
      <c r="C54" s="28"/>
      <c r="D54" s="28"/>
      <c r="E54" s="29"/>
      <c r="F54" s="30"/>
      <c r="G54" s="31"/>
    </row>
    <row r="55" spans="1:7" ht="30" customHeight="1" x14ac:dyDescent="0.25">
      <c r="A55" s="34">
        <f>A53+0.1</f>
        <v>2.7000000000000006</v>
      </c>
      <c r="B55" s="44" t="s">
        <v>6</v>
      </c>
      <c r="C55" s="28" t="s">
        <v>54</v>
      </c>
      <c r="D55" s="28">
        <v>1</v>
      </c>
      <c r="E55" s="30">
        <v>69500</v>
      </c>
      <c r="F55" s="30">
        <f>E55*D55</f>
        <v>69500</v>
      </c>
      <c r="G55" s="31"/>
    </row>
    <row r="56" spans="1:7" ht="18" customHeight="1" x14ac:dyDescent="0.25">
      <c r="A56" s="34"/>
      <c r="B56" s="42"/>
      <c r="C56" s="28"/>
      <c r="D56" s="28"/>
      <c r="E56" s="29"/>
      <c r="F56" s="30"/>
      <c r="G56" s="31"/>
    </row>
    <row r="57" spans="1:7" ht="30" customHeight="1" x14ac:dyDescent="0.25">
      <c r="A57" s="34">
        <f>A55+0.1</f>
        <v>2.8000000000000007</v>
      </c>
      <c r="B57" s="44" t="s">
        <v>20</v>
      </c>
      <c r="C57" s="28" t="s">
        <v>0</v>
      </c>
      <c r="D57" s="28">
        <v>1</v>
      </c>
      <c r="E57" s="30">
        <v>38000</v>
      </c>
      <c r="F57" s="30">
        <f>E57*D57</f>
        <v>38000</v>
      </c>
      <c r="G57" s="31"/>
    </row>
    <row r="58" spans="1:7" ht="18" customHeight="1" x14ac:dyDescent="0.25">
      <c r="A58" s="34"/>
      <c r="B58" s="42"/>
      <c r="C58" s="28"/>
      <c r="D58" s="28"/>
      <c r="E58" s="29"/>
      <c r="F58" s="30"/>
      <c r="G58" s="31"/>
    </row>
    <row r="59" spans="1:7" ht="17.25" customHeight="1" x14ac:dyDescent="0.25">
      <c r="A59" s="34"/>
      <c r="B59" s="43"/>
      <c r="C59" s="28"/>
      <c r="D59" s="28"/>
      <c r="E59" s="36" t="s">
        <v>79</v>
      </c>
      <c r="F59" s="37">
        <f>SUM(F20:F58)</f>
        <v>596500</v>
      </c>
      <c r="G59" s="31"/>
    </row>
    <row r="60" spans="1:7" ht="17.25" customHeight="1" x14ac:dyDescent="0.25">
      <c r="A60" s="34"/>
      <c r="B60" s="43"/>
      <c r="C60" s="28"/>
      <c r="D60" s="28"/>
      <c r="E60" s="45"/>
      <c r="F60" s="46"/>
      <c r="G60" s="31"/>
    </row>
    <row r="61" spans="1:7" ht="17.25" customHeight="1" x14ac:dyDescent="0.25">
      <c r="A61" s="26">
        <f>A17+1</f>
        <v>3</v>
      </c>
      <c r="B61" s="27" t="s">
        <v>115</v>
      </c>
      <c r="C61" s="28"/>
      <c r="D61" s="28"/>
      <c r="E61" s="29"/>
      <c r="F61" s="30"/>
      <c r="G61" s="31"/>
    </row>
    <row r="62" spans="1:7" ht="51" x14ac:dyDescent="0.25">
      <c r="A62" s="60">
        <v>3</v>
      </c>
      <c r="B62" s="32" t="s">
        <v>60</v>
      </c>
      <c r="C62" s="28"/>
      <c r="D62" s="28"/>
      <c r="E62" s="29"/>
      <c r="F62" s="30"/>
      <c r="G62" s="31"/>
    </row>
    <row r="63" spans="1:7" ht="20.100000000000001" customHeight="1" x14ac:dyDescent="0.25">
      <c r="A63" s="33">
        <f>A62+0.1</f>
        <v>3.1</v>
      </c>
      <c r="B63" s="58" t="s">
        <v>61</v>
      </c>
      <c r="C63" s="28" t="s">
        <v>1</v>
      </c>
      <c r="D63" s="28">
        <v>2</v>
      </c>
      <c r="E63" s="30">
        <v>165000</v>
      </c>
      <c r="F63" s="30">
        <f>E63*D63</f>
        <v>330000</v>
      </c>
      <c r="G63" s="31"/>
    </row>
    <row r="64" spans="1:7" ht="17.25" customHeight="1" x14ac:dyDescent="0.25">
      <c r="A64" s="33"/>
      <c r="B64" s="32"/>
      <c r="C64" s="28"/>
      <c r="D64" s="28"/>
      <c r="E64" s="29"/>
      <c r="F64" s="30"/>
      <c r="G64" s="31"/>
    </row>
    <row r="65" spans="1:7" ht="17.25" customHeight="1" x14ac:dyDescent="0.25">
      <c r="A65" s="34"/>
      <c r="B65" s="35"/>
      <c r="C65" s="28"/>
      <c r="D65" s="28"/>
      <c r="E65" s="36" t="s">
        <v>87</v>
      </c>
      <c r="F65" s="37">
        <f>SUM(F63:F64)</f>
        <v>330000</v>
      </c>
      <c r="G65" s="31"/>
    </row>
    <row r="66" spans="1:7" ht="17.25" customHeight="1" x14ac:dyDescent="0.25">
      <c r="A66" s="34"/>
      <c r="B66" s="35"/>
      <c r="C66" s="28"/>
      <c r="D66" s="28"/>
      <c r="E66" s="38"/>
      <c r="F66" s="30"/>
      <c r="G66" s="31"/>
    </row>
    <row r="67" spans="1:7" ht="17.25" customHeight="1" x14ac:dyDescent="0.25">
      <c r="A67" s="26">
        <v>4</v>
      </c>
      <c r="B67" s="27" t="s">
        <v>120</v>
      </c>
      <c r="C67" s="28"/>
      <c r="D67" s="28"/>
      <c r="E67" s="29"/>
      <c r="F67" s="30"/>
      <c r="G67" s="31"/>
    </row>
    <row r="68" spans="1:7" ht="114.75" x14ac:dyDescent="0.25">
      <c r="A68" s="60">
        <v>4</v>
      </c>
      <c r="B68" s="32" t="s">
        <v>9</v>
      </c>
      <c r="C68" s="28"/>
      <c r="D68" s="28"/>
      <c r="E68" s="29"/>
      <c r="F68" s="30"/>
      <c r="G68" s="31"/>
    </row>
    <row r="69" spans="1:7" ht="20.100000000000001" customHeight="1" x14ac:dyDescent="0.25">
      <c r="A69" s="33">
        <f>A68+0.1</f>
        <v>4.0999999999999996</v>
      </c>
      <c r="B69" s="58" t="s">
        <v>14</v>
      </c>
      <c r="C69" s="28" t="s">
        <v>12</v>
      </c>
      <c r="D69" s="28">
        <v>50</v>
      </c>
      <c r="E69" s="30">
        <v>2600</v>
      </c>
      <c r="F69" s="30">
        <f>E69*D69</f>
        <v>130000</v>
      </c>
      <c r="G69" s="31"/>
    </row>
    <row r="70" spans="1:7" ht="17.25" customHeight="1" x14ac:dyDescent="0.25">
      <c r="A70" s="33"/>
      <c r="B70" s="32"/>
      <c r="C70" s="28"/>
      <c r="D70" s="28"/>
      <c r="E70" s="29"/>
      <c r="F70" s="30"/>
      <c r="G70" s="31"/>
    </row>
    <row r="71" spans="1:7" ht="17.25" customHeight="1" x14ac:dyDescent="0.25">
      <c r="A71" s="34"/>
      <c r="B71" s="35"/>
      <c r="C71" s="28"/>
      <c r="D71" s="28"/>
      <c r="E71" s="36" t="s">
        <v>88</v>
      </c>
      <c r="F71" s="37">
        <f>SUM(F69:F70)</f>
        <v>130000</v>
      </c>
      <c r="G71" s="31"/>
    </row>
    <row r="72" spans="1:7" ht="17.25" customHeight="1" x14ac:dyDescent="0.25">
      <c r="A72" s="34"/>
      <c r="B72" s="35"/>
      <c r="C72" s="28"/>
      <c r="D72" s="28"/>
      <c r="E72" s="38"/>
      <c r="F72" s="30"/>
      <c r="G72" s="31"/>
    </row>
    <row r="73" spans="1:7" ht="17.25" customHeight="1" x14ac:dyDescent="0.25">
      <c r="A73" s="26">
        <f>A67+1</f>
        <v>5</v>
      </c>
      <c r="B73" s="27" t="s">
        <v>116</v>
      </c>
      <c r="C73" s="28"/>
      <c r="D73" s="28"/>
      <c r="E73" s="29"/>
      <c r="F73" s="30"/>
      <c r="G73" s="31"/>
    </row>
    <row r="74" spans="1:7" ht="89.25" x14ac:dyDescent="0.25">
      <c r="A74" s="60">
        <v>5</v>
      </c>
      <c r="B74" s="32" t="s">
        <v>89</v>
      </c>
      <c r="C74" s="28"/>
      <c r="D74" s="28"/>
      <c r="E74" s="29"/>
      <c r="F74" s="30"/>
      <c r="G74" s="31"/>
    </row>
    <row r="75" spans="1:7" ht="20.100000000000001" customHeight="1" x14ac:dyDescent="0.25">
      <c r="A75" s="33">
        <f>A74+0.1</f>
        <v>5.0999999999999996</v>
      </c>
      <c r="B75" s="58" t="s">
        <v>14</v>
      </c>
      <c r="C75" s="28" t="s">
        <v>12</v>
      </c>
      <c r="D75" s="28">
        <v>25</v>
      </c>
      <c r="E75" s="30">
        <v>1600</v>
      </c>
      <c r="F75" s="30">
        <f>E75*D75</f>
        <v>40000</v>
      </c>
      <c r="G75" s="31"/>
    </row>
    <row r="76" spans="1:7" ht="17.25" customHeight="1" x14ac:dyDescent="0.25">
      <c r="A76" s="33"/>
      <c r="B76" s="32"/>
      <c r="C76" s="28"/>
      <c r="D76" s="28"/>
      <c r="E76" s="29"/>
      <c r="F76" s="30"/>
      <c r="G76" s="31"/>
    </row>
    <row r="77" spans="1:7" ht="17.25" customHeight="1" x14ac:dyDescent="0.25">
      <c r="A77" s="34"/>
      <c r="B77" s="35"/>
      <c r="C77" s="28"/>
      <c r="D77" s="28"/>
      <c r="E77" s="36" t="s">
        <v>90</v>
      </c>
      <c r="F77" s="37">
        <f>SUM(F75:F76)</f>
        <v>40000</v>
      </c>
      <c r="G77" s="31"/>
    </row>
    <row r="78" spans="1:7" ht="17.25" customHeight="1" x14ac:dyDescent="0.25">
      <c r="A78" s="34"/>
      <c r="B78" s="35"/>
      <c r="C78" s="28"/>
      <c r="D78" s="28"/>
      <c r="E78" s="38"/>
      <c r="F78" s="30"/>
      <c r="G78" s="31"/>
    </row>
    <row r="79" spans="1:7" ht="17.25" customHeight="1" x14ac:dyDescent="0.25">
      <c r="A79" s="26">
        <f>A73+1</f>
        <v>6</v>
      </c>
      <c r="B79" s="27" t="s">
        <v>117</v>
      </c>
      <c r="C79" s="28"/>
      <c r="D79" s="28"/>
      <c r="E79" s="29"/>
      <c r="F79" s="30"/>
      <c r="G79" s="31"/>
    </row>
    <row r="80" spans="1:7" ht="89.25" x14ac:dyDescent="0.25">
      <c r="A80" s="60">
        <v>6</v>
      </c>
      <c r="B80" s="32" t="s">
        <v>89</v>
      </c>
      <c r="C80" s="28"/>
      <c r="D80" s="28"/>
      <c r="E80" s="29"/>
      <c r="F80" s="30"/>
      <c r="G80" s="31"/>
    </row>
    <row r="81" spans="1:7" ht="18" customHeight="1" x14ac:dyDescent="0.25">
      <c r="A81" s="33">
        <f t="shared" ref="A81:A89" si="0">A80+0.1</f>
        <v>6.1</v>
      </c>
      <c r="B81" s="58" t="s">
        <v>33</v>
      </c>
      <c r="C81" s="28" t="s">
        <v>54</v>
      </c>
      <c r="D81" s="28">
        <v>1</v>
      </c>
      <c r="E81" s="30">
        <v>91000</v>
      </c>
      <c r="F81" s="30">
        <f t="shared" ref="F81:F92" si="1">E81*D81</f>
        <v>91000</v>
      </c>
      <c r="G81" s="31"/>
    </row>
    <row r="82" spans="1:7" ht="18" customHeight="1" x14ac:dyDescent="0.25">
      <c r="A82" s="33">
        <f t="shared" si="0"/>
        <v>6.1999999999999993</v>
      </c>
      <c r="B82" s="58" t="s">
        <v>34</v>
      </c>
      <c r="C82" s="28" t="s">
        <v>54</v>
      </c>
      <c r="D82" s="28">
        <v>1</v>
      </c>
      <c r="E82" s="30">
        <v>107000</v>
      </c>
      <c r="F82" s="30">
        <f t="shared" si="1"/>
        <v>107000</v>
      </c>
      <c r="G82" s="31"/>
    </row>
    <row r="83" spans="1:7" ht="18" customHeight="1" x14ac:dyDescent="0.25">
      <c r="A83" s="33">
        <f t="shared" si="0"/>
        <v>6.2999999999999989</v>
      </c>
      <c r="B83" s="58" t="s">
        <v>35</v>
      </c>
      <c r="C83" s="28" t="s">
        <v>54</v>
      </c>
      <c r="D83" s="28">
        <v>1</v>
      </c>
      <c r="E83" s="30">
        <v>113000</v>
      </c>
      <c r="F83" s="30">
        <f t="shared" si="1"/>
        <v>113000</v>
      </c>
      <c r="G83" s="31"/>
    </row>
    <row r="84" spans="1:7" ht="18" customHeight="1" x14ac:dyDescent="0.25">
      <c r="A84" s="33">
        <f t="shared" si="0"/>
        <v>6.3999999999999986</v>
      </c>
      <c r="B84" s="58" t="s">
        <v>36</v>
      </c>
      <c r="C84" s="28" t="s">
        <v>54</v>
      </c>
      <c r="D84" s="28">
        <v>1</v>
      </c>
      <c r="E84" s="30">
        <v>118000</v>
      </c>
      <c r="F84" s="30">
        <f t="shared" si="1"/>
        <v>118000</v>
      </c>
      <c r="G84" s="31"/>
    </row>
    <row r="85" spans="1:7" ht="18" customHeight="1" x14ac:dyDescent="0.25">
      <c r="A85" s="33">
        <f t="shared" si="0"/>
        <v>6.4999999999999982</v>
      </c>
      <c r="B85" s="58" t="s">
        <v>37</v>
      </c>
      <c r="C85" s="28" t="s">
        <v>54</v>
      </c>
      <c r="D85" s="28">
        <v>1</v>
      </c>
      <c r="E85" s="30">
        <v>150000</v>
      </c>
      <c r="F85" s="30">
        <f t="shared" si="1"/>
        <v>150000</v>
      </c>
      <c r="G85" s="31"/>
    </row>
    <row r="86" spans="1:7" ht="18" customHeight="1" x14ac:dyDescent="0.25">
      <c r="A86" s="33">
        <f t="shared" si="0"/>
        <v>6.5999999999999979</v>
      </c>
      <c r="B86" s="58" t="s">
        <v>38</v>
      </c>
      <c r="C86" s="28" t="s">
        <v>54</v>
      </c>
      <c r="D86" s="28">
        <v>1</v>
      </c>
      <c r="E86" s="30">
        <v>150000</v>
      </c>
      <c r="F86" s="30">
        <f t="shared" si="1"/>
        <v>150000</v>
      </c>
      <c r="G86" s="31"/>
    </row>
    <row r="87" spans="1:7" ht="18" customHeight="1" x14ac:dyDescent="0.25">
      <c r="A87" s="33">
        <f t="shared" si="0"/>
        <v>6.6999999999999975</v>
      </c>
      <c r="B87" s="58" t="s">
        <v>39</v>
      </c>
      <c r="C87" s="28" t="s">
        <v>54</v>
      </c>
      <c r="D87" s="28">
        <v>1</v>
      </c>
      <c r="E87" s="30">
        <v>175000</v>
      </c>
      <c r="F87" s="30">
        <f t="shared" si="1"/>
        <v>175000</v>
      </c>
      <c r="G87" s="31"/>
    </row>
    <row r="88" spans="1:7" ht="18" customHeight="1" x14ac:dyDescent="0.25">
      <c r="A88" s="33">
        <f t="shared" si="0"/>
        <v>6.7999999999999972</v>
      </c>
      <c r="B88" s="58" t="s">
        <v>40</v>
      </c>
      <c r="C88" s="28" t="s">
        <v>54</v>
      </c>
      <c r="D88" s="28">
        <v>1</v>
      </c>
      <c r="E88" s="30">
        <v>175000</v>
      </c>
      <c r="F88" s="30">
        <f t="shared" si="1"/>
        <v>175000</v>
      </c>
      <c r="G88" s="31"/>
    </row>
    <row r="89" spans="1:7" ht="18" customHeight="1" x14ac:dyDescent="0.25">
      <c r="A89" s="33">
        <f t="shared" si="0"/>
        <v>6.8999999999999968</v>
      </c>
      <c r="B89" s="58" t="s">
        <v>41</v>
      </c>
      <c r="C89" s="28" t="s">
        <v>1</v>
      </c>
      <c r="D89" s="28">
        <v>2</v>
      </c>
      <c r="E89" s="30">
        <v>250000</v>
      </c>
      <c r="F89" s="30">
        <f t="shared" si="1"/>
        <v>500000</v>
      </c>
      <c r="G89" s="31"/>
    </row>
    <row r="90" spans="1:7" ht="18" customHeight="1" x14ac:dyDescent="0.25">
      <c r="A90" s="62">
        <f>A89-0.8</f>
        <v>6.099999999999997</v>
      </c>
      <c r="B90" s="58" t="s">
        <v>42</v>
      </c>
      <c r="C90" s="28" t="s">
        <v>54</v>
      </c>
      <c r="D90" s="28">
        <v>1</v>
      </c>
      <c r="E90" s="30">
        <v>400000</v>
      </c>
      <c r="F90" s="30">
        <f t="shared" si="1"/>
        <v>400000</v>
      </c>
      <c r="G90" s="31"/>
    </row>
    <row r="91" spans="1:7" ht="18" customHeight="1" x14ac:dyDescent="0.25">
      <c r="A91" s="62">
        <f>A90+0.01</f>
        <v>6.1099999999999968</v>
      </c>
      <c r="B91" s="58" t="s">
        <v>43</v>
      </c>
      <c r="C91" s="28" t="s">
        <v>54</v>
      </c>
      <c r="D91" s="28">
        <v>1</v>
      </c>
      <c r="E91" s="30">
        <v>950000</v>
      </c>
      <c r="F91" s="30">
        <f t="shared" si="1"/>
        <v>950000</v>
      </c>
      <c r="G91" s="31"/>
    </row>
    <row r="92" spans="1:7" ht="18" customHeight="1" x14ac:dyDescent="0.25">
      <c r="A92" s="62">
        <f>A91+0.01</f>
        <v>6.1199999999999966</v>
      </c>
      <c r="B92" s="58" t="s">
        <v>44</v>
      </c>
      <c r="C92" s="28" t="s">
        <v>54</v>
      </c>
      <c r="D92" s="28">
        <v>1</v>
      </c>
      <c r="E92" s="30">
        <v>950000</v>
      </c>
      <c r="F92" s="30">
        <f t="shared" si="1"/>
        <v>950000</v>
      </c>
      <c r="G92" s="31"/>
    </row>
    <row r="93" spans="1:7" ht="15.95" customHeight="1" x14ac:dyDescent="0.25">
      <c r="A93" s="33"/>
      <c r="B93" s="32"/>
      <c r="C93" s="28"/>
      <c r="D93" s="28"/>
      <c r="E93" s="29"/>
      <c r="F93" s="30"/>
      <c r="G93" s="31"/>
    </row>
    <row r="94" spans="1:7" ht="15.95" customHeight="1" x14ac:dyDescent="0.25">
      <c r="A94" s="34"/>
      <c r="B94" s="35"/>
      <c r="C94" s="28"/>
      <c r="D94" s="28"/>
      <c r="E94" s="36" t="s">
        <v>92</v>
      </c>
      <c r="F94" s="37">
        <f>SUM(F81:F93)</f>
        <v>3879000</v>
      </c>
      <c r="G94" s="31"/>
    </row>
    <row r="95" spans="1:7" ht="15.95" customHeight="1" x14ac:dyDescent="0.25">
      <c r="A95" s="34"/>
      <c r="B95" s="35"/>
      <c r="C95" s="28"/>
      <c r="D95" s="28"/>
      <c r="E95" s="38"/>
      <c r="F95" s="30"/>
      <c r="G95" s="31"/>
    </row>
    <row r="96" spans="1:7" ht="17.25" customHeight="1" x14ac:dyDescent="0.25">
      <c r="A96" s="26">
        <f>A79+1</f>
        <v>7</v>
      </c>
      <c r="B96" s="27" t="s">
        <v>91</v>
      </c>
      <c r="C96" s="28"/>
      <c r="D96" s="28"/>
      <c r="E96" s="29"/>
      <c r="F96" s="30"/>
      <c r="G96" s="31"/>
    </row>
    <row r="97" spans="1:12" ht="78.75" customHeight="1" x14ac:dyDescent="0.25">
      <c r="A97" s="60">
        <f>A96</f>
        <v>7</v>
      </c>
      <c r="B97" s="32" t="s">
        <v>47</v>
      </c>
      <c r="C97" s="28"/>
      <c r="D97" s="28"/>
      <c r="E97" s="29"/>
      <c r="F97" s="30"/>
      <c r="G97" s="31"/>
    </row>
    <row r="98" spans="1:12" ht="18" customHeight="1" x14ac:dyDescent="0.25">
      <c r="A98" s="33">
        <f t="shared" ref="A98:A104" si="2">A97+0.1</f>
        <v>7.1</v>
      </c>
      <c r="B98" s="58" t="s">
        <v>45</v>
      </c>
      <c r="C98" s="28" t="s">
        <v>54</v>
      </c>
      <c r="D98" s="28">
        <v>1</v>
      </c>
      <c r="E98" s="30">
        <f>39000+15000</f>
        <v>54000</v>
      </c>
      <c r="F98" s="30">
        <f t="shared" ref="F98:F104" si="3">E98*D98</f>
        <v>54000</v>
      </c>
      <c r="G98" s="31"/>
      <c r="H98" s="4">
        <v>23000</v>
      </c>
      <c r="I98" s="4">
        <f t="shared" ref="I98:I103" si="4">H98*1.17</f>
        <v>26910</v>
      </c>
      <c r="J98" s="4">
        <f t="shared" ref="J98:J103" si="5">I98*1.45</f>
        <v>39019.5</v>
      </c>
    </row>
    <row r="99" spans="1:12" ht="18" customHeight="1" x14ac:dyDescent="0.25">
      <c r="A99" s="33">
        <f t="shared" si="2"/>
        <v>7.1999999999999993</v>
      </c>
      <c r="B99" s="58" t="s">
        <v>126</v>
      </c>
      <c r="C99" s="28" t="s">
        <v>54</v>
      </c>
      <c r="D99" s="68">
        <v>1</v>
      </c>
      <c r="E99" s="30">
        <f>45800+15000</f>
        <v>60800</v>
      </c>
      <c r="F99" s="30">
        <f t="shared" si="3"/>
        <v>60800</v>
      </c>
      <c r="G99" s="31"/>
      <c r="H99" s="4">
        <v>27000</v>
      </c>
      <c r="I99" s="4">
        <f t="shared" si="4"/>
        <v>31589.999999999996</v>
      </c>
      <c r="J99" s="4">
        <f t="shared" si="5"/>
        <v>45805.499999999993</v>
      </c>
    </row>
    <row r="100" spans="1:12" ht="18" customHeight="1" x14ac:dyDescent="0.25">
      <c r="A100" s="33">
        <f t="shared" si="2"/>
        <v>7.2999999999999989</v>
      </c>
      <c r="B100" s="58" t="s">
        <v>127</v>
      </c>
      <c r="C100" s="28" t="s">
        <v>54</v>
      </c>
      <c r="D100" s="68">
        <v>1</v>
      </c>
      <c r="E100" s="30">
        <v>70000</v>
      </c>
      <c r="F100" s="30">
        <f t="shared" si="3"/>
        <v>70000</v>
      </c>
      <c r="G100" s="31"/>
      <c r="H100" s="4">
        <v>32000</v>
      </c>
      <c r="I100" s="4">
        <f t="shared" si="4"/>
        <v>37440</v>
      </c>
      <c r="J100" s="4">
        <f t="shared" si="5"/>
        <v>54288</v>
      </c>
    </row>
    <row r="101" spans="1:12" ht="18" customHeight="1" x14ac:dyDescent="0.25">
      <c r="A101" s="33">
        <f t="shared" si="2"/>
        <v>7.3999999999999986</v>
      </c>
      <c r="B101" s="58" t="s">
        <v>128</v>
      </c>
      <c r="C101" s="28" t="s">
        <v>54</v>
      </c>
      <c r="D101" s="68">
        <v>2</v>
      </c>
      <c r="E101" s="30">
        <v>70000</v>
      </c>
      <c r="F101" s="30">
        <f t="shared" si="3"/>
        <v>140000</v>
      </c>
      <c r="G101" s="31"/>
      <c r="H101" s="4">
        <v>32000</v>
      </c>
      <c r="I101" s="4">
        <f t="shared" si="4"/>
        <v>37440</v>
      </c>
      <c r="J101" s="4">
        <f t="shared" si="5"/>
        <v>54288</v>
      </c>
    </row>
    <row r="102" spans="1:12" ht="18" customHeight="1" x14ac:dyDescent="0.25">
      <c r="A102" s="33">
        <f t="shared" si="2"/>
        <v>7.4999999999999982</v>
      </c>
      <c r="B102" s="58" t="s">
        <v>129</v>
      </c>
      <c r="C102" s="28" t="s">
        <v>54</v>
      </c>
      <c r="D102" s="68">
        <v>2</v>
      </c>
      <c r="E102" s="30">
        <f>61000+15000</f>
        <v>76000</v>
      </c>
      <c r="F102" s="30">
        <f t="shared" si="3"/>
        <v>152000</v>
      </c>
      <c r="G102" s="31"/>
      <c r="H102" s="4">
        <v>36000</v>
      </c>
      <c r="I102" s="4">
        <f t="shared" si="4"/>
        <v>42120</v>
      </c>
      <c r="J102" s="4">
        <f t="shared" si="5"/>
        <v>61074</v>
      </c>
    </row>
    <row r="103" spans="1:12" ht="18" customHeight="1" x14ac:dyDescent="0.25">
      <c r="A103" s="33">
        <f t="shared" si="2"/>
        <v>7.5999999999999979</v>
      </c>
      <c r="B103" s="58" t="s">
        <v>130</v>
      </c>
      <c r="C103" s="28" t="s">
        <v>54</v>
      </c>
      <c r="D103" s="68">
        <v>1</v>
      </c>
      <c r="E103" s="30">
        <f>61000+15000</f>
        <v>76000</v>
      </c>
      <c r="F103" s="30">
        <f t="shared" si="3"/>
        <v>76000</v>
      </c>
      <c r="G103" s="85"/>
      <c r="H103" s="4">
        <v>36000</v>
      </c>
      <c r="I103" s="4">
        <f t="shared" si="4"/>
        <v>42120</v>
      </c>
      <c r="J103" s="4">
        <f t="shared" si="5"/>
        <v>61074</v>
      </c>
    </row>
    <row r="104" spans="1:12" ht="18" customHeight="1" x14ac:dyDescent="0.25">
      <c r="A104" s="33">
        <f t="shared" si="2"/>
        <v>7.6999999999999975</v>
      </c>
      <c r="B104" s="58" t="s">
        <v>46</v>
      </c>
      <c r="C104" s="28" t="s">
        <v>54</v>
      </c>
      <c r="D104" s="28">
        <v>1</v>
      </c>
      <c r="E104" s="30">
        <v>1380000</v>
      </c>
      <c r="F104" s="30">
        <f t="shared" si="3"/>
        <v>1380000</v>
      </c>
      <c r="G104" s="31"/>
    </row>
    <row r="105" spans="1:12" ht="15.95" customHeight="1" x14ac:dyDescent="0.25">
      <c r="A105" s="33"/>
      <c r="B105" s="32"/>
      <c r="C105" s="28"/>
      <c r="D105" s="28"/>
      <c r="E105" s="29"/>
      <c r="F105" s="30"/>
      <c r="G105" s="31"/>
    </row>
    <row r="106" spans="1:12" ht="15.95" customHeight="1" x14ac:dyDescent="0.25">
      <c r="A106" s="34"/>
      <c r="B106" s="35"/>
      <c r="C106" s="28"/>
      <c r="D106" s="28"/>
      <c r="E106" s="36" t="s">
        <v>80</v>
      </c>
      <c r="F106" s="37">
        <f>SUM(F98:F105)</f>
        <v>1932800</v>
      </c>
      <c r="G106" s="31"/>
      <c r="L106" s="102" t="s">
        <v>149</v>
      </c>
    </row>
    <row r="107" spans="1:12" ht="15.95" customHeight="1" x14ac:dyDescent="0.25">
      <c r="A107" s="34"/>
      <c r="B107" s="35"/>
      <c r="C107" s="28"/>
      <c r="D107" s="28"/>
      <c r="E107" s="38"/>
      <c r="F107" s="30"/>
      <c r="G107" s="31"/>
      <c r="L107" s="70"/>
    </row>
    <row r="108" spans="1:12" ht="17.25" customHeight="1" x14ac:dyDescent="0.25">
      <c r="A108" s="26">
        <f>A96:B96+1</f>
        <v>8</v>
      </c>
      <c r="B108" s="27" t="s">
        <v>118</v>
      </c>
      <c r="C108" s="28"/>
      <c r="D108" s="28"/>
      <c r="E108" s="29"/>
      <c r="F108" s="30"/>
      <c r="G108" s="31"/>
      <c r="I108" s="70">
        <f>F103+F102+F101+F100+F99+F98</f>
        <v>552800</v>
      </c>
    </row>
    <row r="109" spans="1:12" ht="102" x14ac:dyDescent="0.25">
      <c r="A109" s="60">
        <f>A108</f>
        <v>8</v>
      </c>
      <c r="B109" s="32" t="s">
        <v>21</v>
      </c>
      <c r="C109" s="63" t="s">
        <v>11</v>
      </c>
      <c r="D109" s="67">
        <v>350</v>
      </c>
      <c r="E109" s="65">
        <v>5800</v>
      </c>
      <c r="F109" s="65">
        <f t="shared" ref="F109" si="6">E109*D109</f>
        <v>2030000</v>
      </c>
      <c r="G109" s="66"/>
    </row>
    <row r="110" spans="1:12" ht="17.25" customHeight="1" x14ac:dyDescent="0.25">
      <c r="A110" s="33"/>
      <c r="B110" s="32"/>
      <c r="C110" s="28"/>
      <c r="D110" s="28"/>
      <c r="E110" s="29"/>
      <c r="F110" s="30"/>
      <c r="G110" s="31"/>
    </row>
    <row r="111" spans="1:12" ht="17.25" customHeight="1" x14ac:dyDescent="0.25">
      <c r="A111" s="34"/>
      <c r="B111" s="35"/>
      <c r="C111" s="28"/>
      <c r="D111" s="28"/>
      <c r="E111" s="36" t="s">
        <v>81</v>
      </c>
      <c r="F111" s="37">
        <f>SUM(F109:F110)</f>
        <v>2030000</v>
      </c>
      <c r="G111" s="31"/>
    </row>
    <row r="112" spans="1:12" ht="17.25" customHeight="1" x14ac:dyDescent="0.25">
      <c r="A112" s="34"/>
      <c r="B112" s="35"/>
      <c r="C112" s="28"/>
      <c r="D112" s="28"/>
      <c r="E112" s="38"/>
      <c r="F112" s="30"/>
      <c r="G112" s="31"/>
    </row>
    <row r="113" spans="1:7" ht="17.25" customHeight="1" x14ac:dyDescent="0.25">
      <c r="A113" s="26">
        <f>A108+1</f>
        <v>9</v>
      </c>
      <c r="B113" s="27" t="s">
        <v>119</v>
      </c>
      <c r="C113" s="28"/>
      <c r="D113" s="28"/>
      <c r="E113" s="29"/>
      <c r="F113" s="30"/>
      <c r="G113" s="31"/>
    </row>
    <row r="114" spans="1:7" ht="51" x14ac:dyDescent="0.25">
      <c r="A114" s="60">
        <f>A113</f>
        <v>9</v>
      </c>
      <c r="B114" s="32" t="s">
        <v>22</v>
      </c>
      <c r="C114" s="63" t="s">
        <v>11</v>
      </c>
      <c r="D114" s="67">
        <v>300</v>
      </c>
      <c r="E114" s="65">
        <v>6800</v>
      </c>
      <c r="F114" s="65">
        <f t="shared" ref="F114" si="7">E114*D114</f>
        <v>2040000</v>
      </c>
      <c r="G114" s="66"/>
    </row>
    <row r="115" spans="1:7" ht="17.25" customHeight="1" x14ac:dyDescent="0.25">
      <c r="A115" s="33"/>
      <c r="B115" s="32"/>
      <c r="C115" s="28"/>
      <c r="D115" s="28"/>
      <c r="E115" s="29"/>
      <c r="F115" s="30"/>
      <c r="G115" s="31"/>
    </row>
    <row r="116" spans="1:7" ht="17.25" customHeight="1" x14ac:dyDescent="0.25">
      <c r="A116" s="34"/>
      <c r="B116" s="35"/>
      <c r="C116" s="28"/>
      <c r="D116" s="28"/>
      <c r="E116" s="36" t="s">
        <v>93</v>
      </c>
      <c r="F116" s="37">
        <f>SUM(F114:F115)</f>
        <v>2040000</v>
      </c>
      <c r="G116" s="31"/>
    </row>
    <row r="117" spans="1:7" ht="17.25" customHeight="1" x14ac:dyDescent="0.25">
      <c r="A117" s="34"/>
      <c r="B117" s="35"/>
      <c r="C117" s="28"/>
      <c r="D117" s="28"/>
      <c r="E117" s="38"/>
      <c r="F117" s="30"/>
      <c r="G117" s="31"/>
    </row>
    <row r="118" spans="1:7" ht="17.25" customHeight="1" x14ac:dyDescent="0.25">
      <c r="A118" s="26">
        <f>A113+1</f>
        <v>10</v>
      </c>
      <c r="B118" s="27" t="s">
        <v>121</v>
      </c>
      <c r="C118" s="28"/>
      <c r="D118" s="28"/>
      <c r="E118" s="29"/>
      <c r="F118" s="30"/>
      <c r="G118" s="31"/>
    </row>
    <row r="119" spans="1:7" ht="51" x14ac:dyDescent="0.25">
      <c r="A119" s="60">
        <f>A118</f>
        <v>10</v>
      </c>
      <c r="B119" s="32" t="s">
        <v>59</v>
      </c>
      <c r="C119" s="63" t="s">
        <v>11</v>
      </c>
      <c r="D119" s="63">
        <v>50</v>
      </c>
      <c r="E119" s="65">
        <v>13000</v>
      </c>
      <c r="F119" s="65">
        <f t="shared" ref="F119" si="8">E119*D119</f>
        <v>650000</v>
      </c>
      <c r="G119" s="66"/>
    </row>
    <row r="120" spans="1:7" ht="17.25" customHeight="1" x14ac:dyDescent="0.25">
      <c r="A120" s="33"/>
      <c r="B120" s="32"/>
      <c r="C120" s="28"/>
      <c r="D120" s="28"/>
      <c r="E120" s="29"/>
      <c r="F120" s="30"/>
      <c r="G120" s="31"/>
    </row>
    <row r="121" spans="1:7" ht="17.25" customHeight="1" x14ac:dyDescent="0.25">
      <c r="A121" s="34"/>
      <c r="B121" s="35"/>
      <c r="C121" s="28"/>
      <c r="D121" s="28"/>
      <c r="E121" s="36" t="s">
        <v>94</v>
      </c>
      <c r="F121" s="37">
        <f>SUM(F119:F120)</f>
        <v>650000</v>
      </c>
      <c r="G121" s="31"/>
    </row>
    <row r="122" spans="1:7" ht="17.25" customHeight="1" x14ac:dyDescent="0.25">
      <c r="A122" s="34"/>
      <c r="B122" s="35"/>
      <c r="C122" s="28"/>
      <c r="D122" s="28"/>
      <c r="E122" s="38"/>
      <c r="F122" s="30"/>
      <c r="G122" s="31"/>
    </row>
    <row r="123" spans="1:7" ht="17.25" customHeight="1" x14ac:dyDescent="0.25">
      <c r="A123" s="26">
        <f>A118+1</f>
        <v>11</v>
      </c>
      <c r="B123" s="27" t="s">
        <v>95</v>
      </c>
      <c r="C123" s="28"/>
      <c r="D123" s="28"/>
      <c r="E123" s="29"/>
      <c r="F123" s="30"/>
      <c r="G123" s="31"/>
    </row>
    <row r="124" spans="1:7" ht="51" x14ac:dyDescent="0.25">
      <c r="A124" s="60">
        <f>A123</f>
        <v>11</v>
      </c>
      <c r="B124" s="32" t="s">
        <v>23</v>
      </c>
      <c r="C124" s="63" t="s">
        <v>11</v>
      </c>
      <c r="D124" s="67">
        <v>45</v>
      </c>
      <c r="E124" s="65">
        <v>4000</v>
      </c>
      <c r="F124" s="65">
        <f t="shared" ref="F124" si="9">E124*D124</f>
        <v>180000</v>
      </c>
      <c r="G124" s="66"/>
    </row>
    <row r="125" spans="1:7" ht="17.25" customHeight="1" x14ac:dyDescent="0.25">
      <c r="A125" s="33"/>
      <c r="B125" s="32"/>
      <c r="C125" s="28"/>
      <c r="D125" s="28"/>
      <c r="E125" s="29"/>
      <c r="F125" s="30"/>
      <c r="G125" s="31"/>
    </row>
    <row r="126" spans="1:7" ht="17.25" customHeight="1" x14ac:dyDescent="0.25">
      <c r="A126" s="34"/>
      <c r="B126" s="35"/>
      <c r="C126" s="28"/>
      <c r="D126" s="28"/>
      <c r="E126" s="36" t="s">
        <v>96</v>
      </c>
      <c r="F126" s="37">
        <f>SUM(F124:F125)</f>
        <v>180000</v>
      </c>
      <c r="G126" s="31"/>
    </row>
    <row r="127" spans="1:7" ht="17.25" customHeight="1" x14ac:dyDescent="0.25">
      <c r="A127" s="34"/>
      <c r="B127" s="35"/>
      <c r="C127" s="28"/>
      <c r="D127" s="28"/>
      <c r="E127" s="38"/>
      <c r="F127" s="30"/>
      <c r="G127" s="31"/>
    </row>
    <row r="128" spans="1:7" ht="17.25" customHeight="1" x14ac:dyDescent="0.25">
      <c r="A128" s="39">
        <f>A123+1</f>
        <v>12</v>
      </c>
      <c r="B128" s="40" t="s">
        <v>97</v>
      </c>
      <c r="C128" s="31"/>
      <c r="D128" s="28"/>
      <c r="E128" s="29"/>
      <c r="F128" s="30"/>
      <c r="G128" s="31"/>
    </row>
    <row r="129" spans="1:7" ht="76.5" x14ac:dyDescent="0.25">
      <c r="A129" s="59">
        <f>A128</f>
        <v>12</v>
      </c>
      <c r="B129" s="41" t="s">
        <v>24</v>
      </c>
      <c r="C129" s="28"/>
      <c r="D129" s="28"/>
      <c r="E129" s="29"/>
      <c r="F129" s="30"/>
      <c r="G129" s="31"/>
    </row>
    <row r="130" spans="1:7" ht="17.25" customHeight="1" x14ac:dyDescent="0.25">
      <c r="A130" s="34"/>
      <c r="B130" s="42"/>
      <c r="C130" s="28"/>
      <c r="D130" s="28"/>
      <c r="E130" s="29"/>
      <c r="F130" s="30"/>
      <c r="G130" s="31"/>
    </row>
    <row r="131" spans="1:7" ht="18" customHeight="1" x14ac:dyDescent="0.25">
      <c r="A131" s="34">
        <f>A124+0.1</f>
        <v>11.1</v>
      </c>
      <c r="B131" s="44" t="s">
        <v>131</v>
      </c>
      <c r="C131" s="28"/>
      <c r="D131" s="28"/>
      <c r="E131" s="29"/>
      <c r="F131" s="30"/>
      <c r="G131" s="31"/>
    </row>
    <row r="132" spans="1:7" ht="18" customHeight="1" x14ac:dyDescent="0.25">
      <c r="A132" s="34" t="s">
        <v>75</v>
      </c>
      <c r="B132" s="44" t="s">
        <v>30</v>
      </c>
      <c r="C132" s="28" t="s">
        <v>1</v>
      </c>
      <c r="D132" s="68">
        <v>3</v>
      </c>
      <c r="E132" s="30">
        <v>5000</v>
      </c>
      <c r="F132" s="30">
        <f t="shared" ref="F132:F133" si="10">E132*D132</f>
        <v>15000</v>
      </c>
      <c r="G132" s="31"/>
    </row>
    <row r="133" spans="1:7" ht="18" customHeight="1" x14ac:dyDescent="0.25">
      <c r="A133" s="34" t="s">
        <v>76</v>
      </c>
      <c r="B133" s="44" t="s">
        <v>132</v>
      </c>
      <c r="C133" s="28" t="s">
        <v>1</v>
      </c>
      <c r="D133" s="68">
        <v>10</v>
      </c>
      <c r="E133" s="69">
        <v>10000</v>
      </c>
      <c r="F133" s="30">
        <f t="shared" si="10"/>
        <v>100000</v>
      </c>
      <c r="G133" s="31"/>
    </row>
    <row r="134" spans="1:7" ht="18" customHeight="1" x14ac:dyDescent="0.25">
      <c r="A134" s="34"/>
      <c r="B134" s="42"/>
      <c r="C134" s="28"/>
      <c r="D134" s="28"/>
      <c r="E134" s="29"/>
      <c r="F134" s="30"/>
      <c r="G134" s="31"/>
    </row>
    <row r="135" spans="1:7" ht="18" customHeight="1" x14ac:dyDescent="0.25">
      <c r="A135" s="34">
        <f>A129+0.1</f>
        <v>12.1</v>
      </c>
      <c r="B135" s="44" t="s">
        <v>134</v>
      </c>
      <c r="C135" s="28"/>
      <c r="D135" s="28"/>
      <c r="E135" s="29"/>
      <c r="F135" s="30"/>
      <c r="G135" s="31"/>
    </row>
    <row r="136" spans="1:7" ht="18" customHeight="1" x14ac:dyDescent="0.25">
      <c r="A136" s="34" t="s">
        <v>75</v>
      </c>
      <c r="B136" s="44" t="s">
        <v>135</v>
      </c>
      <c r="C136" s="28" t="s">
        <v>54</v>
      </c>
      <c r="D136" s="68">
        <v>1</v>
      </c>
      <c r="E136" s="30">
        <v>27000</v>
      </c>
      <c r="F136" s="30">
        <f t="shared" ref="F136:F138" si="11">E136*D136</f>
        <v>27000</v>
      </c>
      <c r="G136" s="31"/>
    </row>
    <row r="137" spans="1:7" ht="18" customHeight="1" x14ac:dyDescent="0.25">
      <c r="A137" s="34" t="s">
        <v>76</v>
      </c>
      <c r="B137" s="44" t="s">
        <v>136</v>
      </c>
      <c r="C137" s="28" t="s">
        <v>1</v>
      </c>
      <c r="D137" s="68">
        <v>2</v>
      </c>
      <c r="E137" s="30">
        <v>14000</v>
      </c>
      <c r="F137" s="30">
        <f t="shared" si="11"/>
        <v>28000</v>
      </c>
      <c r="G137" s="31"/>
    </row>
    <row r="138" spans="1:7" ht="18" customHeight="1" x14ac:dyDescent="0.25">
      <c r="A138" s="34" t="s">
        <v>78</v>
      </c>
      <c r="B138" s="44" t="s">
        <v>53</v>
      </c>
      <c r="C138" s="28" t="s">
        <v>1</v>
      </c>
      <c r="D138" s="28">
        <v>6</v>
      </c>
      <c r="E138" s="30">
        <v>8900</v>
      </c>
      <c r="F138" s="30">
        <f t="shared" si="11"/>
        <v>53400</v>
      </c>
      <c r="G138" s="31"/>
    </row>
    <row r="139" spans="1:7" ht="18" customHeight="1" x14ac:dyDescent="0.25">
      <c r="A139" s="34"/>
      <c r="B139" s="42"/>
      <c r="C139" s="28"/>
      <c r="D139" s="28"/>
      <c r="E139" s="29"/>
      <c r="F139" s="30"/>
      <c r="G139" s="31"/>
    </row>
    <row r="140" spans="1:7" ht="18" customHeight="1" x14ac:dyDescent="0.25">
      <c r="A140" s="34">
        <f>A135+0.1</f>
        <v>12.2</v>
      </c>
      <c r="B140" s="44" t="s">
        <v>48</v>
      </c>
      <c r="C140" s="28"/>
      <c r="D140" s="28"/>
      <c r="E140" s="29"/>
      <c r="F140" s="30"/>
      <c r="G140" s="31"/>
    </row>
    <row r="141" spans="1:7" ht="18" customHeight="1" x14ac:dyDescent="0.25">
      <c r="A141" s="34" t="s">
        <v>75</v>
      </c>
      <c r="B141" s="44" t="s">
        <v>49</v>
      </c>
      <c r="C141" s="28" t="s">
        <v>12</v>
      </c>
      <c r="D141" s="28">
        <v>40</v>
      </c>
      <c r="E141" s="30">
        <v>3790</v>
      </c>
      <c r="F141" s="30">
        <f t="shared" ref="F141" si="12">E141*D141</f>
        <v>151600</v>
      </c>
      <c r="G141" s="31"/>
    </row>
    <row r="142" spans="1:7" ht="18" customHeight="1" x14ac:dyDescent="0.25">
      <c r="A142" s="34"/>
      <c r="B142" s="42"/>
      <c r="C142" s="28"/>
      <c r="D142" s="28"/>
      <c r="E142" s="29"/>
      <c r="F142" s="30"/>
      <c r="G142" s="31"/>
    </row>
    <row r="143" spans="1:7" ht="18" customHeight="1" x14ac:dyDescent="0.25">
      <c r="A143" s="34">
        <f>A140+0.1</f>
        <v>12.299999999999999</v>
      </c>
      <c r="B143" s="44" t="s">
        <v>50</v>
      </c>
      <c r="C143" s="28"/>
      <c r="D143" s="28"/>
      <c r="E143" s="29"/>
      <c r="F143" s="30"/>
      <c r="G143" s="31"/>
    </row>
    <row r="144" spans="1:7" ht="18" customHeight="1" x14ac:dyDescent="0.25">
      <c r="A144" s="34" t="s">
        <v>75</v>
      </c>
      <c r="B144" s="44" t="s">
        <v>51</v>
      </c>
      <c r="C144" s="28" t="s">
        <v>12</v>
      </c>
      <c r="D144" s="28">
        <v>8</v>
      </c>
      <c r="E144" s="30">
        <v>4500</v>
      </c>
      <c r="F144" s="30">
        <f t="shared" ref="F144:F145" si="13">E144*D144</f>
        <v>36000</v>
      </c>
      <c r="G144" s="31"/>
    </row>
    <row r="145" spans="1:7" ht="18" customHeight="1" x14ac:dyDescent="0.25">
      <c r="A145" s="34" t="s">
        <v>76</v>
      </c>
      <c r="B145" s="44" t="s">
        <v>133</v>
      </c>
      <c r="C145" s="28" t="s">
        <v>12</v>
      </c>
      <c r="D145" s="68">
        <v>2</v>
      </c>
      <c r="E145" s="30">
        <v>8500</v>
      </c>
      <c r="F145" s="30">
        <f t="shared" si="13"/>
        <v>17000</v>
      </c>
      <c r="G145" s="31"/>
    </row>
    <row r="146" spans="1:7" ht="18" customHeight="1" x14ac:dyDescent="0.25">
      <c r="A146" s="34"/>
      <c r="B146" s="42"/>
      <c r="C146" s="28"/>
      <c r="D146" s="28"/>
      <c r="E146" s="29"/>
      <c r="F146" s="30"/>
      <c r="G146" s="31"/>
    </row>
    <row r="147" spans="1:7" ht="18" customHeight="1" x14ac:dyDescent="0.25">
      <c r="A147" s="34">
        <f>A143+0.1</f>
        <v>12.399999999999999</v>
      </c>
      <c r="B147" s="44" t="s">
        <v>52</v>
      </c>
      <c r="C147" s="28"/>
      <c r="D147" s="28"/>
      <c r="E147" s="29"/>
      <c r="F147" s="30"/>
      <c r="G147" s="31"/>
    </row>
    <row r="148" spans="1:7" ht="18" customHeight="1" x14ac:dyDescent="0.25">
      <c r="A148" s="34" t="s">
        <v>75</v>
      </c>
      <c r="B148" s="44" t="s">
        <v>30</v>
      </c>
      <c r="C148" s="28" t="s">
        <v>1</v>
      </c>
      <c r="D148" s="28">
        <v>8</v>
      </c>
      <c r="E148" s="30">
        <v>3500</v>
      </c>
      <c r="F148" s="30">
        <f t="shared" ref="F148:F149" si="14">E148*D148</f>
        <v>28000</v>
      </c>
      <c r="G148" s="31"/>
    </row>
    <row r="149" spans="1:7" ht="18" customHeight="1" x14ac:dyDescent="0.25">
      <c r="A149" s="34" t="s">
        <v>76</v>
      </c>
      <c r="B149" s="44" t="s">
        <v>57</v>
      </c>
      <c r="C149" s="28" t="s">
        <v>54</v>
      </c>
      <c r="D149" s="28">
        <v>1</v>
      </c>
      <c r="E149" s="30">
        <v>4200</v>
      </c>
      <c r="F149" s="30">
        <f t="shared" si="14"/>
        <v>4200</v>
      </c>
      <c r="G149" s="31"/>
    </row>
    <row r="150" spans="1:7" ht="18" customHeight="1" x14ac:dyDescent="0.25">
      <c r="A150" s="34"/>
      <c r="B150" s="42"/>
      <c r="C150" s="28"/>
      <c r="D150" s="28"/>
      <c r="E150" s="29"/>
      <c r="F150" s="30"/>
      <c r="G150" s="31"/>
    </row>
    <row r="151" spans="1:7" ht="17.25" customHeight="1" x14ac:dyDescent="0.25">
      <c r="A151" s="34"/>
      <c r="B151" s="43"/>
      <c r="C151" s="28"/>
      <c r="D151" s="28"/>
      <c r="E151" s="36" t="s">
        <v>98</v>
      </c>
      <c r="F151" s="37">
        <f>SUM(F132:F150)</f>
        <v>460200</v>
      </c>
      <c r="G151" s="31"/>
    </row>
    <row r="152" spans="1:7" ht="17.25" customHeight="1" x14ac:dyDescent="0.25">
      <c r="A152" s="34"/>
      <c r="B152" s="43"/>
      <c r="C152" s="28"/>
      <c r="D152" s="28"/>
      <c r="E152" s="45"/>
      <c r="F152" s="46"/>
      <c r="G152" s="31"/>
    </row>
    <row r="153" spans="1:7" ht="17.25" customHeight="1" x14ac:dyDescent="0.25">
      <c r="A153" s="26">
        <f>A128+1</f>
        <v>13</v>
      </c>
      <c r="B153" s="27" t="s">
        <v>99</v>
      </c>
      <c r="C153" s="28"/>
      <c r="D153" s="28"/>
      <c r="E153" s="29"/>
      <c r="F153" s="30"/>
      <c r="G153" s="31"/>
    </row>
    <row r="154" spans="1:7" ht="38.25" x14ac:dyDescent="0.25">
      <c r="A154" s="60">
        <f>A153</f>
        <v>13</v>
      </c>
      <c r="B154" s="32" t="s">
        <v>31</v>
      </c>
      <c r="C154" s="63"/>
      <c r="D154" s="63"/>
      <c r="E154" s="64"/>
      <c r="F154" s="65"/>
      <c r="G154" s="66"/>
    </row>
    <row r="155" spans="1:7" ht="17.25" customHeight="1" x14ac:dyDescent="0.25">
      <c r="A155" s="33">
        <f>A154+0.1</f>
        <v>13.1</v>
      </c>
      <c r="B155" s="32" t="s">
        <v>30</v>
      </c>
      <c r="C155" s="28" t="s">
        <v>12</v>
      </c>
      <c r="D155" s="28">
        <v>45</v>
      </c>
      <c r="E155" s="30">
        <v>1800</v>
      </c>
      <c r="F155" s="30">
        <f t="shared" ref="F155" si="15">E155*D155</f>
        <v>81000</v>
      </c>
      <c r="G155" s="31"/>
    </row>
    <row r="156" spans="1:7" ht="17.25" customHeight="1" x14ac:dyDescent="0.25">
      <c r="A156" s="33"/>
      <c r="B156" s="32"/>
      <c r="C156" s="28"/>
      <c r="D156" s="28"/>
      <c r="E156" s="29"/>
      <c r="F156" s="30"/>
      <c r="G156" s="31"/>
    </row>
    <row r="157" spans="1:7" ht="17.25" customHeight="1" x14ac:dyDescent="0.25">
      <c r="A157" s="34"/>
      <c r="B157" s="35"/>
      <c r="C157" s="28"/>
      <c r="D157" s="28"/>
      <c r="E157" s="36" t="s">
        <v>102</v>
      </c>
      <c r="F157" s="37">
        <f>SUM(F155:F156)</f>
        <v>81000</v>
      </c>
      <c r="G157" s="31"/>
    </row>
    <row r="158" spans="1:7" ht="17.25" customHeight="1" x14ac:dyDescent="0.25">
      <c r="A158" s="34"/>
      <c r="B158" s="35"/>
      <c r="C158" s="28"/>
      <c r="D158" s="28"/>
      <c r="E158" s="38"/>
      <c r="F158" s="30"/>
      <c r="G158" s="31"/>
    </row>
    <row r="159" spans="1:7" ht="17.25" customHeight="1" x14ac:dyDescent="0.25">
      <c r="A159" s="26">
        <f>A153+1</f>
        <v>14</v>
      </c>
      <c r="B159" s="27" t="s">
        <v>100</v>
      </c>
      <c r="C159" s="28"/>
      <c r="D159" s="28"/>
      <c r="E159" s="29"/>
      <c r="F159" s="30"/>
      <c r="G159" s="31"/>
    </row>
    <row r="160" spans="1:7" ht="51" x14ac:dyDescent="0.25">
      <c r="A160" s="60">
        <f>A159</f>
        <v>14</v>
      </c>
      <c r="B160" s="32" t="s">
        <v>32</v>
      </c>
      <c r="C160" s="63"/>
      <c r="D160" s="63"/>
      <c r="E160" s="64"/>
      <c r="F160" s="65"/>
      <c r="G160" s="66"/>
    </row>
    <row r="161" spans="1:7" ht="17.25" customHeight="1" x14ac:dyDescent="0.25">
      <c r="A161" s="33">
        <f>A160+0.1</f>
        <v>14.1</v>
      </c>
      <c r="B161" s="32" t="s">
        <v>30</v>
      </c>
      <c r="C161" s="28" t="s">
        <v>1</v>
      </c>
      <c r="D161" s="31">
        <v>32</v>
      </c>
      <c r="E161" s="30">
        <v>3200</v>
      </c>
      <c r="F161" s="30">
        <f t="shared" ref="F161" si="16">E161*D161</f>
        <v>102400</v>
      </c>
      <c r="G161" s="31"/>
    </row>
    <row r="162" spans="1:7" ht="17.25" customHeight="1" x14ac:dyDescent="0.25">
      <c r="A162" s="33"/>
      <c r="B162" s="32"/>
      <c r="C162" s="28"/>
      <c r="D162" s="28"/>
      <c r="E162" s="29"/>
      <c r="F162" s="30"/>
      <c r="G162" s="31"/>
    </row>
    <row r="163" spans="1:7" ht="17.25" customHeight="1" x14ac:dyDescent="0.25">
      <c r="A163" s="34"/>
      <c r="B163" s="35"/>
      <c r="C163" s="28"/>
      <c r="D163" s="28"/>
      <c r="E163" s="36" t="s">
        <v>103</v>
      </c>
      <c r="F163" s="37">
        <f>SUM(F161:F162)</f>
        <v>102400</v>
      </c>
      <c r="G163" s="31"/>
    </row>
    <row r="164" spans="1:7" ht="17.25" customHeight="1" x14ac:dyDescent="0.25">
      <c r="A164" s="34"/>
      <c r="B164" s="35"/>
      <c r="C164" s="28"/>
      <c r="D164" s="28"/>
      <c r="E164" s="38"/>
      <c r="F164" s="30"/>
      <c r="G164" s="31"/>
    </row>
    <row r="165" spans="1:7" ht="17.25" customHeight="1" x14ac:dyDescent="0.25">
      <c r="A165" s="26">
        <f>A159+1</f>
        <v>15</v>
      </c>
      <c r="B165" s="27" t="s">
        <v>101</v>
      </c>
      <c r="C165" s="28"/>
      <c r="D165" s="28"/>
      <c r="E165" s="29"/>
      <c r="F165" s="30"/>
      <c r="G165" s="31"/>
    </row>
    <row r="166" spans="1:7" ht="63.75" x14ac:dyDescent="0.25">
      <c r="A166" s="60">
        <f>A165</f>
        <v>15</v>
      </c>
      <c r="B166" s="32" t="s">
        <v>28</v>
      </c>
      <c r="C166" s="63"/>
      <c r="D166" s="63"/>
      <c r="E166" s="64"/>
      <c r="F166" s="65"/>
      <c r="G166" s="66"/>
    </row>
    <row r="167" spans="1:7" ht="17.25" customHeight="1" x14ac:dyDescent="0.25">
      <c r="A167" s="33">
        <f>A166+0.1</f>
        <v>15.1</v>
      </c>
      <c r="B167" s="32" t="s">
        <v>15</v>
      </c>
      <c r="C167" s="28" t="s">
        <v>1</v>
      </c>
      <c r="D167" s="28">
        <v>2</v>
      </c>
      <c r="E167" s="30">
        <v>7000</v>
      </c>
      <c r="F167" s="30">
        <f t="shared" ref="F167" si="17">E167*D167</f>
        <v>14000</v>
      </c>
      <c r="G167" s="31"/>
    </row>
    <row r="168" spans="1:7" ht="17.25" customHeight="1" x14ac:dyDescent="0.25">
      <c r="A168" s="33"/>
      <c r="B168" s="32"/>
      <c r="C168" s="28"/>
      <c r="D168" s="28"/>
      <c r="E168" s="29"/>
      <c r="F168" s="30"/>
      <c r="G168" s="31"/>
    </row>
    <row r="169" spans="1:7" ht="17.25" customHeight="1" x14ac:dyDescent="0.25">
      <c r="A169" s="34"/>
      <c r="B169" s="35"/>
      <c r="C169" s="28"/>
      <c r="D169" s="28"/>
      <c r="E169" s="36" t="s">
        <v>104</v>
      </c>
      <c r="F169" s="37">
        <f>SUM(F167:F168)</f>
        <v>14000</v>
      </c>
      <c r="G169" s="31"/>
    </row>
    <row r="170" spans="1:7" ht="17.25" customHeight="1" x14ac:dyDescent="0.25">
      <c r="A170" s="34"/>
      <c r="B170" s="35"/>
      <c r="C170" s="28"/>
      <c r="D170" s="28"/>
      <c r="E170" s="38"/>
      <c r="F170" s="30"/>
      <c r="G170" s="31"/>
    </row>
    <row r="171" spans="1:7" ht="17.25" customHeight="1" x14ac:dyDescent="0.25">
      <c r="A171" s="26">
        <f>A165+1</f>
        <v>16</v>
      </c>
      <c r="B171" s="27" t="s">
        <v>122</v>
      </c>
      <c r="C171" s="28"/>
      <c r="D171" s="28"/>
      <c r="E171" s="29"/>
      <c r="F171" s="30"/>
      <c r="G171" s="31"/>
    </row>
    <row r="172" spans="1:7" ht="51" x14ac:dyDescent="0.25">
      <c r="A172" s="60">
        <f>A171</f>
        <v>16</v>
      </c>
      <c r="B172" s="32" t="s">
        <v>29</v>
      </c>
      <c r="C172" s="28"/>
      <c r="D172" s="28"/>
      <c r="E172" s="29"/>
      <c r="F172" s="30"/>
      <c r="G172" s="31"/>
    </row>
    <row r="173" spans="1:7" ht="20.100000000000001" customHeight="1" x14ac:dyDescent="0.25">
      <c r="A173" s="33">
        <f t="shared" ref="A173:A175" si="18">A172+0.1</f>
        <v>16.100000000000001</v>
      </c>
      <c r="B173" s="58" t="s">
        <v>58</v>
      </c>
      <c r="C173" s="28" t="s">
        <v>1</v>
      </c>
      <c r="D173" s="28">
        <v>5</v>
      </c>
      <c r="E173" s="30">
        <v>2500</v>
      </c>
      <c r="F173" s="30">
        <f t="shared" ref="F173:F175" si="19">E173*D173</f>
        <v>12500</v>
      </c>
      <c r="G173" s="31"/>
    </row>
    <row r="174" spans="1:7" ht="20.100000000000001" customHeight="1" x14ac:dyDescent="0.25">
      <c r="A174" s="33">
        <f t="shared" si="18"/>
        <v>16.200000000000003</v>
      </c>
      <c r="B174" s="58" t="s">
        <v>55</v>
      </c>
      <c r="C174" s="28" t="s">
        <v>54</v>
      </c>
      <c r="D174" s="28">
        <v>1</v>
      </c>
      <c r="E174" s="30">
        <v>5000</v>
      </c>
      <c r="F174" s="30">
        <f t="shared" si="19"/>
        <v>5000</v>
      </c>
      <c r="G174" s="31"/>
    </row>
    <row r="175" spans="1:7" ht="20.100000000000001" customHeight="1" x14ac:dyDescent="0.25">
      <c r="A175" s="33">
        <f t="shared" si="18"/>
        <v>16.300000000000004</v>
      </c>
      <c r="B175" s="58" t="s">
        <v>56</v>
      </c>
      <c r="C175" s="28" t="s">
        <v>54</v>
      </c>
      <c r="D175" s="28">
        <v>1</v>
      </c>
      <c r="E175" s="30">
        <v>2500</v>
      </c>
      <c r="F175" s="30">
        <f t="shared" si="19"/>
        <v>2500</v>
      </c>
      <c r="G175" s="31"/>
    </row>
    <row r="176" spans="1:7" ht="17.25" customHeight="1" x14ac:dyDescent="0.25">
      <c r="A176" s="33"/>
      <c r="B176" s="32"/>
      <c r="C176" s="28"/>
      <c r="D176" s="28"/>
      <c r="E176" s="29"/>
      <c r="F176" s="30"/>
      <c r="G176" s="31"/>
    </row>
    <row r="177" spans="1:7" ht="17.25" customHeight="1" x14ac:dyDescent="0.25">
      <c r="A177" s="34"/>
      <c r="B177" s="35"/>
      <c r="C177" s="28"/>
      <c r="D177" s="28"/>
      <c r="E177" s="36" t="s">
        <v>105</v>
      </c>
      <c r="F177" s="37">
        <f>SUM(F173:F176)</f>
        <v>20000</v>
      </c>
      <c r="G177" s="31"/>
    </row>
    <row r="178" spans="1:7" ht="17.25" customHeight="1" x14ac:dyDescent="0.25">
      <c r="A178" s="34"/>
      <c r="B178" s="35"/>
      <c r="C178" s="28"/>
      <c r="D178" s="28"/>
      <c r="E178" s="38"/>
      <c r="F178" s="30"/>
      <c r="G178" s="31"/>
    </row>
    <row r="179" spans="1:7" ht="17.25" customHeight="1" x14ac:dyDescent="0.25">
      <c r="A179" s="26">
        <f>A171+1</f>
        <v>17</v>
      </c>
      <c r="B179" s="27" t="s">
        <v>106</v>
      </c>
      <c r="C179" s="28"/>
      <c r="D179" s="28"/>
      <c r="E179" s="29"/>
      <c r="F179" s="30"/>
      <c r="G179" s="31"/>
    </row>
    <row r="180" spans="1:7" ht="76.5" x14ac:dyDescent="0.25">
      <c r="A180" s="60">
        <f>A179</f>
        <v>17</v>
      </c>
      <c r="B180" s="32" t="s">
        <v>25</v>
      </c>
      <c r="C180" s="63"/>
      <c r="D180" s="63"/>
      <c r="E180" s="64"/>
      <c r="F180" s="65"/>
      <c r="G180" s="66"/>
    </row>
    <row r="181" spans="1:7" ht="17.25" customHeight="1" x14ac:dyDescent="0.25">
      <c r="A181" s="33">
        <f>A180+0.1</f>
        <v>17.100000000000001</v>
      </c>
      <c r="B181" s="32" t="s">
        <v>14</v>
      </c>
      <c r="C181" s="28" t="s">
        <v>12</v>
      </c>
      <c r="D181" s="28">
        <v>20</v>
      </c>
      <c r="E181" s="30">
        <v>990</v>
      </c>
      <c r="F181" s="30">
        <f t="shared" ref="F181" si="20">E181*D181</f>
        <v>19800</v>
      </c>
      <c r="G181" s="31"/>
    </row>
    <row r="182" spans="1:7" ht="17.25" customHeight="1" x14ac:dyDescent="0.25">
      <c r="A182" s="33"/>
      <c r="B182" s="32"/>
      <c r="C182" s="28"/>
      <c r="D182" s="28"/>
      <c r="E182" s="29"/>
      <c r="F182" s="30"/>
      <c r="G182" s="31"/>
    </row>
    <row r="183" spans="1:7" ht="17.25" customHeight="1" x14ac:dyDescent="0.25">
      <c r="A183" s="34"/>
      <c r="B183" s="35"/>
      <c r="C183" s="28"/>
      <c r="D183" s="28"/>
      <c r="E183" s="36" t="s">
        <v>107</v>
      </c>
      <c r="F183" s="37">
        <f>SUM(F181:F182)</f>
        <v>19800</v>
      </c>
      <c r="G183" s="31"/>
    </row>
    <row r="184" spans="1:7" ht="17.25" customHeight="1" x14ac:dyDescent="0.25">
      <c r="A184" s="34"/>
      <c r="B184" s="35"/>
      <c r="C184" s="28"/>
      <c r="D184" s="28"/>
      <c r="E184" s="38"/>
      <c r="F184" s="30"/>
      <c r="G184" s="31"/>
    </row>
    <row r="185" spans="1:7" ht="17.25" customHeight="1" x14ac:dyDescent="0.25">
      <c r="A185" s="26">
        <f>A179+1</f>
        <v>18</v>
      </c>
      <c r="B185" s="27" t="s">
        <v>108</v>
      </c>
      <c r="C185" s="28"/>
      <c r="D185" s="28"/>
      <c r="E185" s="29"/>
      <c r="F185" s="30"/>
      <c r="G185" s="31"/>
    </row>
    <row r="186" spans="1:7" ht="63.75" x14ac:dyDescent="0.25">
      <c r="A186" s="60">
        <f>A185</f>
        <v>18</v>
      </c>
      <c r="B186" s="32" t="s">
        <v>27</v>
      </c>
      <c r="C186" s="63" t="s">
        <v>0</v>
      </c>
      <c r="D186" s="63">
        <v>1</v>
      </c>
      <c r="E186" s="65">
        <v>25000</v>
      </c>
      <c r="F186" s="65">
        <f t="shared" ref="F186" si="21">E186*D186</f>
        <v>25000</v>
      </c>
      <c r="G186" s="66"/>
    </row>
    <row r="187" spans="1:7" ht="17.25" customHeight="1" x14ac:dyDescent="0.25">
      <c r="A187" s="33"/>
      <c r="B187" s="32"/>
      <c r="C187" s="28"/>
      <c r="D187" s="28"/>
      <c r="E187" s="29"/>
      <c r="F187" s="30"/>
      <c r="G187" s="31"/>
    </row>
    <row r="188" spans="1:7" ht="17.25" customHeight="1" x14ac:dyDescent="0.25">
      <c r="A188" s="34"/>
      <c r="B188" s="35"/>
      <c r="C188" s="28"/>
      <c r="D188" s="28"/>
      <c r="E188" s="36" t="s">
        <v>109</v>
      </c>
      <c r="F188" s="37">
        <f>SUM(F186:F187)</f>
        <v>25000</v>
      </c>
      <c r="G188" s="31"/>
    </row>
    <row r="189" spans="1:7" ht="17.25" customHeight="1" x14ac:dyDescent="0.25">
      <c r="A189" s="34"/>
      <c r="B189" s="35"/>
      <c r="C189" s="28"/>
      <c r="D189" s="28"/>
      <c r="E189" s="38"/>
      <c r="F189" s="30"/>
      <c r="G189" s="31"/>
    </row>
    <row r="190" spans="1:7" ht="17.25" customHeight="1" x14ac:dyDescent="0.25">
      <c r="A190" s="26">
        <f>A185+1</f>
        <v>19</v>
      </c>
      <c r="B190" s="27" t="s">
        <v>110</v>
      </c>
      <c r="C190" s="28"/>
      <c r="D190" s="28"/>
      <c r="E190" s="29"/>
      <c r="F190" s="30"/>
      <c r="G190" s="31"/>
    </row>
    <row r="191" spans="1:7" ht="63.75" x14ac:dyDescent="0.25">
      <c r="A191" s="60">
        <f>A190</f>
        <v>19</v>
      </c>
      <c r="B191" s="32" t="s">
        <v>26</v>
      </c>
      <c r="C191" s="63" t="s">
        <v>0</v>
      </c>
      <c r="D191" s="63">
        <v>1</v>
      </c>
      <c r="E191" s="65">
        <v>50000</v>
      </c>
      <c r="F191" s="65">
        <f t="shared" ref="F191" si="22">E191*D191</f>
        <v>50000</v>
      </c>
      <c r="G191" s="66"/>
    </row>
    <row r="192" spans="1:7" ht="17.25" customHeight="1" x14ac:dyDescent="0.25">
      <c r="A192" s="33"/>
      <c r="B192" s="32"/>
      <c r="C192" s="28"/>
      <c r="D192" s="28"/>
      <c r="E192" s="29"/>
      <c r="F192" s="30"/>
      <c r="G192" s="31"/>
    </row>
    <row r="193" spans="1:7" ht="17.25" customHeight="1" x14ac:dyDescent="0.25">
      <c r="A193" s="34"/>
      <c r="B193" s="35"/>
      <c r="C193" s="28"/>
      <c r="D193" s="28"/>
      <c r="E193" s="36" t="s">
        <v>111</v>
      </c>
      <c r="F193" s="37">
        <f>SUM(F191:F192)</f>
        <v>50000</v>
      </c>
      <c r="G193" s="31"/>
    </row>
    <row r="194" spans="1:7" ht="17.25" customHeight="1" x14ac:dyDescent="0.25">
      <c r="A194" s="34"/>
      <c r="B194" s="35"/>
      <c r="C194" s="28"/>
      <c r="D194" s="28"/>
      <c r="E194" s="38"/>
      <c r="F194" s="30"/>
      <c r="G194" s="31"/>
    </row>
    <row r="195" spans="1:7" ht="17.25" customHeight="1" x14ac:dyDescent="0.25">
      <c r="A195" s="26">
        <f>A190+1</f>
        <v>20</v>
      </c>
      <c r="B195" s="27" t="s">
        <v>112</v>
      </c>
      <c r="C195" s="28"/>
      <c r="D195" s="28"/>
      <c r="E195" s="29"/>
      <c r="F195" s="30"/>
      <c r="G195" s="31"/>
    </row>
    <row r="196" spans="1:7" ht="63.75" x14ac:dyDescent="0.25">
      <c r="A196" s="60">
        <f>A195</f>
        <v>20</v>
      </c>
      <c r="B196" s="32" t="s">
        <v>7</v>
      </c>
      <c r="C196" s="63" t="s">
        <v>0</v>
      </c>
      <c r="D196" s="63">
        <v>1</v>
      </c>
      <c r="E196" s="65">
        <v>25000</v>
      </c>
      <c r="F196" s="65">
        <f t="shared" ref="F196" si="23">E196*D196</f>
        <v>25000</v>
      </c>
      <c r="G196" s="66"/>
    </row>
    <row r="197" spans="1:7" ht="17.25" customHeight="1" x14ac:dyDescent="0.25">
      <c r="A197" s="33"/>
      <c r="B197" s="32"/>
      <c r="C197" s="28"/>
      <c r="D197" s="28"/>
      <c r="E197" s="29"/>
      <c r="F197" s="30"/>
      <c r="G197" s="31"/>
    </row>
    <row r="198" spans="1:7" ht="17.25" customHeight="1" x14ac:dyDescent="0.25">
      <c r="A198" s="34"/>
      <c r="B198" s="35"/>
      <c r="C198" s="28"/>
      <c r="D198" s="28"/>
      <c r="E198" s="36" t="s">
        <v>113</v>
      </c>
      <c r="F198" s="37">
        <f>SUM(F196:F197)</f>
        <v>25000</v>
      </c>
      <c r="G198" s="31"/>
    </row>
    <row r="199" spans="1:7" ht="17.25" customHeight="1" x14ac:dyDescent="0.25">
      <c r="A199" s="34"/>
      <c r="B199" s="35"/>
      <c r="C199" s="28"/>
      <c r="D199" s="28"/>
      <c r="E199" s="38"/>
      <c r="F199" s="30"/>
      <c r="G199" s="31"/>
    </row>
    <row r="200" spans="1:7" ht="17.25" customHeight="1" x14ac:dyDescent="0.25">
      <c r="A200" s="26">
        <f>A195+1</f>
        <v>21</v>
      </c>
      <c r="B200" s="27" t="s">
        <v>125</v>
      </c>
      <c r="C200" s="28"/>
      <c r="D200" s="28"/>
      <c r="E200" s="29"/>
      <c r="F200" s="30"/>
      <c r="G200" s="31"/>
    </row>
    <row r="201" spans="1:7" ht="102" x14ac:dyDescent="0.25">
      <c r="A201" s="60">
        <f>A200</f>
        <v>21</v>
      </c>
      <c r="B201" s="32" t="s">
        <v>124</v>
      </c>
      <c r="C201" s="63" t="s">
        <v>0</v>
      </c>
      <c r="D201" s="63">
        <v>1</v>
      </c>
      <c r="E201" s="65"/>
      <c r="F201" s="65">
        <f t="shared" ref="F201" si="24">E201*D201</f>
        <v>0</v>
      </c>
      <c r="G201" s="66"/>
    </row>
    <row r="202" spans="1:7" ht="17.25" customHeight="1" x14ac:dyDescent="0.25">
      <c r="A202" s="33"/>
      <c r="B202" s="32"/>
      <c r="C202" s="28"/>
      <c r="D202" s="28"/>
      <c r="E202" s="29"/>
      <c r="F202" s="30"/>
      <c r="G202" s="31"/>
    </row>
    <row r="203" spans="1:7" ht="17.25" customHeight="1" x14ac:dyDescent="0.25">
      <c r="A203" s="34"/>
      <c r="B203" s="35"/>
      <c r="C203" s="28"/>
      <c r="D203" s="28"/>
      <c r="E203" s="36" t="s">
        <v>123</v>
      </c>
      <c r="F203" s="37">
        <f>SUM(F201:F202)</f>
        <v>0</v>
      </c>
      <c r="G203" s="31"/>
    </row>
    <row r="204" spans="1:7" ht="17.25" customHeight="1" x14ac:dyDescent="0.25">
      <c r="A204" s="34"/>
      <c r="B204" s="35"/>
      <c r="C204" s="28"/>
      <c r="D204" s="28"/>
      <c r="E204" s="38"/>
      <c r="F204" s="30"/>
      <c r="G204" s="31"/>
    </row>
    <row r="205" spans="1:7" ht="24.75" customHeight="1" x14ac:dyDescent="0.25">
      <c r="A205" s="47"/>
      <c r="B205" s="88" t="s">
        <v>82</v>
      </c>
      <c r="C205" s="89"/>
      <c r="D205" s="89"/>
      <c r="E205" s="90"/>
      <c r="F205" s="48">
        <f>F203+F198+F193+F188+F183+F177+F169+F163+F157+F151+F126+F121+F116+F111+F106+F94+F77+F71+F65+F15+F59</f>
        <v>12605700</v>
      </c>
      <c r="G205" s="49"/>
    </row>
    <row r="206" spans="1:7" ht="26.25" customHeight="1" x14ac:dyDescent="0.3">
      <c r="A206" s="50"/>
      <c r="B206" s="51"/>
      <c r="C206" s="52"/>
      <c r="D206" s="52"/>
      <c r="E206" s="53"/>
      <c r="F206" s="54"/>
      <c r="G206" s="55"/>
    </row>
    <row r="207" spans="1:7" ht="24.75" customHeight="1" x14ac:dyDescent="0.25">
      <c r="F207" s="56"/>
    </row>
    <row r="208" spans="1:7" x14ac:dyDescent="0.25">
      <c r="F208" s="56"/>
    </row>
    <row r="209" spans="6:7" x14ac:dyDescent="0.25">
      <c r="F209" s="55"/>
      <c r="G209" s="55"/>
    </row>
    <row r="211" spans="6:7" x14ac:dyDescent="0.25">
      <c r="F211" s="55"/>
      <c r="G211" s="55"/>
    </row>
    <row r="216" spans="6:7" x14ac:dyDescent="0.25">
      <c r="F216" s="57"/>
    </row>
    <row r="224" spans="6:7" x14ac:dyDescent="0.25">
      <c r="F224" s="55"/>
    </row>
    <row r="230" spans="5:6" x14ac:dyDescent="0.25">
      <c r="F230" s="57"/>
    </row>
    <row r="231" spans="5:6" x14ac:dyDescent="0.25">
      <c r="E231" s="57"/>
      <c r="F231" s="57"/>
    </row>
    <row r="232" spans="5:6" x14ac:dyDescent="0.25">
      <c r="F232" s="55"/>
    </row>
  </sheetData>
  <mergeCells count="4">
    <mergeCell ref="A2:G2"/>
    <mergeCell ref="A3:G3"/>
    <mergeCell ref="A4:G4"/>
    <mergeCell ref="B205:E205"/>
  </mergeCells>
  <printOptions horizontalCentered="1"/>
  <pageMargins left="0.25" right="0.25" top="0.75" bottom="0.5" header="0.3" footer="0.3"/>
  <pageSetup paperSize="9" scale="75" orientation="portrait" r:id="rId1"/>
  <headerFooter>
    <oddHeader>&amp;LVISA FIT OUT PROJECT&amp;R&amp;G</oddHeader>
    <oddFooter xml:space="preserve">&amp;CPage &amp;P of &amp;N&amp;R
</oddFooter>
  </headerFooter>
  <rowBreaks count="4" manualBreakCount="4">
    <brk id="78" max="8" man="1"/>
    <brk id="117" max="8" man="1"/>
    <brk id="164" max="8" man="1"/>
    <brk id="199" max="8"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E030-E48F-455B-A1C0-52DCDD7521F0}">
  <dimension ref="A2:H18"/>
  <sheetViews>
    <sheetView workbookViewId="0">
      <selection activeCell="E21" sqref="E21"/>
    </sheetView>
  </sheetViews>
  <sheetFormatPr defaultRowHeight="14.25" x14ac:dyDescent="0.2"/>
  <cols>
    <col min="1" max="1" width="15.25" customWidth="1"/>
    <col min="2" max="2" width="43.375" customWidth="1"/>
    <col min="3" max="3" width="5.625" customWidth="1"/>
    <col min="4" max="4" width="6.25" customWidth="1"/>
    <col min="5" max="5" width="20.375" customWidth="1"/>
    <col min="6" max="6" width="12.5" bestFit="1" customWidth="1"/>
  </cols>
  <sheetData>
    <row r="2" spans="1:8" ht="18" x14ac:dyDescent="0.2">
      <c r="A2" s="98" t="s">
        <v>63</v>
      </c>
      <c r="B2" s="98"/>
      <c r="C2" s="98"/>
      <c r="D2" s="98"/>
      <c r="E2" s="98"/>
      <c r="F2" s="71"/>
      <c r="G2" s="71"/>
      <c r="H2" s="71"/>
    </row>
    <row r="3" spans="1:8" ht="15.75" x14ac:dyDescent="0.2">
      <c r="A3" s="99" t="s">
        <v>64</v>
      </c>
      <c r="B3" s="99"/>
      <c r="C3" s="99"/>
      <c r="D3" s="99"/>
      <c r="E3" s="99"/>
      <c r="F3" s="71"/>
      <c r="G3" s="71"/>
      <c r="H3" s="71"/>
    </row>
    <row r="4" spans="1:8" ht="15.75" x14ac:dyDescent="0.2">
      <c r="A4" s="87" t="s">
        <v>140</v>
      </c>
      <c r="B4" s="87"/>
      <c r="C4" s="87"/>
      <c r="D4" s="87"/>
      <c r="E4" s="87"/>
    </row>
    <row r="5" spans="1:8" ht="15.75" x14ac:dyDescent="0.2">
      <c r="A5" s="100" t="s">
        <v>141</v>
      </c>
      <c r="B5" s="100"/>
      <c r="C5" s="100"/>
      <c r="D5" s="100"/>
      <c r="E5" s="100"/>
    </row>
    <row r="6" spans="1:8" ht="15.75" thickBot="1" x14ac:dyDescent="0.25">
      <c r="A6" s="72"/>
      <c r="B6" s="73"/>
      <c r="C6" s="74"/>
      <c r="D6" s="74"/>
      <c r="E6" s="74"/>
    </row>
    <row r="7" spans="1:8" ht="32.25" thickBot="1" x14ac:dyDescent="0.25">
      <c r="A7" s="75" t="s">
        <v>142</v>
      </c>
      <c r="B7" s="101" t="s">
        <v>143</v>
      </c>
      <c r="C7" s="101"/>
      <c r="D7" s="76"/>
      <c r="E7" s="77" t="s">
        <v>144</v>
      </c>
    </row>
    <row r="8" spans="1:8" ht="15.75" x14ac:dyDescent="0.2">
      <c r="A8" s="78"/>
      <c r="B8" s="95"/>
      <c r="C8" s="96"/>
      <c r="D8" s="78"/>
      <c r="E8" s="79"/>
    </row>
    <row r="9" spans="1:8" ht="15.75" x14ac:dyDescent="0.2">
      <c r="A9" s="78">
        <v>1</v>
      </c>
      <c r="B9" s="93" t="s">
        <v>83</v>
      </c>
      <c r="C9" s="94"/>
      <c r="D9" s="78" t="s">
        <v>145</v>
      </c>
      <c r="E9" s="79">
        <f>HVAC!F205</f>
        <v>12605700</v>
      </c>
    </row>
    <row r="10" spans="1:8" ht="15.75" x14ac:dyDescent="0.2">
      <c r="A10" s="78"/>
      <c r="B10" s="95"/>
      <c r="C10" s="96"/>
      <c r="D10" s="78"/>
      <c r="E10" s="80"/>
    </row>
    <row r="11" spans="1:8" ht="15.75" x14ac:dyDescent="0.2">
      <c r="A11" s="78">
        <v>2</v>
      </c>
      <c r="B11" s="93" t="s">
        <v>146</v>
      </c>
      <c r="C11" s="94"/>
      <c r="D11" s="78" t="s">
        <v>145</v>
      </c>
      <c r="E11" s="80">
        <f>'[1]FSS BOQ'!F116</f>
        <v>1329584</v>
      </c>
    </row>
    <row r="12" spans="1:8" ht="16.5" thickBot="1" x14ac:dyDescent="0.25">
      <c r="A12" s="78"/>
      <c r="B12" s="97"/>
      <c r="C12" s="97"/>
      <c r="D12" s="78"/>
      <c r="E12" s="79"/>
    </row>
    <row r="13" spans="1:8" ht="16.5" thickBot="1" x14ac:dyDescent="0.25">
      <c r="A13" s="81"/>
      <c r="B13" s="91" t="s">
        <v>147</v>
      </c>
      <c r="C13" s="92"/>
      <c r="D13" s="82"/>
      <c r="E13" s="83">
        <f>SUM(E8:E12)</f>
        <v>13935284</v>
      </c>
    </row>
    <row r="14" spans="1:8" ht="16.5" thickBot="1" x14ac:dyDescent="0.25">
      <c r="A14" s="81"/>
      <c r="B14" s="91" t="s">
        <v>148</v>
      </c>
      <c r="C14" s="92"/>
      <c r="D14" s="82"/>
      <c r="E14" s="83">
        <f>E13*7%</f>
        <v>975469.88000000012</v>
      </c>
    </row>
    <row r="15" spans="1:8" ht="16.5" thickBot="1" x14ac:dyDescent="0.25">
      <c r="A15" s="81"/>
      <c r="B15" s="91" t="s">
        <v>147</v>
      </c>
      <c r="C15" s="92"/>
      <c r="D15" s="82"/>
      <c r="E15" s="83">
        <f>E13-E14</f>
        <v>12959814.119999999</v>
      </c>
    </row>
    <row r="16" spans="1:8" x14ac:dyDescent="0.2">
      <c r="E16" s="84"/>
    </row>
    <row r="17" spans="5:5" x14ac:dyDescent="0.2">
      <c r="E17" s="84"/>
    </row>
    <row r="18" spans="5:5" x14ac:dyDescent="0.2">
      <c r="E18" s="84"/>
    </row>
  </sheetData>
  <mergeCells count="13">
    <mergeCell ref="B8:C8"/>
    <mergeCell ref="A2:E2"/>
    <mergeCell ref="A3:E3"/>
    <mergeCell ref="A4:E4"/>
    <mergeCell ref="A5:E5"/>
    <mergeCell ref="B7:C7"/>
    <mergeCell ref="B15:C15"/>
    <mergeCell ref="B9:C9"/>
    <mergeCell ref="B10:C10"/>
    <mergeCell ref="B11:C11"/>
    <mergeCell ref="B12:C12"/>
    <mergeCell ref="B13:C1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1F564-AC6E-45B8-83C6-1683AE5E67D1}">
  <dimension ref="A1"/>
  <sheetViews>
    <sheetView workbookViewId="0">
      <selection activeCell="D26" sqref="D26"/>
    </sheetView>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HVAC</vt:lpstr>
      <vt:lpstr>Summary</vt:lpstr>
      <vt:lpstr>Fire</vt:lpstr>
      <vt:lpstr>HVAC!Print_Area</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Pioneer Engineering</cp:lastModifiedBy>
  <cp:lastPrinted>2023-01-23T10:23:35Z</cp:lastPrinted>
  <dcterms:created xsi:type="dcterms:W3CDTF">2001-08-24T09:20:00Z</dcterms:created>
  <dcterms:modified xsi:type="dcterms:W3CDTF">2023-02-09T09:58:20Z</dcterms:modified>
</cp:coreProperties>
</file>