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TOMO II\"/>
    </mc:Choice>
  </mc:AlternateContent>
  <xr:revisionPtr revIDLastSave="0" documentId="13_ncr:1_{B9C18407-74C5-42D7-AD32-740F7F57ED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1'!$A$1:$F$43</definedName>
    <definedName name="_xlnm.Print_Titles" localSheetId="0">'Table 1'!$1:$3</definedName>
  </definedNames>
  <calcPr calcId="191029"/>
</workbook>
</file>

<file path=xl/calcChain.xml><?xml version="1.0" encoding="utf-8"?>
<calcChain xmlns="http://schemas.openxmlformats.org/spreadsheetml/2006/main">
  <c r="L62" i="1" l="1"/>
  <c r="L60" i="1"/>
  <c r="L56" i="1"/>
  <c r="L55" i="1"/>
  <c r="L54" i="1"/>
  <c r="L52" i="1"/>
  <c r="L51" i="1"/>
  <c r="L50" i="1"/>
  <c r="L49" i="1"/>
  <c r="H47" i="1"/>
  <c r="H45" i="1"/>
  <c r="H36" i="1"/>
  <c r="F47" i="1"/>
  <c r="E17" i="1"/>
  <c r="D17" i="1"/>
  <c r="F17" i="1"/>
  <c r="E16" i="1"/>
  <c r="E15" i="1"/>
  <c r="E14" i="1"/>
  <c r="D16" i="1"/>
  <c r="D15" i="1"/>
  <c r="F15" i="1" s="1"/>
  <c r="D14" i="1"/>
  <c r="F14" i="1"/>
  <c r="F12" i="1"/>
  <c r="F24" i="1"/>
  <c r="F23" i="1"/>
  <c r="F22" i="1"/>
  <c r="F26" i="1"/>
  <c r="F25" i="1"/>
  <c r="F21" i="1"/>
  <c r="F20" i="1"/>
  <c r="F19" i="1"/>
  <c r="F18" i="1"/>
  <c r="F5" i="1"/>
  <c r="F6" i="1"/>
  <c r="F7" i="1"/>
  <c r="F8" i="1"/>
  <c r="F9" i="1"/>
  <c r="F10" i="1"/>
  <c r="F11" i="1"/>
  <c r="F4" i="1"/>
  <c r="F16" i="1" l="1"/>
  <c r="F27" i="1"/>
  <c r="F35" i="1" s="1"/>
  <c r="F37" i="1" s="1"/>
</calcChain>
</file>

<file path=xl/sharedStrings.xml><?xml version="1.0" encoding="utf-8"?>
<sst xmlns="http://schemas.openxmlformats.org/spreadsheetml/2006/main" count="81" uniqueCount="70">
  <si>
    <r>
      <rPr>
        <b/>
        <u/>
        <sz val="12"/>
        <rFont val="Calibri"/>
        <family val="2"/>
        <scheme val="minor"/>
      </rPr>
      <t>TOMO II
SCHEDULE OF ITEMWISE PRICES</t>
    </r>
  </si>
  <si>
    <t>S.NO</t>
  </si>
  <si>
    <t>DESCRIPTION</t>
  </si>
  <si>
    <t>QUANTITY</t>
  </si>
  <si>
    <t>Owner supplied selfcontained aircooled packaged airconditioning unit complete with accessories.</t>
  </si>
  <si>
    <t>3 Nos.</t>
  </si>
  <si>
    <t>Owner supplied Direct expansion coil with condensing unit, controls and accessories.</t>
  </si>
  <si>
    <t>3 No.</t>
  </si>
  <si>
    <t>Owner supplied Electric type reheat coils complete with accessories and controls.</t>
  </si>
  <si>
    <t>Viscous oil type 2” thick cleanable air filters.</t>
  </si>
  <si>
    <t>1 Lot</t>
  </si>
  <si>
    <t>65% efficiency dust spot test, ASHRAE Standard 52-76 air filters (2 ft x 2ft x 2ft ) .</t>
  </si>
  <si>
    <t>12Nos.</t>
  </si>
  <si>
    <r>
      <rPr>
        <sz val="12"/>
        <rFont val="Calibri"/>
        <family val="2"/>
        <scheme val="minor"/>
      </rPr>
      <t>95% efficiency dust spot test, ASHARE
Standard 52-76 air filters (2ft x 2ft x 2ft)</t>
    </r>
  </si>
  <si>
    <t>12 Nos.</t>
  </si>
  <si>
    <t>99.97% efficiency hepa air filters complete housing and accessories (2ftx2ftx1ft)</t>
  </si>
  <si>
    <t>16 Nos</t>
  </si>
  <si>
    <t>MCC with circuit breakers, disconnect switches, fuses, starters etc.</t>
  </si>
  <si>
    <t>1 No.</t>
  </si>
  <si>
    <t>Complete electric wiring and earthing for equipment and controls.</t>
  </si>
  <si>
    <t>Lot</t>
  </si>
  <si>
    <r>
      <rPr>
        <sz val="12"/>
        <rFont val="Calibri"/>
        <family val="2"/>
        <scheme val="minor"/>
      </rPr>
      <t>G.I. Sheet metal ducting, plenums, viscous oil and high efficiency filters,
housings, volume control dampers, fire dampers and other sheet fabrications.</t>
    </r>
  </si>
  <si>
    <t>A</t>
  </si>
  <si>
    <t>18 gauge</t>
  </si>
  <si>
    <t>660 sqft</t>
  </si>
  <si>
    <t>B</t>
  </si>
  <si>
    <t>22 gauge</t>
  </si>
  <si>
    <t>480 sqft</t>
  </si>
  <si>
    <t>C</t>
  </si>
  <si>
    <t>3800 sqft</t>
  </si>
  <si>
    <t>1520 sqft</t>
  </si>
  <si>
    <t>Supply return, fresh and exhaust air registers, grilles, dampers and louvers.</t>
  </si>
  <si>
    <t>Refrigerant piping complete with fittings, valves, insulation etc.</t>
  </si>
  <si>
    <t>Drain piping with insulation, fittings and specialties.</t>
  </si>
  <si>
    <t>26 gauge G.I. sheet jacketing for exposed insulated air ducts and refrigerant piping.</t>
  </si>
  <si>
    <t>Temperature, humidity and room pressure controls complete with accessories.</t>
  </si>
  <si>
    <t>Equipment foundation.</t>
  </si>
  <si>
    <t>Air balancing.</t>
  </si>
  <si>
    <t>26 gauge G.I Sheet jacketing complete with accessories for all insulated ducting and refrigerant piping.</t>
  </si>
  <si>
    <t>Painting of all equipment and system components.</t>
  </si>
  <si>
    <t>SUB TOTAL                                Rs.</t>
  </si>
  <si>
    <t>Microbial Paint to be applied on all Duting.</t>
  </si>
  <si>
    <t>Any other item, material, services which may be required to complete the given Scope of Works to be quoted and details to be attached. Any Quantity increase / decrease in the BOQ as per drawing may also be quoted here. NO ADDITIONAL MATERIAL (QUANTITY or Cost will be allowed).</t>
  </si>
  <si>
    <t>Spare parts for two years operation.</t>
  </si>
  <si>
    <t>As-installed drawings and transparencies 4 sets.</t>
  </si>
  <si>
    <t>Cost of special tools and instruments.</t>
  </si>
  <si>
    <t>Cost of testing, starting-up, commissioning, balancing, adjusting and handling over of the complete system including refrigerant and oil charging.</t>
  </si>
  <si>
    <t>Cost of one month test run.</t>
  </si>
  <si>
    <t>TOTAL COST OF TENDER                                                                                                                           Rs.</t>
  </si>
  <si>
    <r>
      <rPr>
        <sz val="12"/>
        <rFont val="Calibri"/>
        <family val="2"/>
        <scheme val="minor"/>
      </rPr>
      <t>(Rupees ………………………………………………………………………………………………………………………………….
…………………………………………………………………………………………………………………………………………..)</t>
    </r>
  </si>
  <si>
    <t>NOTES:</t>
  </si>
  <si>
    <t>1.         The work to be done in two shifts.</t>
  </si>
  <si>
    <t>2.         Qualified experienced Site Engineer to be deputed at Site.</t>
  </si>
  <si>
    <t>3.         Shop Drawings to be prepared before commencement of work.</t>
  </si>
  <si>
    <t>I inch thick Thermal insulation of air ducts complete with vapor barrier, jacketing and finishing.</t>
  </si>
  <si>
    <r>
      <rPr>
        <b/>
        <sz val="12"/>
        <rFont val="Calibri"/>
        <family val="2"/>
        <scheme val="minor"/>
      </rPr>
      <t>COST OF EQUIPMENT &amp; MATERIAL
(Rupees)</t>
    </r>
  </si>
  <si>
    <r>
      <rPr>
        <b/>
        <sz val="12"/>
        <rFont val="Calibri"/>
        <family val="2"/>
        <scheme val="minor"/>
      </rPr>
      <t>COST OF INSTALLATION
(Rupees)</t>
    </r>
  </si>
  <si>
    <r>
      <rPr>
        <b/>
        <sz val="12"/>
        <rFont val="Calibri"/>
        <family val="2"/>
        <scheme val="minor"/>
      </rPr>
      <t>TOTAL COST OF COLUMN 4 &amp; 5
(Rupees)</t>
    </r>
  </si>
  <si>
    <t>Very Special discount                                                                                                                                Rs.</t>
  </si>
  <si>
    <t>TOTAL COST AFTER DISCOUNT                                                                                                               Rs.</t>
  </si>
  <si>
    <t>Deal Locked</t>
  </si>
  <si>
    <t>Mob adv</t>
  </si>
  <si>
    <t>Bill Verified</t>
  </si>
  <si>
    <t>Discount 18.79%</t>
  </si>
  <si>
    <t>Further discount 10.18%</t>
  </si>
  <si>
    <t>Less Mod Adv 20%</t>
  </si>
  <si>
    <t>Less Ret 5%</t>
  </si>
  <si>
    <t>Discount Amount should be</t>
  </si>
  <si>
    <t>Discount Amount Actual deduct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</si>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</sst>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"/>
    <numFmt numFmtId="165" formatCode="_-* #,##0_-;\-* #,##0_-;_-* &quot;-&quot;??_-;_-@_-"/>
  </numFmts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center" vertical="center" shrinkToFit="1"/>
    </xf>
    <xf numFmtId="165" fontId="6" fillId="0" borderId="1" xfId="1" applyNumberFormat="1" applyFont="1" applyBorder="1" applyAlignment="1">
      <alignment horizontal="righ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5" fontId="6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5" fontId="4" fillId="0" borderId="0" xfId="1" applyNumberFormat="1" applyFont="1" applyAlignment="1">
      <alignment horizontal="left" vertical="center"/>
    </xf>
    <xf numFmtId="43" fontId="4" fillId="0" borderId="0" xfId="0" applyNumberFormat="1" applyFont="1" applyAlignment="1">
      <alignment horizontal="left" vertical="top"/>
    </xf>
    <xf numFmtId="165" fontId="4" fillId="0" borderId="0" xfId="1" applyNumberFormat="1" applyFont="1" applyAlignment="1">
      <alignment horizontal="left" vertical="top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5" fontId="4" fillId="0" borderId="0" xfId="1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top"/>
    </xf>
    <xf numFmtId="165" fontId="4" fillId="0" borderId="5" xfId="1" applyNumberFormat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33" zoomScaleNormal="100" workbookViewId="0">
      <selection activeCell="K48" sqref="K48:L62"/>
    </sheetView>
  </sheetViews>
  <sheetFormatPr defaultRowHeight="15.75" x14ac:dyDescent="0.2"/>
  <cols>
    <col min="1" max="1" width="9.33203125" style="10" customWidth="1"/>
    <col min="2" max="2" width="47.5" style="4" customWidth="1"/>
    <col min="3" max="3" width="20.1640625" style="10" customWidth="1"/>
    <col min="4" max="6" width="27.33203125" style="4" customWidth="1"/>
    <col min="7" max="7" width="5.83203125" style="4" customWidth="1"/>
    <col min="8" max="8" width="17" style="4" bestFit="1" customWidth="1"/>
    <col min="9" max="10" width="9.33203125" style="4"/>
    <col min="11" max="11" width="37.6640625" style="4" customWidth="1"/>
    <col min="12" max="12" width="20.6640625" style="21" customWidth="1"/>
    <col min="13" max="16384" width="9.33203125" style="4"/>
  </cols>
  <sheetData>
    <row r="1" spans="1:12" ht="34.5" customHeight="1" x14ac:dyDescent="0.2">
      <c r="A1" s="25" t="s">
        <v>0</v>
      </c>
      <c r="B1" s="25"/>
      <c r="C1" s="25"/>
      <c r="D1" s="25"/>
      <c r="E1" s="25"/>
      <c r="F1" s="25"/>
      <c r="G1" s="25"/>
    </row>
    <row r="2" spans="1:12" s="6" customFormat="1" ht="54.75" customHeight="1" x14ac:dyDescent="0.2">
      <c r="A2" s="14" t="s">
        <v>1</v>
      </c>
      <c r="B2" s="14" t="s">
        <v>2</v>
      </c>
      <c r="C2" s="14" t="s">
        <v>3</v>
      </c>
      <c r="D2" s="15" t="s">
        <v>55</v>
      </c>
      <c r="E2" s="15" t="s">
        <v>56</v>
      </c>
      <c r="F2" s="15" t="s">
        <v>57</v>
      </c>
      <c r="L2" s="33"/>
    </row>
    <row r="3" spans="1:12" s="7" customFormat="1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L3" s="19"/>
    </row>
    <row r="4" spans="1:12" ht="47.25" x14ac:dyDescent="0.2">
      <c r="A4" s="11">
        <v>1</v>
      </c>
      <c r="B4" s="3" t="s">
        <v>4</v>
      </c>
      <c r="C4" s="1" t="s">
        <v>5</v>
      </c>
      <c r="D4" s="8"/>
      <c r="E4" s="8">
        <v>75000</v>
      </c>
      <c r="F4" s="8">
        <f>E4+D4</f>
        <v>75000</v>
      </c>
      <c r="G4" s="7"/>
    </row>
    <row r="5" spans="1:12" ht="32.25" customHeight="1" x14ac:dyDescent="0.2">
      <c r="A5" s="11">
        <v>2</v>
      </c>
      <c r="B5" s="3" t="s">
        <v>6</v>
      </c>
      <c r="C5" s="1" t="s">
        <v>7</v>
      </c>
      <c r="D5" s="8"/>
      <c r="E5" s="8">
        <v>45000</v>
      </c>
      <c r="F5" s="8">
        <f t="shared" ref="F5:F12" si="0">E5+D5</f>
        <v>45000</v>
      </c>
      <c r="G5" s="7"/>
    </row>
    <row r="6" spans="1:12" ht="34.5" customHeight="1" x14ac:dyDescent="0.2">
      <c r="A6" s="11">
        <v>3</v>
      </c>
      <c r="B6" s="3" t="s">
        <v>8</v>
      </c>
      <c r="C6" s="1" t="s">
        <v>5</v>
      </c>
      <c r="D6" s="8"/>
      <c r="E6" s="8">
        <v>45000</v>
      </c>
      <c r="F6" s="8">
        <f t="shared" si="0"/>
        <v>45000</v>
      </c>
      <c r="G6" s="7"/>
    </row>
    <row r="7" spans="1:12" ht="31.5" x14ac:dyDescent="0.2">
      <c r="A7" s="11">
        <v>4</v>
      </c>
      <c r="B7" s="3" t="s">
        <v>9</v>
      </c>
      <c r="C7" s="1" t="s">
        <v>10</v>
      </c>
      <c r="D7" s="8">
        <v>20000</v>
      </c>
      <c r="E7" s="8">
        <v>5000</v>
      </c>
      <c r="F7" s="8">
        <f t="shared" si="0"/>
        <v>25000</v>
      </c>
      <c r="G7" s="7"/>
    </row>
    <row r="8" spans="1:12" ht="31.5" customHeight="1" x14ac:dyDescent="0.2">
      <c r="A8" s="11">
        <v>5</v>
      </c>
      <c r="B8" s="3" t="s">
        <v>11</v>
      </c>
      <c r="C8" s="1" t="s">
        <v>12</v>
      </c>
      <c r="D8" s="8">
        <v>60000</v>
      </c>
      <c r="E8" s="8">
        <v>12000</v>
      </c>
      <c r="F8" s="8">
        <f t="shared" si="0"/>
        <v>72000</v>
      </c>
      <c r="G8" s="7"/>
    </row>
    <row r="9" spans="1:12" ht="32.25" customHeight="1" x14ac:dyDescent="0.2">
      <c r="A9" s="11">
        <v>6</v>
      </c>
      <c r="B9" s="9" t="s">
        <v>13</v>
      </c>
      <c r="C9" s="1" t="s">
        <v>14</v>
      </c>
      <c r="D9" s="8">
        <v>60000</v>
      </c>
      <c r="E9" s="8">
        <v>12000</v>
      </c>
      <c r="F9" s="8">
        <f t="shared" si="0"/>
        <v>72000</v>
      </c>
      <c r="G9" s="7"/>
    </row>
    <row r="10" spans="1:12" ht="39" customHeight="1" x14ac:dyDescent="0.2">
      <c r="A10" s="11">
        <v>7</v>
      </c>
      <c r="B10" s="3" t="s">
        <v>15</v>
      </c>
      <c r="C10" s="1" t="s">
        <v>16</v>
      </c>
      <c r="D10" s="8">
        <v>2000000</v>
      </c>
      <c r="E10" s="8">
        <v>100000</v>
      </c>
      <c r="F10" s="8">
        <f t="shared" si="0"/>
        <v>2100000</v>
      </c>
      <c r="G10" s="7"/>
    </row>
    <row r="11" spans="1:12" ht="31.5" x14ac:dyDescent="0.2">
      <c r="A11" s="11">
        <v>8</v>
      </c>
      <c r="B11" s="3" t="s">
        <v>17</v>
      </c>
      <c r="C11" s="1" t="s">
        <v>18</v>
      </c>
      <c r="D11" s="8">
        <v>550000</v>
      </c>
      <c r="E11" s="8">
        <v>25000</v>
      </c>
      <c r="F11" s="8">
        <f t="shared" si="0"/>
        <v>575000</v>
      </c>
      <c r="G11" s="7"/>
    </row>
    <row r="12" spans="1:12" ht="31.5" x14ac:dyDescent="0.2">
      <c r="A12" s="11">
        <v>9</v>
      </c>
      <c r="B12" s="3" t="s">
        <v>19</v>
      </c>
      <c r="C12" s="1" t="s">
        <v>20</v>
      </c>
      <c r="D12" s="8">
        <v>150000</v>
      </c>
      <c r="E12" s="8">
        <v>30000</v>
      </c>
      <c r="F12" s="8">
        <f t="shared" si="0"/>
        <v>180000</v>
      </c>
      <c r="G12" s="7"/>
    </row>
    <row r="13" spans="1:12" ht="69" customHeight="1" x14ac:dyDescent="0.2">
      <c r="A13" s="11">
        <v>10</v>
      </c>
      <c r="B13" s="9" t="s">
        <v>21</v>
      </c>
      <c r="C13" s="5"/>
      <c r="D13" s="9"/>
      <c r="E13" s="9"/>
      <c r="F13" s="9"/>
      <c r="G13" s="7"/>
    </row>
    <row r="14" spans="1:12" ht="17.25" customHeight="1" x14ac:dyDescent="0.2">
      <c r="A14" s="1" t="s">
        <v>22</v>
      </c>
      <c r="B14" s="3" t="s">
        <v>23</v>
      </c>
      <c r="C14" s="1" t="s">
        <v>24</v>
      </c>
      <c r="D14" s="8">
        <f>500*660</f>
        <v>330000</v>
      </c>
      <c r="E14" s="8">
        <f>80*660</f>
        <v>52800</v>
      </c>
      <c r="F14" s="8">
        <f t="shared" ref="F14:F15" si="1">E14+D14</f>
        <v>382800</v>
      </c>
      <c r="G14" s="7"/>
    </row>
    <row r="15" spans="1:12" ht="17.25" customHeight="1" x14ac:dyDescent="0.2">
      <c r="A15" s="1" t="s">
        <v>25</v>
      </c>
      <c r="B15" s="3" t="s">
        <v>26</v>
      </c>
      <c r="C15" s="1" t="s">
        <v>27</v>
      </c>
      <c r="D15" s="8">
        <f>420*480</f>
        <v>201600</v>
      </c>
      <c r="E15" s="8">
        <f>80*480</f>
        <v>38400</v>
      </c>
      <c r="F15" s="8">
        <f t="shared" si="1"/>
        <v>240000</v>
      </c>
      <c r="G15" s="7"/>
    </row>
    <row r="16" spans="1:12" ht="17.25" customHeight="1" x14ac:dyDescent="0.2">
      <c r="A16" s="1" t="s">
        <v>28</v>
      </c>
      <c r="B16" s="3" t="s">
        <v>26</v>
      </c>
      <c r="C16" s="1" t="s">
        <v>29</v>
      </c>
      <c r="D16" s="8">
        <f>420*3800</f>
        <v>1596000</v>
      </c>
      <c r="E16" s="8">
        <f>80*3800</f>
        <v>304000</v>
      </c>
      <c r="F16" s="8">
        <f t="shared" ref="F16" si="2">E16+D16</f>
        <v>1900000</v>
      </c>
      <c r="G16" s="7"/>
    </row>
    <row r="17" spans="1:7" ht="48" customHeight="1" x14ac:dyDescent="0.2">
      <c r="A17" s="11">
        <v>11</v>
      </c>
      <c r="B17" s="3" t="s">
        <v>54</v>
      </c>
      <c r="C17" s="1" t="s">
        <v>30</v>
      </c>
      <c r="D17" s="8">
        <f>550*1520</f>
        <v>836000</v>
      </c>
      <c r="E17" s="8">
        <f>60*1520</f>
        <v>91200</v>
      </c>
      <c r="F17" s="8">
        <f t="shared" ref="F17" si="3">E17+D17</f>
        <v>927200</v>
      </c>
      <c r="G17" s="7"/>
    </row>
    <row r="18" spans="1:7" ht="31.5" x14ac:dyDescent="0.2">
      <c r="A18" s="11">
        <v>12</v>
      </c>
      <c r="B18" s="3" t="s">
        <v>31</v>
      </c>
      <c r="C18" s="1" t="s">
        <v>20</v>
      </c>
      <c r="D18" s="8">
        <v>450000</v>
      </c>
      <c r="E18" s="8">
        <v>25000</v>
      </c>
      <c r="F18" s="8">
        <f t="shared" ref="F18:F24" si="4">E18+D18</f>
        <v>475000</v>
      </c>
      <c r="G18" s="7"/>
    </row>
    <row r="19" spans="1:7" ht="31.5" x14ac:dyDescent="0.2">
      <c r="A19" s="11">
        <v>13</v>
      </c>
      <c r="B19" s="3" t="s">
        <v>32</v>
      </c>
      <c r="C19" s="1" t="s">
        <v>20</v>
      </c>
      <c r="D19" s="8">
        <v>475000</v>
      </c>
      <c r="E19" s="8">
        <v>40000</v>
      </c>
      <c r="F19" s="8">
        <f t="shared" si="4"/>
        <v>515000</v>
      </c>
      <c r="G19" s="7"/>
    </row>
    <row r="20" spans="1:7" ht="27.95" customHeight="1" x14ac:dyDescent="0.2">
      <c r="A20" s="11">
        <v>14</v>
      </c>
      <c r="B20" s="3" t="s">
        <v>33</v>
      </c>
      <c r="C20" s="1" t="s">
        <v>20</v>
      </c>
      <c r="D20" s="8">
        <v>60000</v>
      </c>
      <c r="E20" s="8">
        <v>20000</v>
      </c>
      <c r="F20" s="8">
        <f t="shared" si="4"/>
        <v>80000</v>
      </c>
      <c r="G20" s="7"/>
    </row>
    <row r="21" spans="1:7" ht="47.25" x14ac:dyDescent="0.2">
      <c r="A21" s="11">
        <v>15</v>
      </c>
      <c r="B21" s="3" t="s">
        <v>34</v>
      </c>
      <c r="C21" s="1" t="s">
        <v>20</v>
      </c>
      <c r="D21" s="8">
        <v>615000</v>
      </c>
      <c r="E21" s="8">
        <v>100000</v>
      </c>
      <c r="F21" s="8">
        <f t="shared" si="4"/>
        <v>715000</v>
      </c>
      <c r="G21" s="7"/>
    </row>
    <row r="22" spans="1:7" ht="36" customHeight="1" x14ac:dyDescent="0.2">
      <c r="A22" s="11">
        <v>16</v>
      </c>
      <c r="B22" s="3" t="s">
        <v>35</v>
      </c>
      <c r="C22" s="1" t="s">
        <v>20</v>
      </c>
      <c r="D22" s="8">
        <v>1240000</v>
      </c>
      <c r="E22" s="8">
        <v>60000</v>
      </c>
      <c r="F22" s="8">
        <f t="shared" si="4"/>
        <v>1300000</v>
      </c>
      <c r="G22" s="7"/>
    </row>
    <row r="23" spans="1:7" ht="26.25" customHeight="1" x14ac:dyDescent="0.2">
      <c r="A23" s="11">
        <v>17</v>
      </c>
      <c r="B23" s="3" t="s">
        <v>36</v>
      </c>
      <c r="C23" s="1" t="s">
        <v>20</v>
      </c>
      <c r="D23" s="8">
        <v>0</v>
      </c>
      <c r="E23" s="8">
        <v>0</v>
      </c>
      <c r="F23" s="8">
        <f t="shared" si="4"/>
        <v>0</v>
      </c>
      <c r="G23" s="7"/>
    </row>
    <row r="24" spans="1:7" ht="17.25" customHeight="1" x14ac:dyDescent="0.2">
      <c r="A24" s="11">
        <v>18</v>
      </c>
      <c r="B24" s="3" t="s">
        <v>37</v>
      </c>
      <c r="C24" s="1" t="s">
        <v>20</v>
      </c>
      <c r="D24" s="8">
        <v>0</v>
      </c>
      <c r="E24" s="8">
        <v>60000</v>
      </c>
      <c r="F24" s="8">
        <f t="shared" si="4"/>
        <v>60000</v>
      </c>
      <c r="G24" s="7"/>
    </row>
    <row r="25" spans="1:7" ht="51.75" customHeight="1" x14ac:dyDescent="0.2">
      <c r="A25" s="11">
        <v>19</v>
      </c>
      <c r="B25" s="3" t="s">
        <v>38</v>
      </c>
      <c r="C25" s="1" t="s">
        <v>20</v>
      </c>
      <c r="D25" s="8">
        <v>0</v>
      </c>
      <c r="E25" s="8"/>
      <c r="F25" s="8">
        <f>E25+D25</f>
        <v>0</v>
      </c>
      <c r="G25" s="7"/>
    </row>
    <row r="26" spans="1:7" ht="27.95" customHeight="1" x14ac:dyDescent="0.2">
      <c r="A26" s="11">
        <v>20</v>
      </c>
      <c r="B26" s="3" t="s">
        <v>39</v>
      </c>
      <c r="C26" s="1" t="s">
        <v>20</v>
      </c>
      <c r="D26" s="8">
        <v>30000</v>
      </c>
      <c r="E26" s="8">
        <v>20000</v>
      </c>
      <c r="F26" s="8">
        <f t="shared" ref="F26" si="5">E26+D26</f>
        <v>50000</v>
      </c>
      <c r="G26" s="7"/>
    </row>
    <row r="27" spans="1:7" ht="17.25" customHeight="1" x14ac:dyDescent="0.2">
      <c r="A27" s="26" t="s">
        <v>40</v>
      </c>
      <c r="B27" s="27"/>
      <c r="C27" s="5"/>
      <c r="D27" s="8"/>
      <c r="E27" s="8"/>
      <c r="F27" s="12">
        <f>SUM(F4:F26)</f>
        <v>9834000</v>
      </c>
      <c r="G27" s="7"/>
    </row>
    <row r="28" spans="1:7" ht="17.25" customHeight="1" x14ac:dyDescent="0.2">
      <c r="A28" s="11">
        <v>21</v>
      </c>
      <c r="B28" s="28" t="s">
        <v>41</v>
      </c>
      <c r="C28" s="29"/>
      <c r="D28" s="29"/>
      <c r="E28" s="30"/>
      <c r="F28" s="8">
        <v>1200000</v>
      </c>
      <c r="G28" s="7"/>
    </row>
    <row r="29" spans="1:7" ht="55.5" customHeight="1" x14ac:dyDescent="0.2">
      <c r="A29" s="11">
        <v>22</v>
      </c>
      <c r="B29" s="28" t="s">
        <v>42</v>
      </c>
      <c r="C29" s="29"/>
      <c r="D29" s="29"/>
      <c r="E29" s="30"/>
      <c r="F29" s="8">
        <v>0</v>
      </c>
      <c r="G29" s="7"/>
    </row>
    <row r="30" spans="1:7" ht="17.25" customHeight="1" x14ac:dyDescent="0.2">
      <c r="A30" s="11">
        <v>23</v>
      </c>
      <c r="B30" s="28" t="s">
        <v>43</v>
      </c>
      <c r="C30" s="29"/>
      <c r="D30" s="29"/>
      <c r="E30" s="30"/>
      <c r="F30" s="8">
        <v>0</v>
      </c>
      <c r="G30" s="7"/>
    </row>
    <row r="31" spans="1:7" ht="17.25" customHeight="1" x14ac:dyDescent="0.2">
      <c r="A31" s="11">
        <v>24</v>
      </c>
      <c r="B31" s="28" t="s">
        <v>44</v>
      </c>
      <c r="C31" s="29"/>
      <c r="D31" s="29"/>
      <c r="E31" s="30"/>
      <c r="F31" s="8">
        <v>30000</v>
      </c>
      <c r="G31" s="7"/>
    </row>
    <row r="32" spans="1:7" ht="17.25" customHeight="1" x14ac:dyDescent="0.2">
      <c r="A32" s="11">
        <v>25</v>
      </c>
      <c r="B32" s="28" t="s">
        <v>45</v>
      </c>
      <c r="C32" s="29"/>
      <c r="D32" s="29"/>
      <c r="E32" s="30"/>
      <c r="F32" s="8">
        <v>90000</v>
      </c>
      <c r="G32" s="7"/>
    </row>
    <row r="33" spans="1:12" ht="27.95" customHeight="1" x14ac:dyDescent="0.2">
      <c r="A33" s="11">
        <v>26</v>
      </c>
      <c r="B33" s="28" t="s">
        <v>46</v>
      </c>
      <c r="C33" s="29"/>
      <c r="D33" s="29"/>
      <c r="E33" s="30"/>
      <c r="F33" s="8">
        <v>75000</v>
      </c>
      <c r="G33" s="7"/>
    </row>
    <row r="34" spans="1:12" ht="17.25" customHeight="1" x14ac:dyDescent="0.2">
      <c r="A34" s="11">
        <v>27</v>
      </c>
      <c r="B34" s="28" t="s">
        <v>47</v>
      </c>
      <c r="C34" s="29"/>
      <c r="D34" s="29"/>
      <c r="E34" s="30"/>
      <c r="F34" s="8">
        <v>100000</v>
      </c>
      <c r="G34" s="7"/>
    </row>
    <row r="35" spans="1:12" ht="17.25" customHeight="1" x14ac:dyDescent="0.2">
      <c r="A35" s="22" t="s">
        <v>48</v>
      </c>
      <c r="B35" s="23"/>
      <c r="C35" s="23"/>
      <c r="D35" s="23"/>
      <c r="E35" s="24"/>
      <c r="F35" s="13">
        <f>F34+F33+F32+F31+F28+F27</f>
        <v>11329000</v>
      </c>
      <c r="G35" s="7"/>
    </row>
    <row r="36" spans="1:12" ht="17.25" customHeight="1" x14ac:dyDescent="0.2">
      <c r="A36" s="22" t="s">
        <v>58</v>
      </c>
      <c r="B36" s="23"/>
      <c r="C36" s="23"/>
      <c r="D36" s="23"/>
      <c r="E36" s="24"/>
      <c r="F36" s="13">
        <v>2129000</v>
      </c>
      <c r="G36" s="7"/>
      <c r="H36" s="20">
        <f>F35*18.79%</f>
        <v>2128719.0999999996</v>
      </c>
    </row>
    <row r="37" spans="1:12" ht="17.25" customHeight="1" x14ac:dyDescent="0.2">
      <c r="A37" s="22" t="s">
        <v>59</v>
      </c>
      <c r="B37" s="23"/>
      <c r="C37" s="23"/>
      <c r="D37" s="23"/>
      <c r="E37" s="24"/>
      <c r="F37" s="13">
        <f>F35-F36</f>
        <v>9200000</v>
      </c>
      <c r="G37" s="7"/>
      <c r="H37" s="21">
        <v>9200000</v>
      </c>
    </row>
    <row r="38" spans="1:12" ht="17.25" customHeight="1" x14ac:dyDescent="0.2">
      <c r="A38" s="16"/>
      <c r="B38" s="16"/>
      <c r="C38" s="16"/>
      <c r="D38" s="16"/>
      <c r="E38" s="16"/>
      <c r="F38" s="17"/>
      <c r="G38" s="7"/>
    </row>
    <row r="39" spans="1:12" ht="34.5" customHeight="1" x14ac:dyDescent="0.2">
      <c r="A39" s="31" t="s">
        <v>49</v>
      </c>
      <c r="B39" s="31"/>
      <c r="C39" s="31"/>
      <c r="D39" s="31"/>
      <c r="E39" s="31"/>
      <c r="F39" s="31"/>
      <c r="G39" s="31"/>
    </row>
    <row r="40" spans="1:12" ht="17.25" customHeight="1" x14ac:dyDescent="0.2">
      <c r="A40" s="32" t="s">
        <v>50</v>
      </c>
      <c r="B40" s="32"/>
      <c r="C40" s="32"/>
      <c r="D40" s="32"/>
      <c r="E40" s="32"/>
      <c r="F40" s="32"/>
      <c r="G40" s="32"/>
    </row>
    <row r="41" spans="1:12" ht="17.25" customHeight="1" x14ac:dyDescent="0.2">
      <c r="A41" s="32" t="s">
        <v>51</v>
      </c>
      <c r="B41" s="32"/>
      <c r="C41" s="32"/>
      <c r="D41" s="32"/>
      <c r="E41" s="32"/>
      <c r="F41" s="32"/>
      <c r="G41" s="32"/>
    </row>
    <row r="42" spans="1:12" ht="17.25" customHeight="1" x14ac:dyDescent="0.2">
      <c r="A42" s="32" t="s">
        <v>52</v>
      </c>
      <c r="B42" s="32"/>
      <c r="C42" s="32"/>
      <c r="D42" s="32"/>
      <c r="E42" s="32"/>
      <c r="F42" s="32"/>
      <c r="G42" s="32"/>
    </row>
    <row r="43" spans="1:12" ht="17.25" customHeight="1" x14ac:dyDescent="0.2">
      <c r="A43" s="32" t="s">
        <v>53</v>
      </c>
      <c r="B43" s="32"/>
      <c r="C43" s="32"/>
      <c r="D43" s="32"/>
      <c r="E43" s="32"/>
      <c r="F43" s="32"/>
      <c r="G43" s="32"/>
    </row>
    <row r="44" spans="1:12" x14ac:dyDescent="0.2">
      <c r="A44" s="6"/>
      <c r="B44" s="7"/>
      <c r="C44" s="6"/>
      <c r="D44" s="7"/>
      <c r="E44" s="7"/>
      <c r="F44" s="18"/>
      <c r="G44" s="7"/>
    </row>
    <row r="45" spans="1:12" x14ac:dyDescent="0.2">
      <c r="A45" s="6"/>
      <c r="B45" s="7"/>
      <c r="C45" s="6"/>
      <c r="D45" s="7"/>
      <c r="E45" s="7" t="s">
        <v>60</v>
      </c>
      <c r="F45" s="19">
        <v>8263000</v>
      </c>
      <c r="G45" s="7"/>
      <c r="H45" s="20">
        <f>H37*10.18%</f>
        <v>936560</v>
      </c>
    </row>
    <row r="46" spans="1:12" x14ac:dyDescent="0.2">
      <c r="A46" s="6"/>
      <c r="B46" s="7"/>
      <c r="C46" s="6"/>
      <c r="D46" s="7"/>
      <c r="E46" s="7"/>
      <c r="F46" s="7"/>
      <c r="G46" s="7"/>
    </row>
    <row r="47" spans="1:12" x14ac:dyDescent="0.2">
      <c r="A47" s="6"/>
      <c r="B47" s="7"/>
      <c r="C47" s="6"/>
      <c r="D47" s="7"/>
      <c r="E47" s="7" t="s">
        <v>61</v>
      </c>
      <c r="F47" s="18">
        <f>F45*20%</f>
        <v>1652600</v>
      </c>
      <c r="G47" s="7"/>
      <c r="H47" s="20">
        <f>H37-H45</f>
        <v>8263440</v>
      </c>
    </row>
    <row r="48" spans="1:12" x14ac:dyDescent="0.2">
      <c r="A48" s="6"/>
      <c r="B48" s="7"/>
      <c r="C48" s="6"/>
      <c r="D48" s="7"/>
      <c r="E48" s="7"/>
      <c r="F48" s="7"/>
      <c r="G48" s="7"/>
      <c r="K48" s="34" t="s">
        <v>62</v>
      </c>
      <c r="L48" s="35">
        <v>8069970</v>
      </c>
    </row>
    <row r="49" spans="1:12" x14ac:dyDescent="0.2">
      <c r="A49" s="6"/>
      <c r="B49" s="7"/>
      <c r="C49" s="6"/>
      <c r="D49" s="7"/>
      <c r="E49" s="7"/>
      <c r="F49" s="7"/>
      <c r="G49" s="7"/>
      <c r="K49" s="34" t="s">
        <v>63</v>
      </c>
      <c r="L49" s="35">
        <f>L48*18.79%</f>
        <v>1516347.3629999999</v>
      </c>
    </row>
    <row r="50" spans="1:12" x14ac:dyDescent="0.2">
      <c r="A50" s="6"/>
      <c r="B50" s="7"/>
      <c r="C50" s="6"/>
      <c r="D50" s="7"/>
      <c r="E50" s="7"/>
      <c r="F50" s="7"/>
      <c r="G50" s="7"/>
      <c r="K50" s="34"/>
      <c r="L50" s="35">
        <f>L48-L49</f>
        <v>6553622.6370000001</v>
      </c>
    </row>
    <row r="51" spans="1:12" x14ac:dyDescent="0.2">
      <c r="A51" s="6"/>
      <c r="B51" s="7"/>
      <c r="C51" s="6"/>
      <c r="D51" s="7"/>
      <c r="E51" s="7"/>
      <c r="F51" s="7"/>
      <c r="G51" s="7"/>
      <c r="K51" s="34" t="s">
        <v>64</v>
      </c>
      <c r="L51" s="35">
        <f>L50*10.18%</f>
        <v>667158.78444660001</v>
      </c>
    </row>
    <row r="52" spans="1:12" x14ac:dyDescent="0.2">
      <c r="A52" s="6"/>
      <c r="B52" s="7"/>
      <c r="C52" s="6"/>
      <c r="D52" s="7"/>
      <c r="E52" s="7"/>
      <c r="F52" s="7"/>
      <c r="G52" s="7"/>
      <c r="K52" s="34"/>
      <c r="L52" s="35">
        <f>L50-L51</f>
        <v>5886463.8525534002</v>
      </c>
    </row>
    <row r="53" spans="1:12" x14ac:dyDescent="0.2">
      <c r="A53" s="6"/>
      <c r="B53" s="7"/>
      <c r="C53" s="6"/>
      <c r="D53" s="7"/>
      <c r="E53" s="7"/>
      <c r="F53" s="7"/>
      <c r="G53" s="7"/>
      <c r="K53" s="34" t="s">
        <v>65</v>
      </c>
      <c r="L53" s="35">
        <v>1652600</v>
      </c>
    </row>
    <row r="54" spans="1:12" x14ac:dyDescent="0.2">
      <c r="A54" s="6"/>
      <c r="B54" s="7"/>
      <c r="C54" s="6"/>
      <c r="D54" s="7"/>
      <c r="E54" s="7"/>
      <c r="F54" s="7"/>
      <c r="G54" s="7"/>
      <c r="K54" s="34"/>
      <c r="L54" s="35">
        <f>L52-L53</f>
        <v>4233863.8525534002</v>
      </c>
    </row>
    <row r="55" spans="1:12" x14ac:dyDescent="0.2">
      <c r="A55" s="6"/>
      <c r="B55" s="7"/>
      <c r="C55" s="6"/>
      <c r="D55" s="7"/>
      <c r="E55" s="7"/>
      <c r="F55" s="7"/>
      <c r="G55" s="7"/>
      <c r="K55" s="34" t="s">
        <v>66</v>
      </c>
      <c r="L55" s="35">
        <f>L54*5%</f>
        <v>211693.19262767001</v>
      </c>
    </row>
    <row r="56" spans="1:12" x14ac:dyDescent="0.2">
      <c r="A56" s="6"/>
      <c r="B56" s="7"/>
      <c r="C56" s="6"/>
      <c r="D56" s="7"/>
      <c r="E56" s="7"/>
      <c r="F56" s="7"/>
      <c r="G56" s="7"/>
      <c r="K56" s="34"/>
      <c r="L56" s="35">
        <f>L54-L55</f>
        <v>4022170.65992573</v>
      </c>
    </row>
    <row r="57" spans="1:12" x14ac:dyDescent="0.2">
      <c r="A57" s="6"/>
      <c r="B57" s="7"/>
      <c r="C57" s="6"/>
      <c r="D57" s="7"/>
      <c r="E57" s="7"/>
      <c r="F57" s="7"/>
      <c r="G57" s="7"/>
    </row>
    <row r="58" spans="1:12" x14ac:dyDescent="0.2">
      <c r="A58" s="6"/>
      <c r="B58" s="7"/>
      <c r="C58" s="6"/>
      <c r="D58" s="7"/>
      <c r="E58" s="7"/>
      <c r="F58" s="7"/>
      <c r="G58" s="7"/>
    </row>
    <row r="59" spans="1:12" x14ac:dyDescent="0.2">
      <c r="A59" s="6"/>
      <c r="B59" s="7"/>
      <c r="C59" s="6"/>
      <c r="D59" s="7"/>
      <c r="E59" s="7"/>
      <c r="F59" s="7"/>
      <c r="G59" s="7"/>
    </row>
    <row r="60" spans="1:12" x14ac:dyDescent="0.2">
      <c r="A60" s="6"/>
      <c r="B60" s="7"/>
      <c r="C60" s="6"/>
      <c r="D60" s="7"/>
      <c r="E60" s="7"/>
      <c r="F60" s="7"/>
      <c r="G60" s="7"/>
      <c r="K60" s="4" t="s">
        <v>67</v>
      </c>
      <c r="L60" s="21">
        <f>L51+L49</f>
        <v>2183506.1474465998</v>
      </c>
    </row>
    <row r="61" spans="1:12" x14ac:dyDescent="0.2">
      <c r="A61" s="6"/>
      <c r="B61" s="7"/>
      <c r="C61" s="6"/>
      <c r="D61" s="7"/>
      <c r="E61" s="7"/>
      <c r="F61" s="7"/>
      <c r="G61" s="7"/>
      <c r="K61" s="4" t="s">
        <v>68</v>
      </c>
      <c r="L61" s="21">
        <v>2337870</v>
      </c>
    </row>
    <row r="62" spans="1:12" x14ac:dyDescent="0.2">
      <c r="A62" s="6"/>
      <c r="B62" s="7"/>
      <c r="C62" s="6"/>
      <c r="D62" s="7"/>
      <c r="E62" s="7"/>
      <c r="F62" s="7"/>
      <c r="G62" s="7"/>
      <c r="K62" s="4" t="s">
        <v>69</v>
      </c>
      <c r="L62" s="21">
        <f>L61-L60</f>
        <v>154363.85255340021</v>
      </c>
    </row>
  </sheetData>
  <mergeCells count="17">
    <mergeCell ref="A39:G39"/>
    <mergeCell ref="A40:G40"/>
    <mergeCell ref="A41:G41"/>
    <mergeCell ref="A42:G42"/>
    <mergeCell ref="A43:G43"/>
    <mergeCell ref="A36:E36"/>
    <mergeCell ref="A37:E37"/>
    <mergeCell ref="A1:G1"/>
    <mergeCell ref="A27:B27"/>
    <mergeCell ref="B28:E28"/>
    <mergeCell ref="B29:E29"/>
    <mergeCell ref="B30:E30"/>
    <mergeCell ref="B31:E31"/>
    <mergeCell ref="B32:E32"/>
    <mergeCell ref="B33:E33"/>
    <mergeCell ref="B34:E34"/>
    <mergeCell ref="A35:E35"/>
  </mergeCells>
  <printOptions horizontalCentered="1"/>
  <pageMargins left="0.19685039370078741" right="0.19685039370078741" top="0.74803149606299213" bottom="0.35433070866141736" header="0.31496062992125984" footer="0.31496062992125984"/>
  <pageSetup paperSize="9" orientation="landscape" horizontalDpi="4294967295" verticalDpi="4294967295" r:id="rId1"/>
  <rowBreaks count="1" manualBreakCount="1">
    <brk id="2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Rehan Aslam</cp:lastModifiedBy>
  <cp:lastPrinted>2024-03-05T09:43:15Z</cp:lastPrinted>
  <dcterms:created xsi:type="dcterms:W3CDTF">2024-02-21T10:50:00Z</dcterms:created>
  <dcterms:modified xsi:type="dcterms:W3CDTF">2025-01-18T13:10:18Z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2024-02-21T00:00:00Z</vt:filetime>
  </property>
  <property fmtid="{D5CDD505-2E9C-101B-9397-08002B2CF9AE}" pid="3" name="Creator">
    <vt:lpwstr>Microsoft® Word for Microsoft 365</vt:lpwstr>
  </property>
  <property fmtid="{D5CDD505-2E9C-101B-9397-08002B2CF9AE}" pid="4" name="LastSaved">
    <vt:filetime>2024-02-21T00:00:00Z</vt:filetime>
  </property>
  <property fmtid="{D5CDD505-2E9C-101B-9397-08002B2CF9AE}" pid="5" name="Producer">
    <vt:lpwstr>3-Heights(TM) PDF Security Shell 4.8.25.2 (http://www.pdf-tools.com)</vt:lpwstr>
  </property>
</Properties>
</file>